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HANH LY\HỘI ĐỒNG QUẢN TRỊ\NĂM 2025\ĐHĐCĐTN 2025\Điều chỉnh 10%\"/>
    </mc:Choice>
  </mc:AlternateContent>
  <xr:revisionPtr revIDLastSave="0" documentId="13_ncr:1_{A7FA02AD-CC16-4E61-889B-3FAF910E28CC}" xr6:coauthVersionLast="47" xr6:coauthVersionMax="47" xr10:uidLastSave="{00000000-0000-0000-0000-000000000000}"/>
  <bookViews>
    <workbookView xWindow="-108" yWindow="-108" windowWidth="24792" windowHeight="14856" tabRatio="827" firstSheet="9" activeTab="9" xr2:uid="{00000000-000D-0000-FFFF-FFFF00000000}"/>
  </bookViews>
  <sheets>
    <sheet name="Phanbo2025" sheetId="72" state="veryHidden" r:id="rId1"/>
    <sheet name="PHONG KHKD" sheetId="39" state="veryHidden" r:id="rId2"/>
    <sheet name="PHONG TCHC" sheetId="37" state="veryHidden" r:id="rId3"/>
    <sheet name="CT tính lương" sheetId="70" state="veryHidden" r:id="rId4"/>
    <sheet name="PHONG TCKT" sheetId="40" state="veryHidden" r:id="rId5"/>
    <sheet name="PHONG KTVT" sheetId="38" state="veryHidden" r:id="rId6"/>
    <sheet name="DD" sheetId="54" state="veryHidden" r:id="rId7"/>
    <sheet name="dulieu phan bo" sheetId="71" state="veryHidden" r:id="rId8"/>
    <sheet name="PB 02 CSL" sheetId="51" state="veryHidden" r:id="rId9"/>
    <sheet name="BANG TÍNH" sheetId="1" r:id="rId10"/>
    <sheet name="CDKT" sheetId="42" state="veryHidden" r:id="rId11"/>
    <sheet name="KQKD" sheetId="43" state="veryHidden" r:id="rId12"/>
    <sheet name="LCTT" sheetId="27" state="veryHidden" r:id="rId13"/>
    <sheet name="VAY " sheetId="53" state="veryHidden" r:id="rId14"/>
    <sheet name="GIAO DỊCH NỘI BỘ" sheetId="68" state="veryHidden" r:id="rId15"/>
    <sheet name="01KH Chi tieu kinh te chu yeu" sheetId="58" state="veryHidden" r:id="rId16"/>
    <sheet name="01BKH Chi tieu tong hop" sheetId="2" state="veryHidden" r:id="rId17"/>
    <sheet name="02KH Chi tieu doanh thu" sheetId="59" state="veryHidden" r:id="rId18"/>
    <sheet name="03KH GTTT" sheetId="4" state="veryHidden" r:id="rId19"/>
    <sheet name="04AKH ĐT XDCB TTB" sheetId="61" state="veryHidden" r:id="rId20"/>
    <sheet name="04BKH ĐT HINH THANH TSCĐ, XDCB" sheetId="62" state="veryHidden" r:id="rId21"/>
    <sheet name="04 KHDT" sheetId="74" state="veryHidden" r:id="rId22"/>
    <sheet name="05 KH KHCNMT " sheetId="8" state="veryHidden" r:id="rId23"/>
    <sheet name="06 KH SUA CHUA TSCD" sheetId="9" state="veryHidden" r:id="rId24"/>
    <sheet name="07 KH LAO DONG" sheetId="63" state="veryHidden" r:id="rId25"/>
    <sheet name="08 KH LAO DONG TIEN LUONG" sheetId="65" state="veryHidden" r:id="rId26"/>
    <sheet name="09 KH DTHL" sheetId="10" state="veryHidden" r:id="rId27"/>
    <sheet name="10 GVHB" sheetId="12" state="veryHidden" r:id="rId28"/>
    <sheet name="11 QLDN" sheetId="13" state="veryHidden" r:id="rId29"/>
    <sheet name="12 CPBH" sheetId="14" state="veryHidden" r:id="rId30"/>
    <sheet name="13 chi tiet KQSXKD" sheetId="15" state="veryHidden" r:id="rId31"/>
    <sheet name="14 PPLN" sheetId="16" state="veryHidden" r:id="rId32"/>
    <sheet name="15A KHTS" sheetId="17" state="veryHidden" r:id="rId33"/>
    <sheet name="15B Chi tiet KHTS" sheetId="75" state="veryHidden" r:id="rId34"/>
    <sheet name="16KH dau tu ra ngoai" sheetId="67" state="veryHidden" r:id="rId35"/>
    <sheet name="17KH btoan von" sheetId="20" state="veryHidden" r:id="rId36"/>
    <sheet name="01TH nganh nghe kinh doanh" sheetId="60" state="veryHidden" r:id="rId37"/>
    <sheet name="02TH co cau to chuc" sheetId="66" state="veryHidden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\0" localSheetId="21">'[1]PNT-QUOT-#3'!#REF!</definedName>
    <definedName name="\0" localSheetId="33">'[1]PNT-QUOT-#3'!#REF!</definedName>
    <definedName name="\0" localSheetId="7">'[1]PNT-QUOT-#3'!#REF!</definedName>
    <definedName name="\0" localSheetId="13">'[2]PNT-QUOT-#3'!#REF!</definedName>
    <definedName name="\0">'[1]PNT-QUOT-#3'!#REF!</definedName>
    <definedName name="\a" localSheetId="21">'[3]FA-LISTING'!#REF!</definedName>
    <definedName name="\a" localSheetId="33">'[3]FA-LISTING'!#REF!</definedName>
    <definedName name="\a" localSheetId="7">'[3]FA-LISTING'!#REF!</definedName>
    <definedName name="\a">'[3]FA-LISTING'!#REF!</definedName>
    <definedName name="\d" localSheetId="21">'[4]??-BLDG'!#REF!</definedName>
    <definedName name="\d" localSheetId="33">'[4]??-BLDG'!#REF!</definedName>
    <definedName name="\d" localSheetId="7">'[4]??-BLDG'!#REF!</definedName>
    <definedName name="\d">'[4]??-BLDG'!#REF!</definedName>
    <definedName name="\e" localSheetId="21">'[4]??-BLDG'!#REF!</definedName>
    <definedName name="\e" localSheetId="33">'[4]??-BLDG'!#REF!</definedName>
    <definedName name="\e" localSheetId="7">'[4]??-BLDG'!#REF!</definedName>
    <definedName name="\e">'[4]??-BLDG'!#REF!</definedName>
    <definedName name="\f" localSheetId="21">'[4]??-BLDG'!#REF!</definedName>
    <definedName name="\f" localSheetId="33">'[4]??-BLDG'!#REF!</definedName>
    <definedName name="\f">'[4]??-BLDG'!#REF!</definedName>
    <definedName name="\g" localSheetId="33">'[4]??-BLDG'!#REF!</definedName>
    <definedName name="\g">'[4]??-BLDG'!#REF!</definedName>
    <definedName name="\h" localSheetId="33">'[4]??-BLDG'!#REF!</definedName>
    <definedName name="\h">'[4]??-BLDG'!#REF!</definedName>
    <definedName name="\i" localSheetId="33">'[4]??-BLDG'!#REF!</definedName>
    <definedName name="\i">'[4]??-BLDG'!#REF!</definedName>
    <definedName name="\j" localSheetId="33">'[4]??-BLDG'!#REF!</definedName>
    <definedName name="\j">'[4]??-BLDG'!#REF!</definedName>
    <definedName name="\k" localSheetId="33">'[4]??-BLDG'!#REF!</definedName>
    <definedName name="\k">'[4]??-BLDG'!#REF!</definedName>
    <definedName name="\l" localSheetId="33">'[4]??-BLDG'!#REF!</definedName>
    <definedName name="\l">'[4]??-BLDG'!#REF!</definedName>
    <definedName name="\m" localSheetId="33">'[4]??-BLDG'!#REF!</definedName>
    <definedName name="\m">'[4]??-BLDG'!#REF!</definedName>
    <definedName name="\n" localSheetId="33">'[4]??-BLDG'!#REF!</definedName>
    <definedName name="\n">'[4]??-BLDG'!#REF!</definedName>
    <definedName name="\o" localSheetId="33">'[4]??-BLDG'!#REF!</definedName>
    <definedName name="\o">'[4]??-BLDG'!#REF!</definedName>
    <definedName name="\p" localSheetId="33">'[3]FA-LISTING'!#REF!</definedName>
    <definedName name="\p">'[3]FA-LISTING'!#REF!</definedName>
    <definedName name="\z" localSheetId="33">'[1]COAT&amp;WRAP-QIOT-#3'!#REF!</definedName>
    <definedName name="\z" localSheetId="13">'[2]COAT&amp;WRAP-QIOT-#3'!#REF!</definedName>
    <definedName name="\z">'[1]COAT&amp;WRAP-QIOT-#3'!#REF!</definedName>
    <definedName name="____CON1" localSheetId="33">#REF!</definedName>
    <definedName name="____CON1">#REF!</definedName>
    <definedName name="____CON2" localSheetId="33">#REF!</definedName>
    <definedName name="____CON2">#REF!</definedName>
    <definedName name="____GFE28">#REF!</definedName>
    <definedName name="____NCL100">#REF!</definedName>
    <definedName name="____NCL200">#REF!</definedName>
    <definedName name="____NCL250">#REF!</definedName>
    <definedName name="____NET2">#REF!</definedName>
    <definedName name="____SC2007" localSheetId="15">{"Book1"}</definedName>
    <definedName name="____SC2007" localSheetId="36">{"Book1"}</definedName>
    <definedName name="____SC2007" localSheetId="17">{"Book1"}</definedName>
    <definedName name="____SC2007" localSheetId="37">{"Book1"}</definedName>
    <definedName name="____SC2007" localSheetId="19">{"Book1"}</definedName>
    <definedName name="____SC2007" localSheetId="20">{"Book1"}</definedName>
    <definedName name="____SC2007" localSheetId="24">{"Book1"}</definedName>
    <definedName name="____SC2007" localSheetId="25">{"Book1"}</definedName>
    <definedName name="____SC2007" localSheetId="33">{"Book1"}</definedName>
    <definedName name="____SC2007" localSheetId="34">{"Book1"}</definedName>
    <definedName name="____SC2007" localSheetId="10">{"Book1"}</definedName>
    <definedName name="____SC2007" localSheetId="7">{"Book1"}</definedName>
    <definedName name="____SC2007" localSheetId="11">{"Book1"}</definedName>
    <definedName name="____SC2007">{"Book1"}</definedName>
    <definedName name="____TLA120">#REF!</definedName>
    <definedName name="____TLA35">#REF!</definedName>
    <definedName name="____TLA50">#REF!</definedName>
    <definedName name="____TLA70">#REF!</definedName>
    <definedName name="____TLA95">#REF!</definedName>
    <definedName name="____TS2">#REF!</definedName>
    <definedName name="____TVL1">#REF!</definedName>
    <definedName name="____VL100">#REF!</definedName>
    <definedName name="____VL200">#REF!</definedName>
    <definedName name="____VL250">#REF!</definedName>
    <definedName name="___A65700">#REF!</definedName>
    <definedName name="___A65800">#REF!</definedName>
    <definedName name="___A66000">#REF!</definedName>
    <definedName name="___A67000">#REF!</definedName>
    <definedName name="___A68000">#REF!</definedName>
    <definedName name="___A70000">#REF!</definedName>
    <definedName name="___A75000">#REF!</definedName>
    <definedName name="___A85000">#REF!</definedName>
    <definedName name="___CD2" localSheetId="15" hidden="1">{"'Sheet1'!$L$16"}</definedName>
    <definedName name="___CD2" localSheetId="36" hidden="1">{"'Sheet1'!$L$16"}</definedName>
    <definedName name="___CD2" localSheetId="17" hidden="1">{"'Sheet1'!$L$16"}</definedName>
    <definedName name="___CD2" localSheetId="37" hidden="1">{"'Sheet1'!$L$16"}</definedName>
    <definedName name="___CD2" localSheetId="19" hidden="1">{"'Sheet1'!$L$16"}</definedName>
    <definedName name="___CD2" localSheetId="20" hidden="1">{"'Sheet1'!$L$16"}</definedName>
    <definedName name="___CD2" localSheetId="24" hidden="1">{"'Sheet1'!$L$16"}</definedName>
    <definedName name="___CD2" localSheetId="25" hidden="1">{"'Sheet1'!$L$16"}</definedName>
    <definedName name="___CD2" localSheetId="33" hidden="1">{"'Sheet1'!$L$16"}</definedName>
    <definedName name="___CD2" localSheetId="34" hidden="1">{"'Sheet1'!$L$16"}</definedName>
    <definedName name="___CD2" localSheetId="10" hidden="1">{"'Sheet1'!$L$16"}</definedName>
    <definedName name="___CD2" localSheetId="7" hidden="1">{"'Sheet1'!$L$16"}</definedName>
    <definedName name="___CD2" localSheetId="11" hidden="1">{"'Sheet1'!$L$16"}</definedName>
    <definedName name="___CD2" hidden="1">{"'Sheet1'!$L$16"}</definedName>
    <definedName name="___CON1" localSheetId="21">#REF!</definedName>
    <definedName name="___CON1" localSheetId="13">#REF!</definedName>
    <definedName name="___CON1">#REF!</definedName>
    <definedName name="___CON2" localSheetId="21">#REF!</definedName>
    <definedName name="___CON2" localSheetId="13">#REF!</definedName>
    <definedName name="___CON2">#REF!</definedName>
    <definedName name="___cpl1">#REF!</definedName>
    <definedName name="___cpl2">#REF!</definedName>
    <definedName name="___dam24">[5]GIAVLIEU!$M$51</definedName>
    <definedName name="___GFE28" localSheetId="21">#REF!</definedName>
    <definedName name="___GFE28" localSheetId="13">#N/A</definedName>
    <definedName name="___GFE28">#REF!</definedName>
    <definedName name="___GID1">'[6]LKVL-CK-HT-GD1'!$A$4</definedName>
    <definedName name="___NCL100" localSheetId="21">#REF!</definedName>
    <definedName name="___NCL100" localSheetId="13">#N/A</definedName>
    <definedName name="___NCL100">#REF!</definedName>
    <definedName name="___NCL200" localSheetId="21">#REF!</definedName>
    <definedName name="___NCL200" localSheetId="13">#N/A</definedName>
    <definedName name="___NCL200">#REF!</definedName>
    <definedName name="___NCL250" localSheetId="21">#REF!</definedName>
    <definedName name="___NCL250" localSheetId="13">#N/A</definedName>
    <definedName name="___NCL250">#REF!</definedName>
    <definedName name="___NET2" localSheetId="21">#REF!</definedName>
    <definedName name="___NET2">#REF!</definedName>
    <definedName name="___oto10">[7]VL!#REF!</definedName>
    <definedName name="___SC2007" localSheetId="15">{"Book1"}</definedName>
    <definedName name="___SC2007" localSheetId="36">{"Book1"}</definedName>
    <definedName name="___SC2007" localSheetId="17">{"Book1"}</definedName>
    <definedName name="___SC2007" localSheetId="37">{"Book1"}</definedName>
    <definedName name="___SC2007" localSheetId="21">{"Book1"}</definedName>
    <definedName name="___SC2007" localSheetId="19">{"Book1"}</definedName>
    <definedName name="___SC2007" localSheetId="20">{"Book1"}</definedName>
    <definedName name="___SC2007" localSheetId="24">{"Book1"}</definedName>
    <definedName name="___SC2007" localSheetId="25">{"Book1"}</definedName>
    <definedName name="___SC2007" localSheetId="33">{"Book1"}</definedName>
    <definedName name="___SC2007" localSheetId="34">{"Book1"}</definedName>
    <definedName name="___SC2007" localSheetId="10">{"Book1"}</definedName>
    <definedName name="___SC2007" localSheetId="7">{"Book1"}</definedName>
    <definedName name="___SC2007" localSheetId="11">{"Book1"}</definedName>
    <definedName name="___SC2007" localSheetId="13">{"Book1"}</definedName>
    <definedName name="___SC2007">{"Book1"}</definedName>
    <definedName name="___tct3">[8]gVL!$Q$23</definedName>
    <definedName name="___tct5">[9]gVL!$N$19</definedName>
    <definedName name="___TLA120" localSheetId="21">#REF!</definedName>
    <definedName name="___TLA120" localSheetId="13">#N/A</definedName>
    <definedName name="___TLA120">#REF!</definedName>
    <definedName name="___TLA35" localSheetId="21">#REF!</definedName>
    <definedName name="___TLA35" localSheetId="13">#N/A</definedName>
    <definedName name="___TLA35">#REF!</definedName>
    <definedName name="___TLA50" localSheetId="21">#REF!</definedName>
    <definedName name="___TLA50" localSheetId="13">#N/A</definedName>
    <definedName name="___TLA50">#REF!</definedName>
    <definedName name="___TLA70" localSheetId="21">#REF!</definedName>
    <definedName name="___TLA70" localSheetId="13">#N/A</definedName>
    <definedName name="___TLA70">#REF!</definedName>
    <definedName name="___TLA95" localSheetId="21">#REF!</definedName>
    <definedName name="___TLA95" localSheetId="13">#N/A</definedName>
    <definedName name="___TLA95">#REF!</definedName>
    <definedName name="___TS2" localSheetId="21">#REF!</definedName>
    <definedName name="___TS2" localSheetId="13">#N/A</definedName>
    <definedName name="___TS2">#REF!</definedName>
    <definedName name="___TVL1" localSheetId="21">#REF!</definedName>
    <definedName name="___TVL1" localSheetId="13">#N/A</definedName>
    <definedName name="___TVL1">#REF!</definedName>
    <definedName name="___VL100" localSheetId="21">#REF!</definedName>
    <definedName name="___VL100" localSheetId="13">#N/A</definedName>
    <definedName name="___VL100">#REF!</definedName>
    <definedName name="___VL200" localSheetId="21">#REF!</definedName>
    <definedName name="___VL200" localSheetId="13">#N/A</definedName>
    <definedName name="___VL200">#REF!</definedName>
    <definedName name="___VL250" localSheetId="21">#REF!</definedName>
    <definedName name="___VL250" localSheetId="13">#N/A</definedName>
    <definedName name="___VL250">#REF!</definedName>
    <definedName name="__123Graph_B" localSheetId="21" hidden="1">[10]Tcd!#REF!</definedName>
    <definedName name="__123Graph_B" hidden="1">[11]Tcd!#REF!</definedName>
    <definedName name="__A65700" localSheetId="21">'[12]MTO REV.2(ARMOR)'!#REF!</definedName>
    <definedName name="__A65700" localSheetId="13">#N/A</definedName>
    <definedName name="__A65700">'[12]MTO REV.2(ARMOR)'!#REF!</definedName>
    <definedName name="__A65800" localSheetId="21">'[12]MTO REV.2(ARMOR)'!#REF!</definedName>
    <definedName name="__A65800" localSheetId="13">#N/A</definedName>
    <definedName name="__A65800">'[12]MTO REV.2(ARMOR)'!#REF!</definedName>
    <definedName name="__A66000" localSheetId="21">'[12]MTO REV.2(ARMOR)'!#REF!</definedName>
    <definedName name="__A66000" localSheetId="13">#N/A</definedName>
    <definedName name="__A66000">'[12]MTO REV.2(ARMOR)'!#REF!</definedName>
    <definedName name="__A67000" localSheetId="13">#N/A</definedName>
    <definedName name="__A67000">'[12]MTO REV.2(ARMOR)'!#REF!</definedName>
    <definedName name="__A68000" localSheetId="13">#N/A</definedName>
    <definedName name="__A68000">'[12]MTO REV.2(ARMOR)'!#REF!</definedName>
    <definedName name="__A70000" localSheetId="13">#N/A</definedName>
    <definedName name="__A70000">'[12]MTO REV.2(ARMOR)'!#REF!</definedName>
    <definedName name="__A75000" localSheetId="13">#N/A</definedName>
    <definedName name="__A75000">'[12]MTO REV.2(ARMOR)'!#REF!</definedName>
    <definedName name="__A85000" localSheetId="13">#N/A</definedName>
    <definedName name="__A85000">'[12]MTO REV.2(ARMOR)'!#REF!</definedName>
    <definedName name="__B1">'[13]2.Them Gio'!$D$18:$O$305</definedName>
    <definedName name="__CD2" localSheetId="15" hidden="1">{"'Sheet1'!$L$16"}</definedName>
    <definedName name="__CD2" localSheetId="36" hidden="1">{"'Sheet1'!$L$16"}</definedName>
    <definedName name="__CD2" localSheetId="17" hidden="1">{"'Sheet1'!$L$16"}</definedName>
    <definedName name="__CD2" localSheetId="37" hidden="1">{"'Sheet1'!$L$16"}</definedName>
    <definedName name="__CD2" localSheetId="21" hidden="1">{"'Sheet1'!$L$16"}</definedName>
    <definedName name="__CD2" localSheetId="19" hidden="1">{"'Sheet1'!$L$16"}</definedName>
    <definedName name="__CD2" localSheetId="20" hidden="1">{"'Sheet1'!$L$16"}</definedName>
    <definedName name="__CD2" localSheetId="24" hidden="1">{"'Sheet1'!$L$16"}</definedName>
    <definedName name="__CD2" localSheetId="25" hidden="1">{"'Sheet1'!$L$16"}</definedName>
    <definedName name="__CD2" localSheetId="33" hidden="1">{"'Sheet1'!$L$16"}</definedName>
    <definedName name="__CD2" localSheetId="34" hidden="1">{"'Sheet1'!$L$16"}</definedName>
    <definedName name="__CD2" localSheetId="10" hidden="1">{"'Sheet1'!$L$16"}</definedName>
    <definedName name="__CD2" localSheetId="7" hidden="1">{"'Sheet1'!$L$16"}</definedName>
    <definedName name="__CD2" localSheetId="11" hidden="1">{"'Sheet1'!$L$16"}</definedName>
    <definedName name="__CD2" localSheetId="13" hidden="1">{"'Sheet1'!$L$16"}</definedName>
    <definedName name="__CD2" hidden="1">{"'Sheet1'!$L$16"}</definedName>
    <definedName name="__CON1" localSheetId="21">#REF!</definedName>
    <definedName name="__CON1" localSheetId="13">#N/A</definedName>
    <definedName name="__CON1">#REF!</definedName>
    <definedName name="__CON2" localSheetId="21">#REF!</definedName>
    <definedName name="__CON2" localSheetId="13">#N/A</definedName>
    <definedName name="__CON2">#REF!</definedName>
    <definedName name="__cpl1" localSheetId="21">[14]Bu_vat_lieu!#REF!</definedName>
    <definedName name="__cpl1" localSheetId="13">[2]Bu_vat_lieu!#REF!</definedName>
    <definedName name="__cpl1">#REF!</definedName>
    <definedName name="__cpl2" localSheetId="21">[14]Bu_vat_lieu!#REF!</definedName>
    <definedName name="__cpl2" localSheetId="13">[2]Bu_vat_lieu!#REF!</definedName>
    <definedName name="__cpl2">#REF!</definedName>
    <definedName name="__CT250">'[15]dongia (2)'!#REF!</definedName>
    <definedName name="__dam24">[5]GIAVLIEU!$M$51</definedName>
    <definedName name="__DemandLoad">TRUE</definedName>
    <definedName name="__GFE28" localSheetId="21">#REF!</definedName>
    <definedName name="__GFE28" localSheetId="13">#N/A</definedName>
    <definedName name="__GFE28">#REF!</definedName>
    <definedName name="__GID1">'[6]LKVL-CK-HT-GD1'!$A$4</definedName>
    <definedName name="__NCL100" localSheetId="21">#REF!</definedName>
    <definedName name="__NCL100" localSheetId="13">#N/A</definedName>
    <definedName name="__NCL100">#REF!</definedName>
    <definedName name="__NCL200" localSheetId="21">#REF!</definedName>
    <definedName name="__NCL200" localSheetId="13">#N/A</definedName>
    <definedName name="__NCL200">#REF!</definedName>
    <definedName name="__NCL250" localSheetId="21">#REF!</definedName>
    <definedName name="__NCL250" localSheetId="13">#N/A</definedName>
    <definedName name="__NCL250">#REF!</definedName>
    <definedName name="__NET2" localSheetId="21">#REF!</definedName>
    <definedName name="__NET2" localSheetId="13">#N/A</definedName>
    <definedName name="__NET2">#REF!</definedName>
    <definedName name="__oto10" localSheetId="21">[7]VL!#REF!</definedName>
    <definedName name="__oto10">[7]VL!#REF!</definedName>
    <definedName name="__Rd1">[16]TinhToan!$F$86</definedName>
    <definedName name="__SC2007" localSheetId="15">{"Book1"}</definedName>
    <definedName name="__SC2007" localSheetId="36">{"Book1"}</definedName>
    <definedName name="__SC2007" localSheetId="17">{"Book1"}</definedName>
    <definedName name="__SC2007" localSheetId="37">{"Book1"}</definedName>
    <definedName name="__SC2007" localSheetId="21">{"Book1"}</definedName>
    <definedName name="__SC2007" localSheetId="19">{"Book1"}</definedName>
    <definedName name="__SC2007" localSheetId="20">{"Book1"}</definedName>
    <definedName name="__SC2007" localSheetId="24">{"Book1"}</definedName>
    <definedName name="__SC2007" localSheetId="25">{"Book1"}</definedName>
    <definedName name="__SC2007" localSheetId="33">{"Book1"}</definedName>
    <definedName name="__SC2007" localSheetId="34">{"Book1"}</definedName>
    <definedName name="__SC2007" localSheetId="10">{"Book1"}</definedName>
    <definedName name="__SC2007" localSheetId="7">{"Book1"}</definedName>
    <definedName name="__SC2007" localSheetId="11">{"Book1"}</definedName>
    <definedName name="__SC2007" localSheetId="13">{"Book1"}</definedName>
    <definedName name="__SC2007">{"Book1"}</definedName>
    <definedName name="__tct3">[8]gVL!$Q$23</definedName>
    <definedName name="__tct5">[9]gVL!$N$19</definedName>
    <definedName name="__TLA120" localSheetId="21">#REF!</definedName>
    <definedName name="__TLA120" localSheetId="13">#N/A</definedName>
    <definedName name="__TLA120">#REF!</definedName>
    <definedName name="__TLA35" localSheetId="21">#REF!</definedName>
    <definedName name="__TLA35" localSheetId="13">#N/A</definedName>
    <definedName name="__TLA35">#REF!</definedName>
    <definedName name="__TLA50" localSheetId="21">#REF!</definedName>
    <definedName name="__TLA50" localSheetId="13">#N/A</definedName>
    <definedName name="__TLA50">#REF!</definedName>
    <definedName name="__TLA70" localSheetId="21">#REF!</definedName>
    <definedName name="__TLA70" localSheetId="13">#N/A</definedName>
    <definedName name="__TLA70">#REF!</definedName>
    <definedName name="__TLA95" localSheetId="21">#REF!</definedName>
    <definedName name="__TLA95" localSheetId="13">#N/A</definedName>
    <definedName name="__TLA95">#REF!</definedName>
    <definedName name="__TS2" localSheetId="21">#REF!</definedName>
    <definedName name="__TS2" localSheetId="13">#N/A</definedName>
    <definedName name="__TS2">#REF!</definedName>
    <definedName name="__TVL1" localSheetId="21">#REF!</definedName>
    <definedName name="__TVL1" localSheetId="13">#N/A</definedName>
    <definedName name="__TVL1">#REF!</definedName>
    <definedName name="__VL100" localSheetId="21">#REF!</definedName>
    <definedName name="__VL100" localSheetId="13">#N/A</definedName>
    <definedName name="__VL100">#REF!</definedName>
    <definedName name="__VL200" localSheetId="21">#REF!</definedName>
    <definedName name="__VL200" localSheetId="13">#N/A</definedName>
    <definedName name="__VL200">#REF!</definedName>
    <definedName name="__VL250" localSheetId="21">#REF!</definedName>
    <definedName name="__VL250" localSheetId="13">#N/A</definedName>
    <definedName name="__VL250">#REF!</definedName>
    <definedName name="__xn2">#REF!</definedName>
    <definedName name="_1">#N/A</definedName>
    <definedName name="_1000A01">#N/A</definedName>
    <definedName name="_2">#N/A</definedName>
    <definedName name="_A65700" localSheetId="21">'[12]MTO REV.2(ARMOR)'!#REF!</definedName>
    <definedName name="_A65700">'[12]MTO REV.2(ARMOR)'!#REF!</definedName>
    <definedName name="_A65800" localSheetId="21">'[12]MTO REV.2(ARMOR)'!#REF!</definedName>
    <definedName name="_A65800">'[12]MTO REV.2(ARMOR)'!#REF!</definedName>
    <definedName name="_A66000" localSheetId="21">'[12]MTO REV.2(ARMOR)'!#REF!</definedName>
    <definedName name="_A66000">'[12]MTO REV.2(ARMOR)'!#REF!</definedName>
    <definedName name="_A67000" localSheetId="21">'[12]MTO REV.2(ARMOR)'!#REF!</definedName>
    <definedName name="_A67000">'[12]MTO REV.2(ARMOR)'!#REF!</definedName>
    <definedName name="_A68000">'[12]MTO REV.2(ARMOR)'!#REF!</definedName>
    <definedName name="_A70000">'[12]MTO REV.2(ARMOR)'!#REF!</definedName>
    <definedName name="_A75000">'[12]MTO REV.2(ARMOR)'!#REF!</definedName>
    <definedName name="_A85000">'[12]MTO REV.2(ARMOR)'!#REF!</definedName>
    <definedName name="_add1">#REF!</definedName>
    <definedName name="_B1">'[13]2.Them Gio'!$D$18:$O$305</definedName>
    <definedName name="_CD2" localSheetId="15" hidden="1">{"'Sheet1'!$L$16"}</definedName>
    <definedName name="_CD2" localSheetId="36" hidden="1">{"'Sheet1'!$L$16"}</definedName>
    <definedName name="_CD2" localSheetId="17" hidden="1">{"'Sheet1'!$L$16"}</definedName>
    <definedName name="_CD2" localSheetId="37" hidden="1">{"'Sheet1'!$L$16"}</definedName>
    <definedName name="_CD2" localSheetId="21" hidden="1">{"'Sheet1'!$L$16"}</definedName>
    <definedName name="_CD2" localSheetId="19" hidden="1">{"'Sheet1'!$L$16"}</definedName>
    <definedName name="_CD2" localSheetId="20" hidden="1">{"'Sheet1'!$L$16"}</definedName>
    <definedName name="_CD2" localSheetId="24" hidden="1">{"'Sheet1'!$L$16"}</definedName>
    <definedName name="_CD2" localSheetId="25" hidden="1">{"'Sheet1'!$L$16"}</definedName>
    <definedName name="_CD2" localSheetId="33" hidden="1">{"'Sheet1'!$L$16"}</definedName>
    <definedName name="_CD2" localSheetId="34" hidden="1">{"'Sheet1'!$L$16"}</definedName>
    <definedName name="_CD2" localSheetId="10" hidden="1">{"'Sheet1'!$L$16"}</definedName>
    <definedName name="_CD2" localSheetId="7" hidden="1">{"'Sheet1'!$L$16"}</definedName>
    <definedName name="_CD2" localSheetId="11" hidden="1">{"'Sheet1'!$L$16"}</definedName>
    <definedName name="_CD2" localSheetId="13" hidden="1">{"'Sheet1'!$L$16"}</definedName>
    <definedName name="_CD2" hidden="1">{"'Sheet1'!$L$16"}</definedName>
    <definedName name="_CKF1">#REF!</definedName>
    <definedName name="_CON1" localSheetId="21">#REF!</definedName>
    <definedName name="_CON1" localSheetId="13">#N/A</definedName>
    <definedName name="_CON1">#REF!</definedName>
    <definedName name="_CON2" localSheetId="21">#REF!</definedName>
    <definedName name="_CON2" localSheetId="13">#N/A</definedName>
    <definedName name="_CON2">#REF!</definedName>
    <definedName name="_cpl1" localSheetId="21">[17]Bu_vat_lieu!#REF!</definedName>
    <definedName name="_cpl1" localSheetId="13">#N/A</definedName>
    <definedName name="_cpl1">#REF!</definedName>
    <definedName name="_cpl2" localSheetId="21">[17]Bu_vat_lieu!#REF!</definedName>
    <definedName name="_cpl2" localSheetId="13">#N/A</definedName>
    <definedName name="_cpl2">#REF!</definedName>
    <definedName name="_CT250" localSheetId="21">'[15]dongia (2)'!#REF!</definedName>
    <definedName name="_CT250">'[15]dongia (2)'!#REF!</definedName>
    <definedName name="_dam24">[5]GIAVLIEU!$M$51</definedName>
    <definedName name="_Fill" localSheetId="21" hidden="1">#REF!</definedName>
    <definedName name="_Fill" localSheetId="13" hidden="1">#REF!</definedName>
    <definedName name="_Fill" hidden="1">#REF!</definedName>
    <definedName name="_xlnm._FilterDatabase" localSheetId="21" hidden="1">'04 KHDT'!$A$6:$D$20</definedName>
    <definedName name="_xlnm._FilterDatabase" localSheetId="9" hidden="1">'BANG TÍNH'!$B$1:$B$176</definedName>
    <definedName name="_xlnm._FilterDatabase" localSheetId="6" hidden="1">DD!$B$1:$B$141</definedName>
    <definedName name="_xlnm._FilterDatabase" localSheetId="1" hidden="1">'PHONG KHKD'!$A$8:$AC$8</definedName>
    <definedName name="_xlnm._FilterDatabase" localSheetId="5" hidden="1">'PHONG KTVT'!$A$11:$FN$219</definedName>
    <definedName name="_xlnm._FilterDatabase" localSheetId="2" hidden="1">'PHONG TCHC'!$A$7:$AO$176</definedName>
    <definedName name="_xlnm._FilterDatabase" localSheetId="4" hidden="1">'PHONG TCKT'!$A$8:$BB$100</definedName>
    <definedName name="_GFE28" localSheetId="21">#REF!</definedName>
    <definedName name="_GFE28" localSheetId="13">#N/A</definedName>
    <definedName name="_GFE28">#REF!</definedName>
    <definedName name="_GID1">'[6]LKVL-CK-HT-GD1'!$A$4</definedName>
    <definedName name="_Key1" localSheetId="21" hidden="1">#REF!</definedName>
    <definedName name="_Key1" hidden="1">#REF!</definedName>
    <definedName name="_Key2" localSheetId="21" hidden="1">#REF!</definedName>
    <definedName name="_Key2" hidden="1">#REF!</definedName>
    <definedName name="_NC112">#REF!</definedName>
    <definedName name="_NCL100" localSheetId="21">#REF!</definedName>
    <definedName name="_NCL100" localSheetId="13">#N/A</definedName>
    <definedName name="_NCL100">#REF!</definedName>
    <definedName name="_NCL200" localSheetId="21">#REF!</definedName>
    <definedName name="_NCL200" localSheetId="13">#N/A</definedName>
    <definedName name="_NCL200">#REF!</definedName>
    <definedName name="_NCL250" localSheetId="21">#REF!</definedName>
    <definedName name="_NCL250" localSheetId="13">#N/A</definedName>
    <definedName name="_NCL250">#REF!</definedName>
    <definedName name="_ND1">#REF!</definedName>
    <definedName name="_ND112">#REF!</definedName>
    <definedName name="_ND2">#REF!</definedName>
    <definedName name="_NET2" localSheetId="21">#REF!</definedName>
    <definedName name="_NET2" localSheetId="13">#N/A</definedName>
    <definedName name="_NET2">#REF!</definedName>
    <definedName name="_Order1" hidden="1">255</definedName>
    <definedName name="_Order2" hidden="1">255</definedName>
    <definedName name="_oto10" localSheetId="21">[7]VL!#REF!</definedName>
    <definedName name="_oto10">[7]VL!#REF!</definedName>
    <definedName name="_Rd1">[16]TinhToan!$F$86</definedName>
    <definedName name="_SC2007" localSheetId="15">{"Book1"}</definedName>
    <definedName name="_SC2007" localSheetId="36">{"Book1"}</definedName>
    <definedName name="_SC2007" localSheetId="17">{"Book1"}</definedName>
    <definedName name="_SC2007" localSheetId="37">{"Book1"}</definedName>
    <definedName name="_SC2007" localSheetId="21">{"Book1"}</definedName>
    <definedName name="_SC2007" localSheetId="19">{"Book1"}</definedName>
    <definedName name="_SC2007" localSheetId="20">{"Book1"}</definedName>
    <definedName name="_SC2007" localSheetId="24">{"Book1"}</definedName>
    <definedName name="_SC2007" localSheetId="25">{"Book1"}</definedName>
    <definedName name="_SC2007" localSheetId="33">{"Book1"}</definedName>
    <definedName name="_SC2007" localSheetId="34">{"Book1"}</definedName>
    <definedName name="_SC2007" localSheetId="10">{"Book1"}</definedName>
    <definedName name="_SC2007" localSheetId="7">{"Book1"}</definedName>
    <definedName name="_SC2007" localSheetId="11">{"Book1"}</definedName>
    <definedName name="_SC2007" localSheetId="13">{"Book1"}</definedName>
    <definedName name="_SC2007">{"Book1"}</definedName>
    <definedName name="_Sort" hidden="1">#REF!</definedName>
    <definedName name="_tax1">#REF!</definedName>
    <definedName name="_tct3">[8]gVL!$Q$23</definedName>
    <definedName name="_tct5">[9]gVL!$N$19</definedName>
    <definedName name="_tel1">#REF!</definedName>
    <definedName name="_Ten1">#REF!</definedName>
    <definedName name="_TLA120" localSheetId="21">#REF!</definedName>
    <definedName name="_TLA120" localSheetId="13">#N/A</definedName>
    <definedName name="_TLA120">#REF!</definedName>
    <definedName name="_TLA35" localSheetId="21">#REF!</definedName>
    <definedName name="_TLA35" localSheetId="13">#N/A</definedName>
    <definedName name="_TLA35">#REF!</definedName>
    <definedName name="_TLA50" localSheetId="21">#REF!</definedName>
    <definedName name="_TLA50" localSheetId="13">#N/A</definedName>
    <definedName name="_TLA50">#REF!</definedName>
    <definedName name="_TLA70" localSheetId="21">#REF!</definedName>
    <definedName name="_TLA70" localSheetId="13">#N/A</definedName>
    <definedName name="_TLA70">#REF!</definedName>
    <definedName name="_TLA95" localSheetId="21">#REF!</definedName>
    <definedName name="_TLA95" localSheetId="13">#N/A</definedName>
    <definedName name="_TLA95">#REF!</definedName>
    <definedName name="_tmchecksocuoinam">[18]TM_E!A1048575-IF([18]TM_E!$B1&gt;100,INDIRECT("BS!F"&amp;MATCH([18]TM_E!$B1,INDIRECT([18]DF!$B$6),0)),INDIRECT("PL!F"&amp;MATCH([18]TM_E!$B1,INDIRECT([18]DF!$B$7),0)))</definedName>
    <definedName name="_tmchecksocuoinam_w">[18]TM_W!A1048576-IF([18]TM_W!$B1&gt;100,INDIRECT("BS!F"&amp;MATCH([18]TM_W!$B1,INDIRECT([18]DF!$B$6),0)),INDIRECT("PL!F"&amp;MATCH([18]TM_W!$B1,INDIRECT([18]DF!$B$7),0)))</definedName>
    <definedName name="_tmchecksodaunam">[18]TM_E!A1048575-IF([18]TM_E!$B1&gt;100,INDIRECT("BS!H"&amp;MATCH([18]TM_E!$B1,INDIRECT([18]DF!$B$6),0)),INDIRECT("PL!H"&amp;MATCH([18]TM_E!$B1,INDIRECT([18]DF!$B$7),0)))</definedName>
    <definedName name="_tmchecksodaunam_w">[18]TM_W!A1048576-IF([18]TM_W!$B1&gt;100,INDIRECT("BS!H"&amp;MATCH([18]TM_W!$B1,INDIRECT([18]DF!$B$6),0)),INDIRECT("PL!H"&amp;MATCH([18]TM_W!$B1,INDIRECT([18]DF!$B$7),0)))</definedName>
    <definedName name="_TS2" localSheetId="21">#REF!</definedName>
    <definedName name="_TS2" localSheetId="13">#N/A</definedName>
    <definedName name="_TS2">#REF!</definedName>
    <definedName name="_TVL1" localSheetId="21">#REF!</definedName>
    <definedName name="_TVL1" localSheetId="13">#N/A</definedName>
    <definedName name="_TVL1">#REF!</definedName>
    <definedName name="_VL100" localSheetId="21">#REF!</definedName>
    <definedName name="_VL100" localSheetId="13">#N/A</definedName>
    <definedName name="_VL100">#REF!</definedName>
    <definedName name="_VL200" localSheetId="21">#REF!</definedName>
    <definedName name="_VL200" localSheetId="13">#N/A</definedName>
    <definedName name="_VL200">#REF!</definedName>
    <definedName name="_VL250" localSheetId="21">#REF!</definedName>
    <definedName name="_VL250" localSheetId="13">#N/A</definedName>
    <definedName name="_VL250">#REF!</definedName>
    <definedName name="_xn2" localSheetId="21">[19]INFOR!$C$8:$C$8</definedName>
    <definedName name="_xn2" localSheetId="13">#N/A</definedName>
    <definedName name="_xn2">#REF!</definedName>
    <definedName name="A" localSheetId="21">'[1]PNT-QUOT-#3'!#REF!</definedName>
    <definedName name="A" localSheetId="13">'[2]PNT-QUOT-#3'!#REF!</definedName>
    <definedName name="A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 localSheetId="21">#REF!</definedName>
    <definedName name="A120_" localSheetId="13">#N/A</definedName>
    <definedName name="A120_">#REF!</definedName>
    <definedName name="a277Print_Titles" localSheetId="21">#REF!</definedName>
    <definedName name="a277Print_Titles" localSheetId="13">#N/A</definedName>
    <definedName name="a277Print_Titles">#REF!</definedName>
    <definedName name="A35_" localSheetId="21">#REF!</definedName>
    <definedName name="A35_" localSheetId="13">#N/A</definedName>
    <definedName name="A35_">#REF!</definedName>
    <definedName name="A50_" localSheetId="21">#REF!</definedName>
    <definedName name="A50_" localSheetId="13">#N/A</definedName>
    <definedName name="A50_">#REF!</definedName>
    <definedName name="A70_" localSheetId="21">#REF!</definedName>
    <definedName name="A70_" localSheetId="13">#N/A</definedName>
    <definedName name="A70_">#REF!</definedName>
    <definedName name="A95_" localSheetId="21">#REF!</definedName>
    <definedName name="A95_" localSheetId="13">#N/A</definedName>
    <definedName name="A95_">#REF!</definedName>
    <definedName name="AA" localSheetId="21">#REF!</definedName>
    <definedName name="AA" localSheetId="13">#REF!</definedName>
    <definedName name="AA">#REF!</definedName>
    <definedName name="AAA" localSheetId="21">'[20]MTL$-INTER'!#REF!</definedName>
    <definedName name="AAA" localSheetId="13">'[2]MTL$-INTER'!#REF!</definedName>
    <definedName name="AAA">#REF!</definedName>
    <definedName name="AC120_" localSheetId="21">#REF!</definedName>
    <definedName name="AC120_" localSheetId="13">#N/A</definedName>
    <definedName name="AC120_">#REF!</definedName>
    <definedName name="AC35_" localSheetId="21">#REF!</definedName>
    <definedName name="AC35_" localSheetId="13">#N/A</definedName>
    <definedName name="AC35_">#REF!</definedName>
    <definedName name="AC50_" localSheetId="21">#REF!</definedName>
    <definedName name="AC50_" localSheetId="13">#N/A</definedName>
    <definedName name="AC50_">#REF!</definedName>
    <definedName name="AC70_" localSheetId="21">#REF!</definedName>
    <definedName name="AC70_" localSheetId="13">#N/A</definedName>
    <definedName name="AC70_">#REF!</definedName>
    <definedName name="AC95_" localSheetId="21">#REF!</definedName>
    <definedName name="AC95_" localSheetId="13">#N/A</definedName>
    <definedName name="AC95_">#REF!</definedName>
    <definedName name="Acdkt" localSheetId="15">SUMIF(Rangemsbs,#REF!,Rangegtbs)</definedName>
    <definedName name="Acdkt" localSheetId="36">SUMIF(Rangemsbs,#REF!,Rangegtbs)</definedName>
    <definedName name="Acdkt" localSheetId="17">SUMIF(Rangemsbs,#REF!,Rangegtbs)</definedName>
    <definedName name="Acdkt" localSheetId="37">SUMIF(Rangemsbs,#REF!,Rangegtbs)</definedName>
    <definedName name="Acdkt" localSheetId="21">SUMIF('04 KHDT'!Rangemsbs,[21]WK!$D1,'04 KHDT'!Rangegtbs)</definedName>
    <definedName name="Acdkt" localSheetId="19">SUMIF(Rangemsbs,#REF!,Rangegtbs)</definedName>
    <definedName name="Acdkt" localSheetId="20">SUMIF(Rangemsbs,#REF!,Rangegtbs)</definedName>
    <definedName name="Acdkt" localSheetId="24">SUMIF(Rangemsbs,#REF!,Rangegtbs)</definedName>
    <definedName name="Acdkt" localSheetId="25">SUMIF(Rangemsbs,#REF!,Rangegtbs)</definedName>
    <definedName name="Acdkt" localSheetId="33">SUMIF(Rangemsbs,#REF!,Rangegtbs)</definedName>
    <definedName name="Acdkt" localSheetId="34">SUMIF(Rangemsbs,#REF!,Rangegtbs)</definedName>
    <definedName name="Acdkt" localSheetId="10">SUMIF(Rangemsbs,#REF!,Rangegtbs)</definedName>
    <definedName name="Acdkt" localSheetId="7">SUMIF(Rangemsbs,#REF!,Rangegtbs)</definedName>
    <definedName name="Acdkt" localSheetId="11">SUMIF(Rangemsbs,#REF!,Rangegtbs)</definedName>
    <definedName name="Acdkt" localSheetId="13">#N/A</definedName>
    <definedName name="Acdkt">SUMIF(Rangemsbs,#REF!,Rangegtbs)</definedName>
    <definedName name="AD" localSheetId="15" hidden="1">{"'Sheet1'!$L$16"}</definedName>
    <definedName name="AD" localSheetId="36" hidden="1">{"'Sheet1'!$L$16"}</definedName>
    <definedName name="AD" localSheetId="17" hidden="1">{"'Sheet1'!$L$16"}</definedName>
    <definedName name="AD" localSheetId="37" hidden="1">{"'Sheet1'!$L$16"}</definedName>
    <definedName name="AD" localSheetId="21" hidden="1">{"'Sheet1'!$L$16"}</definedName>
    <definedName name="AD" localSheetId="19" hidden="1">{"'Sheet1'!$L$16"}</definedName>
    <definedName name="AD" localSheetId="20" hidden="1">{"'Sheet1'!$L$16"}</definedName>
    <definedName name="AD" localSheetId="24" hidden="1">{"'Sheet1'!$L$16"}</definedName>
    <definedName name="AD" localSheetId="25" hidden="1">{"'Sheet1'!$L$16"}</definedName>
    <definedName name="AD" localSheetId="33" hidden="1">{"'Sheet1'!$L$16"}</definedName>
    <definedName name="AD" localSheetId="34" hidden="1">{"'Sheet1'!$L$16"}</definedName>
    <definedName name="AD" localSheetId="10" hidden="1">{"'Sheet1'!$L$16"}</definedName>
    <definedName name="AD" localSheetId="7" hidden="1">{"'Sheet1'!$L$16"}</definedName>
    <definedName name="AD" localSheetId="11" hidden="1">{"'Sheet1'!$L$16"}</definedName>
    <definedName name="AD" localSheetId="13" hidden="1">{"'Sheet1'!$L$16"}</definedName>
    <definedName name="AD" hidden="1">{"'Sheet1'!$L$16"}</definedName>
    <definedName name="add">#REF!</definedName>
    <definedName name="All_Item" localSheetId="21">#REF!</definedName>
    <definedName name="All_Item" localSheetId="13">#REF!</definedName>
    <definedName name="All_Item">#REF!</definedName>
    <definedName name="ALPIN">#N/A</definedName>
    <definedName name="ALPJYOU">#N/A</definedName>
    <definedName name="ALPTOI">#N/A</definedName>
    <definedName name="amiang" localSheetId="21">[22]gvl!#REF!</definedName>
    <definedName name="amiang">[22]gvl!#REF!</definedName>
    <definedName name="AS2DocOpenMode" hidden="1">"AS2DocumentEdit"</definedName>
    <definedName name="asdfa">#REF!</definedName>
    <definedName name="_xlnm.Auto_Activate">[23]SLIDES!mcs73.TemplateAutoActivate</definedName>
    <definedName name="_xlnm.Auto_Deactivate">[23]SLIDES!mcs74.TemplateAutoDeactivate</definedName>
    <definedName name="B" localSheetId="21">'[1]PNT-QUOT-#3'!#REF!</definedName>
    <definedName name="B" localSheetId="13">'[2]PNT-QUOT-#3'!#REF!</definedName>
    <definedName name="B">#REF!</definedName>
    <definedName name="b_240" localSheetId="21">#REF!</definedName>
    <definedName name="b_240" localSheetId="13">#N/A</definedName>
    <definedName name="b_240">#REF!</definedName>
    <definedName name="b_280" localSheetId="21">#REF!</definedName>
    <definedName name="b_280" localSheetId="13">#N/A</definedName>
    <definedName name="b_280">#REF!</definedName>
    <definedName name="b_320" localSheetId="21">#REF!</definedName>
    <definedName name="b_320" localSheetId="13">#N/A</definedName>
    <definedName name="b_320">#REF!</definedName>
    <definedName name="B_Isc" localSheetId="21">#REF!</definedName>
    <definedName name="B_Isc" localSheetId="13">#N/A</definedName>
    <definedName name="B_Isc">#REF!</definedName>
    <definedName name="Bang_cly" localSheetId="21">#REF!</definedName>
    <definedName name="Bang_cly" localSheetId="13">#N/A</definedName>
    <definedName name="Bang_cly">#REF!</definedName>
    <definedName name="Bang_CVC" localSheetId="21">#REF!</definedName>
    <definedName name="Bang_CVC" localSheetId="13">#N/A</definedName>
    <definedName name="Bang_CVC">#REF!</definedName>
    <definedName name="bang_gia" localSheetId="21">#REF!</definedName>
    <definedName name="bang_gia" localSheetId="13">#N/A</definedName>
    <definedName name="bang_gia">#REF!</definedName>
    <definedName name="Bang_travl" localSheetId="21">#REF!</definedName>
    <definedName name="Bang_travl" localSheetId="13">#N/A</definedName>
    <definedName name="Bang_travl">#REF!</definedName>
    <definedName name="BANGTINH1" localSheetId="21">'[12]MTO REV.2(ARMOR)'!#REF!</definedName>
    <definedName name="BANGTINH1">'[12]MTO REV.2(ARMOR)'!#REF!</definedName>
    <definedName name="BB" localSheetId="21">#REF!</definedName>
    <definedName name="BB" localSheetId="13">#N/A</definedName>
    <definedName name="BB">#REF!</definedName>
    <definedName name="BCNXT">#REF!</definedName>
    <definedName name="bd">[8]gVL!$Q$15</definedName>
    <definedName name="BLDG" localSheetId="21">'[3]FA-LISTING'!#REF!</definedName>
    <definedName name="BLDG" localSheetId="13">#N/A</definedName>
    <definedName name="BLDG">#REF!</definedName>
    <definedName name="BLDGIMP" localSheetId="21">'[3]FA-LISTING'!#REF!</definedName>
    <definedName name="BLDGIMP" localSheetId="13">#N/A</definedName>
    <definedName name="BLDGIMP">#REF!</definedName>
    <definedName name="BLDGREV" localSheetId="21">'[3]FA-LISTING'!#REF!</definedName>
    <definedName name="BLDGREV" localSheetId="13">#N/A</definedName>
    <definedName name="BLDGREV">#REF!</definedName>
    <definedName name="blkh" localSheetId="21">#REF!</definedName>
    <definedName name="blkh" localSheetId="13">#N/A</definedName>
    <definedName name="blkh">#REF!</definedName>
    <definedName name="blkh1" localSheetId="21">#REF!</definedName>
    <definedName name="blkh1" localSheetId="13">#N/A</definedName>
    <definedName name="blkh1">#REF!</definedName>
    <definedName name="BOQ" localSheetId="21">#REF!</definedName>
    <definedName name="BOQ" localSheetId="13">#REF!</definedName>
    <definedName name="BOQ">#REF!</definedName>
    <definedName name="BS_hyperlink_cell">SUBSTITUTE(ADDRESS(1,COLUMN([18]BS!$J$16),4),1,"")</definedName>
    <definedName name="BS_hyperlink_count">COUNTA([18]BS!$J$1:$J$15)+COUNTBLANK([18]BS!$J$1:$J$15)</definedName>
    <definedName name="BS_Hyperlink_find">IF(ISERROR(MATCH([18]BS!XEY1,[18]TM_E!$B$1:$B$2627,0)),0,MATCH([18]BS!XEY1,[18]TM_E!$B$1:$B$2627,0))</definedName>
    <definedName name="bs5o7" localSheetId="15">INDEX(rangebs507,MATCH(msbs507,rangebs507ms,0))</definedName>
    <definedName name="bs5o7" localSheetId="36">INDEX(rangebs507,MATCH(msbs507,rangebs507ms,0))</definedName>
    <definedName name="bs5o7" localSheetId="17">INDEX(rangebs507,MATCH(msbs507,rangebs507ms,0))</definedName>
    <definedName name="bs5o7" localSheetId="37">INDEX(rangebs507,MATCH(msbs507,rangebs507ms,0))</definedName>
    <definedName name="bs5o7" localSheetId="21">INDEX('04 KHDT'!rangebs507,MATCH(msbs507,'04 KHDT'!rangebs507ms,0))</definedName>
    <definedName name="bs5o7" localSheetId="19">INDEX(rangebs507,MATCH(msbs507,rangebs507ms,0))</definedName>
    <definedName name="bs5o7" localSheetId="20">INDEX(rangebs507,MATCH(msbs507,rangebs507ms,0))</definedName>
    <definedName name="bs5o7" localSheetId="24">INDEX(rangebs507,MATCH(msbs507,rangebs507ms,0))</definedName>
    <definedName name="bs5o7" localSheetId="25">INDEX(rangebs507,MATCH(msbs507,rangebs507ms,0))</definedName>
    <definedName name="bs5o7" localSheetId="33">INDEX(rangebs507,MATCH(msbs507,rangebs507ms,0))</definedName>
    <definedName name="bs5o7" localSheetId="34">INDEX(rangebs507,MATCH(msbs507,rangebs507ms,0))</definedName>
    <definedName name="bs5o7" localSheetId="10">INDEX(rangebs507,MATCH(msbs507,rangebs507ms,0))</definedName>
    <definedName name="bs5o7" localSheetId="7">INDEX(rangebs507,MATCH(msbs507,rangebs507ms,0))</definedName>
    <definedName name="bs5o7" localSheetId="11">INDEX(rangebs507,MATCH(msbs507,rangebs507ms,0))</definedName>
    <definedName name="bs5o7" localSheetId="13">INDEX('VAY '!rangebs507,MATCH(msbs507,'VAY '!rangebs507ms,0))</definedName>
    <definedName name="bs5o7">INDEX(rangebs507,MATCH(msbs507,rangebs507ms,0))</definedName>
    <definedName name="bsxn" localSheetId="21">[24]INFOR!$C$7:$C$8</definedName>
    <definedName name="bsxn" localSheetId="13">[2]INFOR!$C$7:$C$8</definedName>
    <definedName name="bsxn">#REF!</definedName>
    <definedName name="BT" localSheetId="21">#REF!</definedName>
    <definedName name="BT" localSheetId="13">#N/A</definedName>
    <definedName name="BT">#REF!</definedName>
    <definedName name="btai">[22]gvl!$Q$63</definedName>
    <definedName name="BVCISUMMARY" localSheetId="21">#REF!</definedName>
    <definedName name="BVCISUMMARY" localSheetId="13">#REF!</definedName>
    <definedName name="BVCISUMMARY">#REF!</definedName>
    <definedName name="c_" localSheetId="21">[25]Truot_nen!#REF!</definedName>
    <definedName name="c_">[25]Truot_nen!#REF!</definedName>
    <definedName name="CABLE2" localSheetId="21">'[26]MTO REV.0'!$A$1:$Q$570</definedName>
    <definedName name="CABLE2" localSheetId="13">#N/A</definedName>
    <definedName name="CABLE2">#REF!</definedName>
    <definedName name="CAPDAT" localSheetId="21">[27]phuluc1!#REF!</definedName>
    <definedName name="CAPDAT">[27]phuluc1!#REF!</definedName>
    <definedName name="Category_All" localSheetId="21">#REF!</definedName>
    <definedName name="Category_All" localSheetId="13">#REF!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au">[28]NC!$B$5:$C$56</definedName>
    <definedName name="cc">[9]gVL!$N$38</definedName>
    <definedName name="ccot" localSheetId="15">TRANSPOSE(listcty)</definedName>
    <definedName name="ccot" localSheetId="36">TRANSPOSE(listcty)</definedName>
    <definedName name="ccot" localSheetId="17">TRANSPOSE(listcty)</definedName>
    <definedName name="ccot" localSheetId="37">TRANSPOSE(listcty)</definedName>
    <definedName name="ccot" localSheetId="21">TRANSPOSE('04 KHDT'!listcty)</definedName>
    <definedName name="ccot" localSheetId="19">TRANSPOSE(listcty)</definedName>
    <definedName name="ccot" localSheetId="20">TRANSPOSE(listcty)</definedName>
    <definedName name="ccot" localSheetId="24">TRANSPOSE(listcty)</definedName>
    <definedName name="ccot" localSheetId="25">TRANSPOSE(listcty)</definedName>
    <definedName name="ccot" localSheetId="33">TRANSPOSE(listcty)</definedName>
    <definedName name="ccot" localSheetId="34">TRANSPOSE(listcty)</definedName>
    <definedName name="ccot" localSheetId="10">TRANSPOSE(listcty)</definedName>
    <definedName name="ccot" localSheetId="7">TRANSPOSE(listcty)</definedName>
    <definedName name="ccot" localSheetId="11">TRANSPOSE(listcty)</definedName>
    <definedName name="ccot" localSheetId="13">TRANSPOSE('VAY '!listcty)</definedName>
    <definedName name="ccot">TRANSPOSE(listcty)</definedName>
    <definedName name="cd">[9]gVL!$N$15</definedName>
    <definedName name="CDCAP1">#REF!</definedName>
    <definedName name="CDCAP2">#REF!</definedName>
    <definedName name="CDCAP3">#REF!</definedName>
    <definedName name="CDDD" localSheetId="21">#REF!</definedName>
    <definedName name="CDDD" localSheetId="13">#N/A</definedName>
    <definedName name="CDDD">#REF!</definedName>
    <definedName name="CDDD1P" localSheetId="21">#REF!</definedName>
    <definedName name="CDDD1P" localSheetId="13">#N/A</definedName>
    <definedName name="CDDD1P">#REF!</definedName>
    <definedName name="CDDD1PHA" localSheetId="21">#REF!</definedName>
    <definedName name="CDDD1PHA" localSheetId="13">#N/A</definedName>
    <definedName name="CDDD1PHA">#REF!</definedName>
    <definedName name="CDDD3PHA" localSheetId="21">#REF!</definedName>
    <definedName name="CDDD3PHA" localSheetId="13">#N/A</definedName>
    <definedName name="CDDD3PHA">#REF!</definedName>
    <definedName name="CDKT" localSheetId="13">#N/A</definedName>
    <definedName name="CDKT">#REF!</definedName>
    <definedName name="Cdo_8bat" localSheetId="21">#REF!</definedName>
    <definedName name="Cdo_8bat" localSheetId="13">#N/A</definedName>
    <definedName name="Cdo_8bat">#REF!</definedName>
    <definedName name="Cdo_TK50" localSheetId="21">#REF!</definedName>
    <definedName name="Cdo_TK50" localSheetId="13">#N/A</definedName>
    <definedName name="Cdo_TK50">#REF!</definedName>
    <definedName name="CDPS">#REF!</definedName>
    <definedName name="CDPS1">[29]CDPS2!$A$10:$P$150</definedName>
    <definedName name="CDPS2">[29]CDPS2!$B$10:$P$150</definedName>
    <definedName name="CF1_NAMNAY" hidden="1">#NAME?</definedName>
    <definedName name="CF1_NAMNAYSDC" localSheetId="15">SUMPRODUCT(--(TMCF1=#REF!),(TMCF1sdc))</definedName>
    <definedName name="CF1_NAMNAYSDC" localSheetId="36">SUMPRODUCT(--(TMCF1=#REF!),(TMCF1sdc))</definedName>
    <definedName name="CF1_NAMNAYSDC" localSheetId="17">SUMPRODUCT(--(TMCF1=#REF!),(TMCF1sdc))</definedName>
    <definedName name="CF1_NAMNAYSDC" localSheetId="37">SUMPRODUCT(--(TMCF1=#REF!),(TMCF1sdc))</definedName>
    <definedName name="CF1_NAMNAYSDC" localSheetId="21">SUMPRODUCT(--('04 KHDT'!TMCF1=[21]CF1!$D1),('04 KHDT'!TMCF1sdc))</definedName>
    <definedName name="CF1_NAMNAYSDC" localSheetId="19">SUMPRODUCT(--(TMCF1=#REF!),(TMCF1sdc))</definedName>
    <definedName name="CF1_NAMNAYSDC" localSheetId="20">SUMPRODUCT(--(TMCF1=#REF!),(TMCF1sdc))</definedName>
    <definedName name="CF1_NAMNAYSDC" localSheetId="24">SUMPRODUCT(--(TMCF1=#REF!),(TMCF1sdc))</definedName>
    <definedName name="CF1_NAMNAYSDC" localSheetId="25">SUMPRODUCT(--(TMCF1=#REF!),(TMCF1sdc))</definedName>
    <definedName name="CF1_NAMNAYSDC" localSheetId="33">SUMPRODUCT(--(TMCF1=#REF!),(TMCF1sdc))</definedName>
    <definedName name="CF1_NAMNAYSDC" localSheetId="34">SUMPRODUCT(--(TMCF1=#REF!),(TMCF1sdc))</definedName>
    <definedName name="CF1_NAMNAYSDC" localSheetId="10">SUMPRODUCT(--(TMCF1=#REF!),(TMCF1sdc))</definedName>
    <definedName name="CF1_NAMNAYSDC" localSheetId="7">SUMPRODUCT(--(TMCF1=#REF!),(TMCF1sdc))</definedName>
    <definedName name="CF1_NAMNAYSDC" localSheetId="11">SUMPRODUCT(--(TMCF1=#REF!),(TMCF1sdc))</definedName>
    <definedName name="CF1_NAMNAYSDC" localSheetId="13">#N/A</definedName>
    <definedName name="CF1_NAMNAYSDC">SUMPRODUCT(--(TMCF1=#REF!),(TMCF1sdc))</definedName>
    <definedName name="Ch" localSheetId="21">[7]TN!#REF!</definedName>
    <definedName name="Ch" localSheetId="7">[7]TN!#REF!</definedName>
    <definedName name="Ch">[7]TN!#REF!</definedName>
    <definedName name="chang_1" localSheetId="21">#REF!</definedName>
    <definedName name="chang_1" localSheetId="7">#REF!</definedName>
    <definedName name="chang_1" localSheetId="13">#N/A</definedName>
    <definedName name="chang_1">#REF!</definedName>
    <definedName name="Chi" localSheetId="21">'[1]COAT&amp;WRAP-QIOT-#3'!#REF!</definedName>
    <definedName name="Chi" localSheetId="7">'[1]COAT&amp;WRAP-QIOT-#3'!#REF!</definedName>
    <definedName name="Chi">'[1]COAT&amp;WRAP-QIOT-#3'!#REF!</definedName>
    <definedName name="Chu" localSheetId="21">[7]ND!#REF!</definedName>
    <definedName name="Chu" localSheetId="7">[7]ND!#REF!</definedName>
    <definedName name="Chu">[7]ND!#REF!</definedName>
    <definedName name="Ckc" localSheetId="21">'[30]Kiem-Toan'!#REF!</definedName>
    <definedName name="Ckc">'[30]Kiem-Toan'!#REF!</definedName>
    <definedName name="CLVC">'[31]CHITIET VL-NC-TT1p'!$D$4</definedName>
    <definedName name="CLVC3">0.1</definedName>
    <definedName name="CLVC35" localSheetId="21">#REF!</definedName>
    <definedName name="CLVC35" localSheetId="13">#N/A</definedName>
    <definedName name="CLVC35">#REF!</definedName>
    <definedName name="CLyTC">[32]ThongSo!$C$11</definedName>
    <definedName name="CN_RC1" localSheetId="21">#REF!</definedName>
    <definedName name="CN_RC1" localSheetId="13">#N/A</definedName>
    <definedName name="CN_RC1">#REF!</definedName>
    <definedName name="CN_RC2" localSheetId="21">#REF!</definedName>
    <definedName name="CN_RC2" localSheetId="13">#N/A</definedName>
    <definedName name="CN_RC2">#REF!</definedName>
    <definedName name="CN_Rnha" localSheetId="21">#REF!</definedName>
    <definedName name="CN_Rnha" localSheetId="13">#N/A</definedName>
    <definedName name="CN_Rnha">#REF!</definedName>
    <definedName name="CN_Rs" localSheetId="21">#REF!</definedName>
    <definedName name="CN_Rs" localSheetId="13">#N/A</definedName>
    <definedName name="CN_Rs">#REF!</definedName>
    <definedName name="CN3p">'[33]TONGKE3p '!$X$295</definedName>
    <definedName name="Cneo_8bat" localSheetId="21">#REF!</definedName>
    <definedName name="Cneo_8bat" localSheetId="13">#N/A</definedName>
    <definedName name="Cneo_8bat">#REF!</definedName>
    <definedName name="Cneo_TK50" localSheetId="21">#REF!</definedName>
    <definedName name="Cneo_TK50" localSheetId="13">#N/A</definedName>
    <definedName name="Cneo_TK50">#REF!</definedName>
    <definedName name="Co" localSheetId="21">#REF!</definedName>
    <definedName name="Co" localSheetId="13">#N/A</definedName>
    <definedName name="Co">#REF!</definedName>
    <definedName name="COAT" localSheetId="21">'[1]PNT-QUOT-#3'!#REF!</definedName>
    <definedName name="COAT" localSheetId="13">'[2]PNT-QUOT-#3'!#REF!</definedName>
    <definedName name="COAT">#REF!</definedName>
    <definedName name="coc">[9]gVL!$N$25</definedName>
    <definedName name="Code">#REF!</definedName>
    <definedName name="COMMON" localSheetId="21">#REF!</definedName>
    <definedName name="COMMON" localSheetId="13">#N/A</definedName>
    <definedName name="COMMON">#REF!</definedName>
    <definedName name="COMP" localSheetId="21">'[3]FA-LISTING'!#REF!</definedName>
    <definedName name="COMP" localSheetId="13">#N/A</definedName>
    <definedName name="COMP">#REF!</definedName>
    <definedName name="CON_EQP_COS" localSheetId="21">#REF!</definedName>
    <definedName name="CON_EQP_COS" localSheetId="13">#REF!</definedName>
    <definedName name="CON_EQP_COS">#REF!</definedName>
    <definedName name="CON_EQP_COST" localSheetId="21">#REF!</definedName>
    <definedName name="CON_EQP_COST" localSheetId="13">#REF!</definedName>
    <definedName name="CON_EQP_COST">#REF!</definedName>
    <definedName name="Cong_HM_DTCT" localSheetId="21">#REF!</definedName>
    <definedName name="Cong_HM_DTCT" localSheetId="13">#N/A</definedName>
    <definedName name="Cong_HM_DTCT">#REF!</definedName>
    <definedName name="Cong_M_DTCT" localSheetId="21">#REF!</definedName>
    <definedName name="Cong_M_DTCT" localSheetId="13">#N/A</definedName>
    <definedName name="Cong_M_DTCT">#REF!</definedName>
    <definedName name="Cong_NC_DTCT" localSheetId="21">#REF!</definedName>
    <definedName name="Cong_NC_DTCT" localSheetId="13">#N/A</definedName>
    <definedName name="Cong_NC_DTCT">#REF!</definedName>
    <definedName name="Cong_VL_DTCT" localSheetId="21">#REF!</definedName>
    <definedName name="Cong_VL_DTCT" localSheetId="13">#N/A</definedName>
    <definedName name="Cong_VL_DTCT">#REF!</definedName>
    <definedName name="CONST_EQ" localSheetId="21">#REF!</definedName>
    <definedName name="CONST_EQ" localSheetId="13">#REF!</definedName>
    <definedName name="CONST_EQ">#REF!</definedName>
    <definedName name="COP">#REF!</definedName>
    <definedName name="cot">[34]gVL!$Q$64</definedName>
    <definedName name="Countct" localSheetId="21">IF([21]WK!#REF!&lt;&gt;"",COUNTIF([21]WK!#REF!,"*"),"")</definedName>
    <definedName name="Countct" localSheetId="13">#N/A</definedName>
    <definedName name="Countct">IF(#REF!&lt;&gt;"",COUNTIF(#REF!,"*"),"")</definedName>
    <definedName name="Countctbspl2" localSheetId="21">IF([19]BSPL2!$B1&lt;&gt;"",COUNTIF([19]BSPL2!$B1:$B$10,"*"),"")</definedName>
    <definedName name="Countctbspl2" localSheetId="13">#N/A</definedName>
    <definedName name="Countctbspl2">IF(#REF!&lt;&gt;"",COUNTIF(#REF!,"*"),"")</definedName>
    <definedName name="CountTM" localSheetId="21">IF([21]BS!F1="","",IF([21]BS!F1="Có",IF(OR([21]BS!B1,[21]BS!D1),"V."&amp;COUNTIF([21]BS!#REF!,"V.*")+1,""),""))</definedName>
    <definedName name="CountTM" localSheetId="13">#N/A</definedName>
    <definedName name="CountTM">IF(#REF!="","",IF(#REF!="Có",IF(OR(#REF!,#REF!),"V."&amp;COUNTIF(#REF!,"V.*")+1,""),""))</definedName>
    <definedName name="COVER" localSheetId="21">#REF!</definedName>
    <definedName name="COVER" localSheetId="13">#REF!</definedName>
    <definedName name="COVER">#REF!</definedName>
    <definedName name="cpd">[8]gVL!$Q$20</definedName>
    <definedName name="cpdd">[35]gVL!$P$14</definedName>
    <definedName name="cpdd2">[35]gVL!$P$19</definedName>
    <definedName name="CPVC100">'[36]TONG HOP VL-NC'!#REF!</definedName>
    <definedName name="CPVC1KM">'[37]TH VL, NC, DDHT Thanhphuoc'!$J$19</definedName>
    <definedName name="CPVC35" localSheetId="21">#REF!</definedName>
    <definedName name="CPVC35" localSheetId="13">#N/A</definedName>
    <definedName name="CPVC35">#REF!</definedName>
    <definedName name="CPVCDN" localSheetId="21">#REF!</definedName>
    <definedName name="CPVCDN" localSheetId="13">#N/A</definedName>
    <definedName name="CPVCDN">#REF!</definedName>
    <definedName name="_xlnm.Criteria" localSheetId="21">[38]SILICATE!#REF!</definedName>
    <definedName name="_xlnm.Criteria">[38]SILICATE!#REF!</definedName>
    <definedName name="CRITINST" localSheetId="21">#REF!</definedName>
    <definedName name="CRITINST" localSheetId="13">#REF!</definedName>
    <definedName name="CRITINST">#REF!</definedName>
    <definedName name="CRITPURC" localSheetId="21">#REF!</definedName>
    <definedName name="CRITPURC" localSheetId="13">#REF!</definedName>
    <definedName name="CRITPURC">#REF!</definedName>
    <definedName name="CS_10" localSheetId="21">#REF!</definedName>
    <definedName name="CS_10" localSheetId="13">#REF!</definedName>
    <definedName name="CS_10">#REF!</definedName>
    <definedName name="CS_100" localSheetId="21">#REF!</definedName>
    <definedName name="CS_100" localSheetId="13">#REF!</definedName>
    <definedName name="CS_100">#REF!</definedName>
    <definedName name="CS_10S" localSheetId="21">#REF!</definedName>
    <definedName name="CS_10S" localSheetId="13">#REF!</definedName>
    <definedName name="CS_10S">#REF!</definedName>
    <definedName name="CS_120" localSheetId="21">#REF!</definedName>
    <definedName name="CS_120" localSheetId="13">#REF!</definedName>
    <definedName name="CS_120">#REF!</definedName>
    <definedName name="CS_140" localSheetId="21">#REF!</definedName>
    <definedName name="CS_140" localSheetId="13">#REF!</definedName>
    <definedName name="CS_140">#REF!</definedName>
    <definedName name="CS_160" localSheetId="21">#REF!</definedName>
    <definedName name="CS_160" localSheetId="13">#REF!</definedName>
    <definedName name="CS_160">#REF!</definedName>
    <definedName name="CS_20" localSheetId="21">#REF!</definedName>
    <definedName name="CS_20" localSheetId="13">#REF!</definedName>
    <definedName name="CS_20">#REF!</definedName>
    <definedName name="CS_30" localSheetId="21">#REF!</definedName>
    <definedName name="CS_30" localSheetId="13">#REF!</definedName>
    <definedName name="CS_30">#REF!</definedName>
    <definedName name="CS_40" localSheetId="21">#REF!</definedName>
    <definedName name="CS_40" localSheetId="13">#REF!</definedName>
    <definedName name="CS_40">#REF!</definedName>
    <definedName name="CS_40S" localSheetId="21">#REF!</definedName>
    <definedName name="CS_40S" localSheetId="13">#REF!</definedName>
    <definedName name="CS_40S">#REF!</definedName>
    <definedName name="cs_41s" localSheetId="21">#REF!</definedName>
    <definedName name="cs_41s" localSheetId="13">#N/A</definedName>
    <definedName name="cs_41s">#REF!</definedName>
    <definedName name="CS_5S" localSheetId="21">#REF!</definedName>
    <definedName name="CS_5S" localSheetId="13">#REF!</definedName>
    <definedName name="CS_5S">#REF!</definedName>
    <definedName name="CS_60" localSheetId="21">#REF!</definedName>
    <definedName name="CS_60" localSheetId="13">#REF!</definedName>
    <definedName name="CS_60">#REF!</definedName>
    <definedName name="CS_80" localSheetId="21">#REF!</definedName>
    <definedName name="CS_80" localSheetId="13">#REF!</definedName>
    <definedName name="CS_80">#REF!</definedName>
    <definedName name="CS_80S" localSheetId="21">#REF!</definedName>
    <definedName name="CS_80S" localSheetId="13">#REF!</definedName>
    <definedName name="CS_80S">#REF!</definedName>
    <definedName name="CS_STD" localSheetId="21">#REF!</definedName>
    <definedName name="CS_STD" localSheetId="13">#REF!</definedName>
    <definedName name="CS_STD">#REF!</definedName>
    <definedName name="CS_XS" localSheetId="21">#REF!</definedName>
    <definedName name="CS_XS" localSheetId="13">#REF!</definedName>
    <definedName name="CS_XS">#REF!</definedName>
    <definedName name="CS_XXS" localSheetId="21">#REF!</definedName>
    <definedName name="CS_XXS" localSheetId="13">#REF!</definedName>
    <definedName name="CS_XXS">#REF!</definedName>
    <definedName name="csd3p" localSheetId="21">#REF!</definedName>
    <definedName name="csd3p" localSheetId="13">#N/A</definedName>
    <definedName name="csd3p">#REF!</definedName>
    <definedName name="csddg1p" localSheetId="21">#REF!</definedName>
    <definedName name="csddg1p" localSheetId="13">#N/A</definedName>
    <definedName name="csddg1p">#REF!</definedName>
    <definedName name="csddt1p" localSheetId="21">#REF!</definedName>
    <definedName name="csddt1p" localSheetId="13">#N/A</definedName>
    <definedName name="csddt1p">#REF!</definedName>
    <definedName name="CT_1C">[29]NKC!$AG$11:$AG$5000</definedName>
    <definedName name="CT_1N">[29]NKC!$AF$11:$AF$5000</definedName>
    <definedName name="CT_2C">[29]NKC!$N$11:$N$5000</definedName>
    <definedName name="CT_GHEPTK">[29]NKC!$AH$11:$AH$5000</definedName>
    <definedName name="CT_GHEPTK2">[29]NKC!$AI$11:$AI$5000</definedName>
    <definedName name="CT_MADT_N">[29]NKC!$M$11:$M$5000</definedName>
    <definedName name="CT_NX">#REF!</definedName>
    <definedName name="CT_TIEN">[29]NKC!$Z$11:$Z$5000</definedName>
    <definedName name="ctiep" localSheetId="21">#REF!</definedName>
    <definedName name="ctiep" localSheetId="13">#N/A</definedName>
    <definedName name="ctiep">#REF!</definedName>
    <definedName name="cty">[29]HT!$C$4</definedName>
    <definedName name="CTY_DC">[29]HT!$C$5</definedName>
    <definedName name="cu_ly_1">'[39]tra-vat-lieu'!$A$219:$A$319</definedName>
    <definedName name="cui">[9]gVL!$N$39</definedName>
    <definedName name="Cuoc_vc_1">'[39]tra-vat-lieu'!$B$219:$G$319</definedName>
    <definedName name="CURRENCY" localSheetId="21">#REF!</definedName>
    <definedName name="CURRENCY" localSheetId="13">#REF!</definedName>
    <definedName name="CURRENCY">#REF!</definedName>
    <definedName name="cv">[40]gvl!$N$17</definedName>
    <definedName name="cx" localSheetId="21">#REF!</definedName>
    <definedName name="cx" localSheetId="13">#N/A</definedName>
    <definedName name="cx">#REF!</definedName>
    <definedName name="d" localSheetId="21">#REF!</definedName>
    <definedName name="d" localSheetId="13">#N/A</definedName>
    <definedName name="d">#REF!</definedName>
    <definedName name="D_7101A_B" localSheetId="21">#REF!</definedName>
    <definedName name="D_7101A_B" localSheetId="13">#REF!</definedName>
    <definedName name="D_7101A_B">#REF!</definedName>
    <definedName name="da05x1" localSheetId="21">[14]Bu_vat_lieu!#REF!</definedName>
    <definedName name="da05x1" localSheetId="13">[2]Bu_vat_lieu!#REF!</definedName>
    <definedName name="da05x1">#REF!</definedName>
    <definedName name="da1x2" localSheetId="21">[14]Bu_vat_lieu!#REF!</definedName>
    <definedName name="da1x2" localSheetId="13">[2]Bu_vat_lieu!#REF!</definedName>
    <definedName name="da1x2">#REF!</definedName>
    <definedName name="da2x4" localSheetId="21">[14]Bu_vat_lieu!#REF!</definedName>
    <definedName name="da2x4" localSheetId="13">[2]Bu_vat_lieu!#REF!</definedName>
    <definedName name="da2x4">#REF!</definedName>
    <definedName name="da4x6" localSheetId="21">[14]Bu_vat_lieu!#REF!</definedName>
    <definedName name="da4x6" localSheetId="13">[2]Bu_vat_lieu!#REF!</definedName>
    <definedName name="da4x6">#REF!</definedName>
    <definedName name="dafaddfads" localSheetId="13">#N/A</definedName>
    <definedName name="dafaddfads">#REF!</definedName>
    <definedName name="dahoc" localSheetId="21">[14]Bu_vat_lieu!#REF!</definedName>
    <definedName name="dahoc" localSheetId="13">[2]Bu_vat_lieu!#REF!</definedName>
    <definedName name="dahoc">#REF!</definedName>
    <definedName name="_xlnm.Database" localSheetId="21">#REF!</definedName>
    <definedName name="_xlnm.Database" localSheetId="13">#REF!</definedName>
    <definedName name="_xlnm.Database">#REF!</definedName>
    <definedName name="Dataco" localSheetId="21">[41]Dieuchinh!#REF!</definedName>
    <definedName name="Dataco">[41]Dieuchinh!#REF!</definedName>
    <definedName name="DataFilter">[42]!DataFilter</definedName>
    <definedName name="DataSort">[42]!DataSort</definedName>
    <definedName name="db">[22]gvl!$Q$67</definedName>
    <definedName name="DC">#REF!</definedName>
    <definedName name="dcc">[8]gVL!$Q$50</definedName>
    <definedName name="Dch">#REF!</definedName>
    <definedName name="dcl">[8]gVL!$Q$40</definedName>
    <definedName name="dd0.5x1">[8]gVL!$Q$10</definedName>
    <definedName name="dd1x2">[40]gvl!$N$9</definedName>
    <definedName name="dd2x4">[8]gVL!$Q$12</definedName>
    <definedName name="dd4x6">[9]gVL!$N$10</definedName>
    <definedName name="dda" localSheetId="21">IF([43]BS!F1="","",IF([43]BS!F1="Có",IF(OR([43]BS!B1,[43]BS!D1),"V."&amp;COUNTIF([43]BS!#REF!,"V.*")+1,""),""))</definedName>
    <definedName name="dda" localSheetId="13">#N/A</definedName>
    <definedName name="dda">IF(#REF!="","",IF(#REF!="Có",IF(OR(#REF!,#REF!),"V."&amp;COUNTIF(#REF!,"V.*")+1,""),""))</definedName>
    <definedName name="dday">[9]gVL!$N$48</definedName>
    <definedName name="ddia">[9]gVL!$N$41</definedName>
    <definedName name="ddien">[8]gVL!$Q$51</definedName>
    <definedName name="den_bu" localSheetId="21">#REF!</definedName>
    <definedName name="den_bu" localSheetId="13">#N/A</definedName>
    <definedName name="den_bu">#REF!</definedName>
    <definedName name="DF">#REF!</definedName>
    <definedName name="dfdfs">[44]XL4Poppy!$A$15</definedName>
    <definedName name="DGCTI592" localSheetId="21">#REF!</definedName>
    <definedName name="DGCTI592" localSheetId="13">#N/A</definedName>
    <definedName name="DGCTI592">#REF!</definedName>
    <definedName name="DGNC" localSheetId="21">#REF!</definedName>
    <definedName name="DGNC" localSheetId="13">#N/A</definedName>
    <definedName name="DGNC">#REF!</definedName>
    <definedName name="DGTV" localSheetId="21">#REF!</definedName>
    <definedName name="DGTV" localSheetId="13">#N/A</definedName>
    <definedName name="DGTV">#REF!</definedName>
    <definedName name="DGVT" localSheetId="21">#REF!</definedName>
    <definedName name="DGVT" localSheetId="13">#N/A</definedName>
    <definedName name="DGVT">#REF!</definedName>
    <definedName name="dh">[9]gVL!$N$11</definedName>
    <definedName name="dinh" localSheetId="21">[45]dg!$D$24</definedName>
    <definedName name="dinh" localSheetId="13">#N/A</definedName>
    <definedName name="dinh">#REF!</definedName>
    <definedName name="dinhdia" localSheetId="21">[45]dg!$D$25</definedName>
    <definedName name="dinhdia" localSheetId="13">#N/A</definedName>
    <definedName name="dinhdia">#REF!</definedName>
    <definedName name="DKien01">#REF!</definedName>
    <definedName name="DKien02">#REF!</definedName>
    <definedName name="DKien03">#REF!</definedName>
    <definedName name="DKien04">#REF!</definedName>
    <definedName name="DKien05">#REF!</definedName>
    <definedName name="DKien06">#REF!</definedName>
    <definedName name="DKien07">#REF!</definedName>
    <definedName name="DKien08">#REF!</definedName>
    <definedName name="DKien21">#REF!</definedName>
    <definedName name="DKien22">#REF!</definedName>
    <definedName name="DKien23">#REF!</definedName>
    <definedName name="DKien24">#REF!</definedName>
    <definedName name="DKien25">#REF!</definedName>
    <definedName name="DKien26">#REF!</definedName>
    <definedName name="DKien31">#REF!</definedName>
    <definedName name="DKien32">#REF!</definedName>
    <definedName name="DKien33">#REF!</definedName>
    <definedName name="DKien34">#REF!</definedName>
    <definedName name="DKien35">#REF!</definedName>
    <definedName name="DKien36">#REF!</definedName>
    <definedName name="DKien37">#REF!</definedName>
    <definedName name="DL15HT" localSheetId="21">'[6]TONGKE-HT'!#REF!</definedName>
    <definedName name="DL15HT">'[6]TONGKE-HT'!#REF!</definedName>
    <definedName name="DL16HT" localSheetId="21">'[6]TONGKE-HT'!#REF!</definedName>
    <definedName name="DL16HT">'[6]TONGKE-HT'!#REF!</definedName>
    <definedName name="DL19HT" localSheetId="21">'[6]TONGKE-HT'!#REF!</definedName>
    <definedName name="DL19HT">'[6]TONGKE-HT'!#REF!</definedName>
    <definedName name="DL20HT" localSheetId="21">'[6]TONGKE-HT'!#REF!</definedName>
    <definedName name="DL20HT">'[6]TONGKE-HT'!#REF!</definedName>
    <definedName name="DLCC" localSheetId="21">#REF!</definedName>
    <definedName name="DLCC" localSheetId="13">#N/A</definedName>
    <definedName name="DLCC">#REF!</definedName>
    <definedName name="DMHangHoa">[46]DanhMuc!$N$5:$P$99</definedName>
    <definedName name="DMKH1">#REF!</definedName>
    <definedName name="dmtk">#REF!</definedName>
    <definedName name="dmz">[8]gVL!$Q$45</definedName>
    <definedName name="dno">[8]gVL!$Q$49</definedName>
    <definedName name="Document_array" localSheetId="15">{"Book1"}</definedName>
    <definedName name="Document_array" localSheetId="36">{"Book1"}</definedName>
    <definedName name="Document_array" localSheetId="17">{"Book1"}</definedName>
    <definedName name="Document_array" localSheetId="37">{"Book1"}</definedName>
    <definedName name="Document_array" localSheetId="21">{"Book1"}</definedName>
    <definedName name="Document_array" localSheetId="19">{"Book1"}</definedName>
    <definedName name="Document_array" localSheetId="20">{"Book1"}</definedName>
    <definedName name="Document_array" localSheetId="24">{"Book1"}</definedName>
    <definedName name="Document_array" localSheetId="25">{"Book1"}</definedName>
    <definedName name="Document_array" localSheetId="33">{"Book1"}</definedName>
    <definedName name="Document_array" localSheetId="34">{"Book1"}</definedName>
    <definedName name="Document_array" localSheetId="10">{"Book1"}</definedName>
    <definedName name="Document_array" localSheetId="7">{"Book1"}</definedName>
    <definedName name="Document_array" localSheetId="11">{"Book1"}</definedName>
    <definedName name="Document_array" localSheetId="13">{"Book1"}</definedName>
    <definedName name="Document_array">{"Book1"}</definedName>
    <definedName name="dongia" localSheetId="21">#REF!</definedName>
    <definedName name="dongia" localSheetId="13">#N/A</definedName>
    <definedName name="dongia">#REF!</definedName>
    <definedName name="Donvi" localSheetId="21">#REF!</definedName>
    <definedName name="Donvi" localSheetId="13">#N/A</definedName>
    <definedName name="Donvi">#REF!</definedName>
    <definedName name="DS1p1vc" localSheetId="21">#REF!</definedName>
    <definedName name="DS1p1vc" localSheetId="13">#N/A</definedName>
    <definedName name="DS1p1vc">#REF!</definedName>
    <definedName name="ds1p2nc" localSheetId="21">#REF!</definedName>
    <definedName name="ds1p2nc" localSheetId="13">#N/A</definedName>
    <definedName name="ds1p2nc">#REF!</definedName>
    <definedName name="ds1p2vc" localSheetId="21">#REF!</definedName>
    <definedName name="ds1p2vc" localSheetId="13">#N/A</definedName>
    <definedName name="ds1p2vc">#REF!</definedName>
    <definedName name="ds1p2vl" localSheetId="21">#REF!</definedName>
    <definedName name="ds1p2vl" localSheetId="13">#N/A</definedName>
    <definedName name="ds1p2vl">#REF!</definedName>
    <definedName name="ds1pnc" localSheetId="21">#REF!</definedName>
    <definedName name="ds1pnc" localSheetId="13">#N/A</definedName>
    <definedName name="ds1pnc">#REF!</definedName>
    <definedName name="ds1pvl" localSheetId="21">#REF!</definedName>
    <definedName name="ds1pvl" localSheetId="13">#N/A</definedName>
    <definedName name="ds1pvl">#REF!</definedName>
    <definedName name="ds3pctnc" localSheetId="21">#REF!</definedName>
    <definedName name="ds3pctnc" localSheetId="13">#N/A</definedName>
    <definedName name="ds3pctnc">#REF!</definedName>
    <definedName name="ds3pctvc" localSheetId="21">#REF!</definedName>
    <definedName name="ds3pctvc" localSheetId="13">#N/A</definedName>
    <definedName name="ds3pctvc">#REF!</definedName>
    <definedName name="ds3pctvl" localSheetId="21">#REF!</definedName>
    <definedName name="ds3pctvl" localSheetId="13">#N/A</definedName>
    <definedName name="ds3pctvl">#REF!</definedName>
    <definedName name="ds3pmnc" localSheetId="21">#REF!</definedName>
    <definedName name="ds3pmnc" localSheetId="13">#N/A</definedName>
    <definedName name="ds3pmnc">#REF!</definedName>
    <definedName name="ds3pmvc" localSheetId="21">#REF!</definedName>
    <definedName name="ds3pmvc" localSheetId="13">#N/A</definedName>
    <definedName name="ds3pmvc">#REF!</definedName>
    <definedName name="ds3pmvl" localSheetId="21">#REF!</definedName>
    <definedName name="ds3pmvl" localSheetId="13">#N/A</definedName>
    <definedName name="ds3pmvl">#REF!</definedName>
    <definedName name="ds3pnc" localSheetId="21">#REF!</definedName>
    <definedName name="ds3pnc" localSheetId="13">#N/A</definedName>
    <definedName name="ds3pnc">#REF!</definedName>
    <definedName name="ds3pvl" localSheetId="21">#REF!</definedName>
    <definedName name="ds3pvl" localSheetId="13">#N/A</definedName>
    <definedName name="ds3pvl">#REF!</definedName>
    <definedName name="dsct3pnc" localSheetId="21">#REF!</definedName>
    <definedName name="dsct3pnc" localSheetId="13">#N/A</definedName>
    <definedName name="dsct3pnc">#REF!</definedName>
    <definedName name="dsct3pvl" localSheetId="21">#REF!</definedName>
    <definedName name="dsct3pvl" localSheetId="13">#N/A</definedName>
    <definedName name="dsct3pvl">#REF!</definedName>
    <definedName name="DSHH">#REF!</definedName>
    <definedName name="DSNV">#REF!</definedName>
    <definedName name="DSPK1p1nc" localSheetId="21">#REF!</definedName>
    <definedName name="DSPK1p1nc" localSheetId="13">#N/A</definedName>
    <definedName name="DSPK1p1nc">#REF!</definedName>
    <definedName name="DSPK1p1vl" localSheetId="21">#REF!</definedName>
    <definedName name="DSPK1p1vl" localSheetId="13">#N/A</definedName>
    <definedName name="DSPK1p1vl">#REF!</definedName>
    <definedName name="DSPK1pm" localSheetId="21">'[47]Bang 3_Chi tiet phan Dz'!#REF!</definedName>
    <definedName name="DSPK1pm">'[47]Bang 3_Chi tiet phan Dz'!#REF!</definedName>
    <definedName name="DSPK1pnc" localSheetId="21">#REF!</definedName>
    <definedName name="DSPK1pnc" localSheetId="13">#N/A</definedName>
    <definedName name="DSPK1pnc">#REF!</definedName>
    <definedName name="DSPK1pvl" localSheetId="21">#REF!</definedName>
    <definedName name="DSPK1pvl" localSheetId="13">#N/A</definedName>
    <definedName name="DSPK1pvl">#REF!</definedName>
    <definedName name="DSPK3pct" localSheetId="21">'[47]Bang 3_Chi tiet phan Dz'!#REF!</definedName>
    <definedName name="DSPK3pct">'[47]Bang 3_Chi tiet phan Dz'!#REF!</definedName>
    <definedName name="DSPK3pm" localSheetId="21">'[47]Bang 3_Chi tiet phan Dz'!#REF!</definedName>
    <definedName name="DSPK3pm">'[47]Bang 3_Chi tiet phan Dz'!#REF!</definedName>
    <definedName name="DSPKhthh" localSheetId="21">'[47]Bang 3_Chi tiet phan Dz'!#REF!</definedName>
    <definedName name="DSPKhthh">'[47]Bang 3_Chi tiet phan Dz'!#REF!</definedName>
    <definedName name="DSUMDATA" localSheetId="21">#REF!</definedName>
    <definedName name="DSUMDATA" localSheetId="13">#REF!</definedName>
    <definedName name="DSUMDATA">#REF!</definedName>
    <definedName name="duong">[28]NC!$B$5:$D$56</definedName>
    <definedName name="e">[25]Truot_nen!#REF!</definedName>
    <definedName name="E1.000">[48]Sheet2!#REF!</definedName>
    <definedName name="E1.010">[48]Sheet2!#REF!</definedName>
    <definedName name="E1.020">[48]Sheet2!#REF!</definedName>
    <definedName name="E1.200">[48]Sheet2!#REF!</definedName>
    <definedName name="E1.210">[48]Sheet2!#REF!</definedName>
    <definedName name="E1.220">[48]Sheet2!#REF!</definedName>
    <definedName name="E1.300">[48]Sheet2!#REF!</definedName>
    <definedName name="E1.310">[48]Sheet2!#REF!</definedName>
    <definedName name="E1.320">[48]Sheet2!#REF!</definedName>
    <definedName name="E1.400">[48]Sheet2!#REF!</definedName>
    <definedName name="E1.410">[48]Sheet2!#REF!</definedName>
    <definedName name="E1.420">[48]Sheet2!#REF!</definedName>
    <definedName name="E1.500">[48]Sheet2!#REF!</definedName>
    <definedName name="E1.510">[48]Sheet2!#REF!</definedName>
    <definedName name="E1.520">[48]Sheet2!#REF!</definedName>
    <definedName name="E1.600">[48]Sheet2!#REF!</definedName>
    <definedName name="E1.611">[48]Sheet2!#REF!</definedName>
    <definedName name="E1.631">[48]Sheet2!#REF!</definedName>
    <definedName name="E2.000">[48]Sheet2!#REF!</definedName>
    <definedName name="E2.000A">[48]Sheet2!#REF!</definedName>
    <definedName name="E2.010">[48]Sheet2!#REF!</definedName>
    <definedName name="E2.010A">[48]Sheet2!#REF!</definedName>
    <definedName name="E2.020">[48]Sheet2!#REF!</definedName>
    <definedName name="E2.020A">[48]Sheet2!#REF!</definedName>
    <definedName name="E2.100">[48]Sheet2!#REF!</definedName>
    <definedName name="E2.100A">[48]Sheet2!#REF!</definedName>
    <definedName name="E2.110">[48]Sheet2!#REF!</definedName>
    <definedName name="E2.110A">[48]Sheet2!#REF!</definedName>
    <definedName name="E2.120">[48]Sheet2!#REF!</definedName>
    <definedName name="E2.120A">[48]Sheet2!#REF!</definedName>
    <definedName name="E3.000">[48]Sheet2!#REF!</definedName>
    <definedName name="E3.010">[48]Sheet2!#REF!</definedName>
    <definedName name="E3.020">[48]Sheet2!#REF!</definedName>
    <definedName name="E3.031">[48]Sheet2!#REF!</definedName>
    <definedName name="E3.032">[48]Sheet2!#REF!</definedName>
    <definedName name="E3.033">[48]Sheet2!#REF!</definedName>
    <definedName name="E4.001">[48]Sheet2!#REF!</definedName>
    <definedName name="E4.011">[48]Sheet2!#REF!</definedName>
    <definedName name="E4.021">[48]Sheet2!#REF!</definedName>
    <definedName name="E4.101">[48]Sheet2!#REF!</definedName>
    <definedName name="E4.111">[48]Sheet2!#REF!</definedName>
    <definedName name="E4.121">[48]Sheet2!#REF!</definedName>
    <definedName name="E5.010">[48]Sheet2!#REF!</definedName>
    <definedName name="E5.020">[48]Sheet2!#REF!</definedName>
    <definedName name="E5.030">[48]Sheet2!#REF!</definedName>
    <definedName name="E6.001">[48]Sheet2!#REF!</definedName>
    <definedName name="E6.002">[48]Sheet2!#REF!</definedName>
    <definedName name="E6.011">[48]Sheet2!#REF!</definedName>
    <definedName name="E6.012">[48]Sheet2!#REF!</definedName>
    <definedName name="End_1" localSheetId="21">#REF!</definedName>
    <definedName name="End_1" localSheetId="13">#REF!</definedName>
    <definedName name="End_1">#REF!</definedName>
    <definedName name="End_10" localSheetId="21">#REF!</definedName>
    <definedName name="End_10" localSheetId="13">#REF!</definedName>
    <definedName name="End_10">#REF!</definedName>
    <definedName name="End_11" localSheetId="21">#REF!</definedName>
    <definedName name="End_11" localSheetId="13">#REF!</definedName>
    <definedName name="End_11">#REF!</definedName>
    <definedName name="End_12" localSheetId="21">#REF!</definedName>
    <definedName name="End_12" localSheetId="13">#REF!</definedName>
    <definedName name="End_12">#REF!</definedName>
    <definedName name="End_13" localSheetId="21">#REF!</definedName>
    <definedName name="End_13" localSheetId="13">#REF!</definedName>
    <definedName name="End_13">#REF!</definedName>
    <definedName name="End_2" localSheetId="21">#REF!</definedName>
    <definedName name="End_2" localSheetId="13">#REF!</definedName>
    <definedName name="End_2">#REF!</definedName>
    <definedName name="End_3" localSheetId="21">#REF!</definedName>
    <definedName name="End_3" localSheetId="13">#REF!</definedName>
    <definedName name="End_3">#REF!</definedName>
    <definedName name="End_4" localSheetId="21">#REF!</definedName>
    <definedName name="End_4" localSheetId="13">#REF!</definedName>
    <definedName name="End_4">#REF!</definedName>
    <definedName name="End_5" localSheetId="21">#REF!</definedName>
    <definedName name="End_5" localSheetId="13">#REF!</definedName>
    <definedName name="End_5">#REF!</definedName>
    <definedName name="End_6" localSheetId="21">#REF!</definedName>
    <definedName name="End_6" localSheetId="13">#REF!</definedName>
    <definedName name="End_6">#REF!</definedName>
    <definedName name="End_7" localSheetId="21">#REF!</definedName>
    <definedName name="End_7" localSheetId="13">#REF!</definedName>
    <definedName name="End_7">#REF!</definedName>
    <definedName name="End_8" localSheetId="21">#REF!</definedName>
    <definedName name="End_8" localSheetId="13">#REF!</definedName>
    <definedName name="End_8">#REF!</definedName>
    <definedName name="End_9" localSheetId="21">#REF!</definedName>
    <definedName name="End_9" localSheetId="13">#REF!</definedName>
    <definedName name="End_9">#REF!</definedName>
    <definedName name="_xlnm.Extract" localSheetId="21">[38]SILICATE!#REF!</definedName>
    <definedName name="_xlnm.Extract">[38]SILICATE!#REF!</definedName>
    <definedName name="f">[44]XL4Poppy!$A$26</definedName>
    <definedName name="F0.000">[48]Sheet2!#REF!</definedName>
    <definedName name="F0.010">[48]Sheet2!#REF!</definedName>
    <definedName name="F0.020">[48]Sheet2!#REF!</definedName>
    <definedName name="F0.100">[48]Sheet2!#REF!</definedName>
    <definedName name="F0.110">[48]Sheet2!#REF!</definedName>
    <definedName name="F0.120">[48]Sheet2!#REF!</definedName>
    <definedName name="F0.200">[48]Sheet2!#REF!</definedName>
    <definedName name="F0.210">[48]Sheet2!#REF!</definedName>
    <definedName name="F0.220">[48]Sheet2!#REF!</definedName>
    <definedName name="F0.300">[48]Sheet2!#REF!</definedName>
    <definedName name="F0.310">[48]Sheet2!#REF!</definedName>
    <definedName name="F0.320">[48]Sheet2!#REF!</definedName>
    <definedName name="F1.000">[48]Sheet2!#REF!</definedName>
    <definedName name="F1.010">[48]Sheet2!#REF!</definedName>
    <definedName name="F1.020">[48]Sheet2!#REF!</definedName>
    <definedName name="F1.100">[48]Sheet2!#REF!</definedName>
    <definedName name="F1.110">[48]Sheet2!#REF!</definedName>
    <definedName name="F1.120">[48]Sheet2!#REF!</definedName>
    <definedName name="F1.130">[48]Sheet2!#REF!</definedName>
    <definedName name="F1.140">[48]Sheet2!#REF!</definedName>
    <definedName name="F1.150">[48]Sheet2!#REF!</definedName>
    <definedName name="F2.001">[48]Sheet2!#REF!</definedName>
    <definedName name="F2.011">[48]Sheet2!#REF!</definedName>
    <definedName name="F2.021">[48]Sheet2!#REF!</definedName>
    <definedName name="F2.031">[48]Sheet2!#REF!</definedName>
    <definedName name="F2.041">[48]Sheet2!#REF!</definedName>
    <definedName name="F2.051">[48]Sheet2!#REF!</definedName>
    <definedName name="F2.052">[48]Sheet2!#REF!</definedName>
    <definedName name="F2.061">[48]Sheet2!#REF!</definedName>
    <definedName name="F2.071">[48]Sheet2!#REF!</definedName>
    <definedName name="F2.101">[48]Sheet2!#REF!</definedName>
    <definedName name="F2.111">[48]Sheet2!#REF!</definedName>
    <definedName name="F2.121">[48]Sheet2!#REF!</definedName>
    <definedName name="F2.131">[48]Sheet2!#REF!</definedName>
    <definedName name="F2.141">[48]Sheet2!#REF!</definedName>
    <definedName name="F2.200">[48]Sheet2!#REF!</definedName>
    <definedName name="F2.210">[48]Sheet2!#REF!</definedName>
    <definedName name="F2.220">[48]Sheet2!#REF!</definedName>
    <definedName name="F2.230">[48]Sheet2!#REF!</definedName>
    <definedName name="F2.240">[48]Sheet2!#REF!</definedName>
    <definedName name="F2.250">[48]Sheet2!#REF!</definedName>
    <definedName name="F2.300">[48]Sheet2!#REF!</definedName>
    <definedName name="F2.310">[48]Sheet2!#REF!</definedName>
    <definedName name="F2.320">[48]Sheet2!#REF!</definedName>
    <definedName name="F3.000">[48]Sheet2!#REF!</definedName>
    <definedName name="F3.010">[48]Sheet2!#REF!</definedName>
    <definedName name="F3.020">[48]Sheet2!#REF!</definedName>
    <definedName name="F3.030">[48]Sheet2!#REF!</definedName>
    <definedName name="F3.100">[48]Sheet2!#REF!</definedName>
    <definedName name="F3.110">[48]Sheet2!#REF!</definedName>
    <definedName name="F3.120">[48]Sheet2!#REF!</definedName>
    <definedName name="F3.130">[48]Sheet2!#REF!</definedName>
    <definedName name="F4.000">[48]Sheet2!#REF!</definedName>
    <definedName name="F4.010">[48]Sheet2!#REF!</definedName>
    <definedName name="F4.020">[48]Sheet2!#REF!</definedName>
    <definedName name="F4.030">[48]Sheet2!#REF!</definedName>
    <definedName name="F4.100">[48]Sheet2!#REF!</definedName>
    <definedName name="F4.120">[48]Sheet2!#REF!</definedName>
    <definedName name="F4.140">[48]Sheet2!#REF!</definedName>
    <definedName name="F4.160">[48]Sheet2!#REF!</definedName>
    <definedName name="F4.200">[48]Sheet2!#REF!</definedName>
    <definedName name="F4.220">[48]Sheet2!#REF!</definedName>
    <definedName name="F4.240">[48]Sheet2!#REF!</definedName>
    <definedName name="F4.260">[48]Sheet2!#REF!</definedName>
    <definedName name="F4.300">[48]Sheet2!#REF!</definedName>
    <definedName name="F4.320">[48]Sheet2!#REF!</definedName>
    <definedName name="F4.340">[48]Sheet2!#REF!</definedName>
    <definedName name="F4.400">[48]Sheet2!#REF!</definedName>
    <definedName name="F4.420">[48]Sheet2!#REF!</definedName>
    <definedName name="F4.440">[48]Sheet2!#REF!</definedName>
    <definedName name="F4.500">[48]Sheet2!#REF!</definedName>
    <definedName name="F4.530">[48]Sheet2!#REF!</definedName>
    <definedName name="F4.550">[48]Sheet2!#REF!</definedName>
    <definedName name="F4.570">[48]Sheet2!#REF!</definedName>
    <definedName name="F4.600">[48]Sheet2!#REF!</definedName>
    <definedName name="F4.610">[48]Sheet2!#REF!</definedName>
    <definedName name="F4.620">[48]Sheet2!#REF!</definedName>
    <definedName name="F4.700">[48]Sheet2!#REF!</definedName>
    <definedName name="F4.730">[48]Sheet2!#REF!</definedName>
    <definedName name="F4.740">[48]Sheet2!#REF!</definedName>
    <definedName name="F4.800">[48]Sheet2!#REF!</definedName>
    <definedName name="F4.830">[48]Sheet2!#REF!</definedName>
    <definedName name="F4.840">[48]Sheet2!#REF!</definedName>
    <definedName name="F5.01">[48]Sheet2!#REF!</definedName>
    <definedName name="F5.02">[48]Sheet2!#REF!</definedName>
    <definedName name="F5.03">[48]Sheet2!#REF!</definedName>
    <definedName name="F5.04">[48]Sheet2!#REF!</definedName>
    <definedName name="F5.05">[48]Sheet2!#REF!</definedName>
    <definedName name="F5.11">[48]Sheet2!#REF!</definedName>
    <definedName name="F5.12">[48]Sheet2!#REF!</definedName>
    <definedName name="F5.13">[48]Sheet2!#REF!</definedName>
    <definedName name="F5.14">[48]Sheet2!#REF!</definedName>
    <definedName name="F5.15">[48]Sheet2!#REF!</definedName>
    <definedName name="F6.001">[48]Sheet2!#REF!</definedName>
    <definedName name="F6.002">[48]Sheet2!#REF!</definedName>
    <definedName name="F6.003">[48]Sheet2!#REF!</definedName>
    <definedName name="F6.004">[48]Sheet2!#REF!</definedName>
    <definedName name="FACTOR" localSheetId="21">#REF!</definedName>
    <definedName name="FACTOR" localSheetId="13">#REF!</definedName>
    <definedName name="FACTOR">#REF!</definedName>
    <definedName name="FF" localSheetId="21">'[3]FA-LISTING'!#REF!</definedName>
    <definedName name="FF" localSheetId="13">#N/A</definedName>
    <definedName name="FF">#REF!</definedName>
    <definedName name="Fi" localSheetId="21">#REF!</definedName>
    <definedName name="Fi" localSheetId="13">#N/A</definedName>
    <definedName name="Fi">#REF!</definedName>
    <definedName name="Flv">[49]BANGTRA!$B$122:$B$133</definedName>
    <definedName name="FORK" localSheetId="21">'[3]FA-LISTING'!#REF!</definedName>
    <definedName name="FORK" localSheetId="13">#N/A</definedName>
    <definedName name="FORK">#REF!</definedName>
    <definedName name="FP" localSheetId="21">'[1]COAT&amp;WRAP-QIOT-#3'!#REF!</definedName>
    <definedName name="FP" localSheetId="13">'[2]COAT&amp;WRAP-QIOT-#3'!#REF!</definedName>
    <definedName name="FP">#REF!</definedName>
    <definedName name="fs" localSheetId="21">#REF!</definedName>
    <definedName name="fs" localSheetId="13">#N/A</definedName>
    <definedName name="fs">#REF!</definedName>
    <definedName name="g" localSheetId="21">'[50]DG '!#REF!</definedName>
    <definedName name="g">'[50]DG '!#REF!</definedName>
    <definedName name="G0.000" localSheetId="21">[48]Sheet2!#REF!</definedName>
    <definedName name="G0.000">[48]Sheet2!#REF!</definedName>
    <definedName name="G0.010" localSheetId="21">[48]Sheet2!#REF!</definedName>
    <definedName name="G0.010">[48]Sheet2!#REF!</definedName>
    <definedName name="G0.020" localSheetId="21">[48]Sheet2!#REF!</definedName>
    <definedName name="G0.020">[48]Sheet2!#REF!</definedName>
    <definedName name="G0.100" localSheetId="21">[48]Sheet2!#REF!</definedName>
    <definedName name="G0.100">[48]Sheet2!#REF!</definedName>
    <definedName name="G0.110">[48]Sheet2!#REF!</definedName>
    <definedName name="G0.120">[48]Sheet2!#REF!</definedName>
    <definedName name="G1.000">[48]Sheet2!#REF!</definedName>
    <definedName name="G1.011">[48]Sheet2!#REF!</definedName>
    <definedName name="G1.021">[48]Sheet2!#REF!</definedName>
    <definedName name="G1.031">[48]Sheet2!#REF!</definedName>
    <definedName name="G1.041">[48]Sheet2!#REF!</definedName>
    <definedName name="G1.051">[48]Sheet2!#REF!</definedName>
    <definedName name="G2.000">[48]Sheet2!#REF!</definedName>
    <definedName name="G2.010">[48]Sheet2!#REF!</definedName>
    <definedName name="G2.020">[48]Sheet2!#REF!</definedName>
    <definedName name="G2.030">[48]Sheet2!#REF!</definedName>
    <definedName name="G3.000">[48]Sheet2!#REF!</definedName>
    <definedName name="G3.011">[48]Sheet2!#REF!</definedName>
    <definedName name="G3.021">[48]Sheet2!#REF!</definedName>
    <definedName name="G3.031">[48]Sheet2!#REF!</definedName>
    <definedName name="G3.041">[48]Sheet2!#REF!</definedName>
    <definedName name="G3.100">[48]Sheet2!#REF!</definedName>
    <definedName name="G3.111">[48]Sheet2!#REF!</definedName>
    <definedName name="G3.121">[48]Sheet2!#REF!</definedName>
    <definedName name="G3.131">[48]Sheet2!#REF!</definedName>
    <definedName name="G3.141">[48]Sheet2!#REF!</definedName>
    <definedName name="G3.201">[48]Sheet2!#REF!</definedName>
    <definedName name="G3.211">[48]Sheet2!#REF!</definedName>
    <definedName name="G3.221">[48]Sheet2!#REF!</definedName>
    <definedName name="G3.231">[48]Sheet2!#REF!</definedName>
    <definedName name="G3.241">[48]Sheet2!#REF!</definedName>
    <definedName name="G3.301">[48]Sheet2!#REF!</definedName>
    <definedName name="G3.311">[48]Sheet2!#REF!</definedName>
    <definedName name="G3.321">[48]Sheet2!#REF!</definedName>
    <definedName name="G3.331">[48]Sheet2!#REF!</definedName>
    <definedName name="G3.341">[48]Sheet2!#REF!</definedName>
    <definedName name="G4.000">[48]Sheet2!#REF!</definedName>
    <definedName name="G4.010">[48]Sheet2!#REF!</definedName>
    <definedName name="G4.020">[48]Sheet2!#REF!</definedName>
    <definedName name="G4.030">[48]Sheet2!#REF!</definedName>
    <definedName name="G4.040">[48]Sheet2!#REF!</definedName>
    <definedName name="G4.101">[48]Sheet2!#REF!</definedName>
    <definedName name="G4.111">[48]Sheet2!#REF!</definedName>
    <definedName name="G4.121">[48]Sheet2!#REF!</definedName>
    <definedName name="G4.131">[48]Sheet2!#REF!</definedName>
    <definedName name="G4.141">[48]Sheet2!#REF!</definedName>
    <definedName name="G4.151">[48]Sheet2!#REF!</definedName>
    <definedName name="G4.161">[48]Sheet2!#REF!</definedName>
    <definedName name="G4.171">[48]Sheet2!#REF!</definedName>
    <definedName name="G4.200">[48]Sheet2!#REF!</definedName>
    <definedName name="G4.210">[48]Sheet2!#REF!</definedName>
    <definedName name="G4.220">[48]Sheet2!#REF!</definedName>
    <definedName name="g40g40">[51]tuong!#REF!</definedName>
    <definedName name="gag">#N/A</definedName>
    <definedName name="gc">[52]gvl!$N$28</definedName>
    <definedName name="gd">[9]gVL!$N$29</definedName>
    <definedName name="gdoc">[29]HT!$C$8</definedName>
    <definedName name="gia_tien" localSheetId="21">#REF!</definedName>
    <definedName name="gia_tien" localSheetId="13">#N/A</definedName>
    <definedName name="gia_tien">#REF!</definedName>
    <definedName name="gia_tien_BTN" localSheetId="21">#REF!</definedName>
    <definedName name="gia_tien_BTN" localSheetId="13">#N/A</definedName>
    <definedName name="gia_tien_BTN">#REF!</definedName>
    <definedName name="GIAVLIEUTN" localSheetId="21">#REF!</definedName>
    <definedName name="GIAVLIEUTN" localSheetId="13">#N/A</definedName>
    <definedName name="GIAVLIEUTN">#REF!</definedName>
    <definedName name="go">[5]GIAVLIEU!$M$70</definedName>
    <definedName name="GoBack">[42]Sheet1!GoBack</definedName>
    <definedName name="goi">[5]GIAVLIEU!$M$67</definedName>
    <definedName name="GPT_GROUNDING_PT" localSheetId="21">'[53]NEW-PANEL'!#REF!</definedName>
    <definedName name="GPT_GROUNDING_PT" localSheetId="13">#N/A</definedName>
    <definedName name="GPT_GROUNDING_PT">#REF!</definedName>
    <definedName name="GTXL" localSheetId="21">#REF!</definedName>
    <definedName name="GTXL" localSheetId="13">#N/A</definedName>
    <definedName name="GTXL">#REF!</definedName>
    <definedName name="gv">[8]gVL!$Q$28</definedName>
    <definedName name="gvl">[54]GVL!$A$6:$F$131</definedName>
    <definedName name="h" localSheetId="15" hidden="1">{"'Sheet1'!$L$16"}</definedName>
    <definedName name="h" localSheetId="36" hidden="1">{"'Sheet1'!$L$16"}</definedName>
    <definedName name="h" localSheetId="17" hidden="1">{"'Sheet1'!$L$16"}</definedName>
    <definedName name="h" localSheetId="37" hidden="1">{"'Sheet1'!$L$16"}</definedName>
    <definedName name="h" localSheetId="21" hidden="1">{"'Sheet1'!$L$16"}</definedName>
    <definedName name="h" localSheetId="19" hidden="1">{"'Sheet1'!$L$16"}</definedName>
    <definedName name="h" localSheetId="20" hidden="1">{"'Sheet1'!$L$16"}</definedName>
    <definedName name="h" localSheetId="24" hidden="1">{"'Sheet1'!$L$16"}</definedName>
    <definedName name="h" localSheetId="25" hidden="1">{"'Sheet1'!$L$16"}</definedName>
    <definedName name="h" localSheetId="33" hidden="1">{"'Sheet1'!$L$16"}</definedName>
    <definedName name="h" localSheetId="34" hidden="1">{"'Sheet1'!$L$16"}</definedName>
    <definedName name="h" localSheetId="10" hidden="1">{"'Sheet1'!$L$16"}</definedName>
    <definedName name="h" localSheetId="7" hidden="1">{"'Sheet1'!$L$16"}</definedName>
    <definedName name="h" localSheetId="11" hidden="1">{"'Sheet1'!$L$16"}</definedName>
    <definedName name="h" localSheetId="13" hidden="1">{"'Sheet1'!$L$16"}</definedName>
    <definedName name="h" hidden="1">{"'Sheet1'!$L$16"}</definedName>
    <definedName name="H_30" localSheetId="21">#REF!</definedName>
    <definedName name="H_30" localSheetId="13">#N/A</definedName>
    <definedName name="H_30">#REF!</definedName>
    <definedName name="H0.001">[48]Sheet2!#REF!</definedName>
    <definedName name="H0.011">[48]Sheet2!#REF!</definedName>
    <definedName name="H0.021">[48]Sheet2!#REF!</definedName>
    <definedName name="H0.031">[48]Sheet2!#REF!</definedName>
    <definedName name="ha" localSheetId="21">#REF!</definedName>
    <definedName name="ha" localSheetId="13">#N/A</definedName>
    <definedName name="ha">#REF!</definedName>
    <definedName name="Heä_soá_laép_xaø_H">1.7</definedName>
    <definedName name="heä_soá_sình_laày" localSheetId="21">#REF!</definedName>
    <definedName name="heä_soá_sình_laày" localSheetId="13">#N/A</definedName>
    <definedName name="heä_soá_sình_laày">#REF!</definedName>
    <definedName name="HH" localSheetId="21">#REF!</definedName>
    <definedName name="HH" localSheetId="13">#N/A</definedName>
    <definedName name="HH">#REF!</definedName>
    <definedName name="HH15HT" localSheetId="21">'[6]TONGKE-HT'!#REF!</definedName>
    <definedName name="HH15HT">'[6]TONGKE-HT'!#REF!</definedName>
    <definedName name="HH16HT" localSheetId="21">'[6]TONGKE-HT'!#REF!</definedName>
    <definedName name="HH16HT">'[6]TONGKE-HT'!#REF!</definedName>
    <definedName name="HH19HT">'[6]TONGKE-HT'!#REF!</definedName>
    <definedName name="HH20HT">'[6]TONGKE-HT'!#REF!</definedName>
    <definedName name="hien" localSheetId="21">#REF!</definedName>
    <definedName name="hien" localSheetId="13">#N/A</definedName>
    <definedName name="hien">#REF!</definedName>
    <definedName name="Hinh_thuc">"bangtra"</definedName>
    <definedName name="HOME_MANP" localSheetId="21">#REF!</definedName>
    <definedName name="HOME_MANP" localSheetId="13">#N/A</definedName>
    <definedName name="HOME_MANP">#REF!</definedName>
    <definedName name="HOMEOFFICE_COST" localSheetId="21">#REF!</definedName>
    <definedName name="HOMEOFFICE_COST" localSheetId="13">#N/A</definedName>
    <definedName name="HOMEOFFICE_COST">#REF!</definedName>
    <definedName name="HS" localSheetId="21">#REF!</definedName>
    <definedName name="HS" localSheetId="13">#N/A</definedName>
    <definedName name="HS">#REF!</definedName>
    <definedName name="HSCT3">0.1</definedName>
    <definedName name="HSDC" localSheetId="21">#REF!</definedName>
    <definedName name="HSDC" localSheetId="13">#N/A</definedName>
    <definedName name="HSDC">#REF!</definedName>
    <definedName name="HSDD">[27]phuluc1!#REF!</definedName>
    <definedName name="HSDN" localSheetId="21">#REF!</definedName>
    <definedName name="HSDN" localSheetId="13">#N/A</definedName>
    <definedName name="HSDN">#REF!</definedName>
    <definedName name="HSHH" localSheetId="21">#REF!</definedName>
    <definedName name="HSHH" localSheetId="13">#N/A</definedName>
    <definedName name="HSHH">#REF!</definedName>
    <definedName name="HSHHUT" localSheetId="21">#REF!</definedName>
    <definedName name="HSHHUT" localSheetId="13">#N/A</definedName>
    <definedName name="HSHHUT">#REF!</definedName>
    <definedName name="HSKD" localSheetId="21">#REF!</definedName>
    <definedName name="HSKD" localSheetId="13">#N/A</definedName>
    <definedName name="HSKD">#REF!</definedName>
    <definedName name="HSKK">[37]BETON!$D$5</definedName>
    <definedName name="HSKK35" localSheetId="21">#REF!</definedName>
    <definedName name="HSKK35" localSheetId="13">#N/A</definedName>
    <definedName name="HSKK35">#REF!</definedName>
    <definedName name="HSLX" localSheetId="21">#REF!</definedName>
    <definedName name="HSLX" localSheetId="13">#N/A</definedName>
    <definedName name="HSLX">#REF!</definedName>
    <definedName name="HSLXH" localSheetId="21">#REF!</definedName>
    <definedName name="HSLXH" localSheetId="13">#N/A</definedName>
    <definedName name="HSLXH">#REF!</definedName>
    <definedName name="HSLXP" localSheetId="21">#REF!</definedName>
    <definedName name="HSLXP" localSheetId="13">#N/A</definedName>
    <definedName name="HSLXP">#REF!</definedName>
    <definedName name="HSSL" localSheetId="21">#REF!</definedName>
    <definedName name="HSSL" localSheetId="13">#N/A</definedName>
    <definedName name="HSSL">#REF!</definedName>
    <definedName name="HT_DMKYKT">[29]DMTH!$L$4:$L$27</definedName>
    <definedName name="HT_KYKT">[29]HT!#REF!</definedName>
    <definedName name="HTHH" localSheetId="21">#REF!</definedName>
    <definedName name="HTHH" localSheetId="13">#N/A</definedName>
    <definedName name="HTHH">#REF!</definedName>
    <definedName name="HTML_CodePage" hidden="1">950</definedName>
    <definedName name="HTML_Control" localSheetId="15" hidden="1">{"'Sheet1'!$L$16"}</definedName>
    <definedName name="HTML_Control" localSheetId="36" hidden="1">{"'Sheet1'!$L$16"}</definedName>
    <definedName name="HTML_Control" localSheetId="17" hidden="1">{"'Sheet1'!$L$16"}</definedName>
    <definedName name="HTML_Control" localSheetId="37" hidden="1">{"'Sheet1'!$L$16"}</definedName>
    <definedName name="HTML_Control" localSheetId="21" hidden="1">{"'Sheet1'!$L$16"}</definedName>
    <definedName name="HTML_Control" localSheetId="19" hidden="1">{"'Sheet1'!$L$16"}</definedName>
    <definedName name="HTML_Control" localSheetId="20" hidden="1">{"'Sheet1'!$L$16"}</definedName>
    <definedName name="HTML_Control" localSheetId="24" hidden="1">{"'Sheet1'!$L$16"}</definedName>
    <definedName name="HTML_Control" localSheetId="25" hidden="1">{"'Sheet1'!$L$16"}</definedName>
    <definedName name="HTML_Control" localSheetId="33" hidden="1">{"'Sheet1'!$L$16"}</definedName>
    <definedName name="HTML_Control" localSheetId="34" hidden="1">{"'Sheet1'!$L$16"}</definedName>
    <definedName name="HTML_Control" localSheetId="10" hidden="1">{"'Sheet1'!$L$16"}</definedName>
    <definedName name="HTML_Control" localSheetId="7" hidden="1">{"'Sheet1'!$L$16"}</definedName>
    <definedName name="HTML_Control" localSheetId="11" hidden="1">{"'Sheet1'!$L$16"}</definedName>
    <definedName name="HTML_Control" localSheetId="13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tk" localSheetId="15">#REF!:OFFSET(#REF!,sectorinfor-1,0)</definedName>
    <definedName name="httk" localSheetId="36">#REF!:OFFSET(#REF!,sectorinfor-1,0)</definedName>
    <definedName name="httk" localSheetId="17">#REF!:OFFSET(#REF!,sectorinfor-1,0)</definedName>
    <definedName name="httk" localSheetId="37">#REF!:OFFSET(#REF!,sectorinfor-1,0)</definedName>
    <definedName name="httk" localSheetId="21">[21]INFOR!$A$5:OFFSET([21]INFOR!$A$5,'04 KHDT'!sectorinfor-1,0)</definedName>
    <definedName name="httk" localSheetId="19">#REF!:OFFSET(#REF!,sectorinfor-1,0)</definedName>
    <definedName name="httk" localSheetId="20">#REF!:OFFSET(#REF!,sectorinfor-1,0)</definedName>
    <definedName name="httk" localSheetId="24">#REF!:OFFSET(#REF!,sectorinfor-1,0)</definedName>
    <definedName name="httk" localSheetId="25">#REF!:OFFSET(#REF!,sectorinfor-1,0)</definedName>
    <definedName name="httk" localSheetId="33">#REF!:OFFSET(#REF!,sectorinfor-1,0)</definedName>
    <definedName name="httk" localSheetId="34">#REF!:OFFSET(#REF!,sectorinfor-1,0)</definedName>
    <definedName name="httk" localSheetId="10">#REF!:OFFSET(#REF!,sectorinfor-1,0)</definedName>
    <definedName name="httk" localSheetId="7">#REF!:OFFSET(#REF!,sectorinfor-1,0)</definedName>
    <definedName name="httk" localSheetId="11">#REF!:OFFSET(#REF!,sectorinfor-1,0)</definedName>
    <definedName name="httk" localSheetId="13">#N/A</definedName>
    <definedName name="httk">#REF!:OFFSET(#REF!,sectorinfor-1,0)</definedName>
    <definedName name="httk2">#N/A</definedName>
    <definedName name="huy" localSheetId="15" hidden="1">{"'Sheet1'!$L$16"}</definedName>
    <definedName name="huy" localSheetId="36" hidden="1">{"'Sheet1'!$L$16"}</definedName>
    <definedName name="huy" localSheetId="17" hidden="1">{"'Sheet1'!$L$16"}</definedName>
    <definedName name="huy" localSheetId="37" hidden="1">{"'Sheet1'!$L$16"}</definedName>
    <definedName name="huy" localSheetId="21" hidden="1">{"'Sheet1'!$L$16"}</definedName>
    <definedName name="huy" localSheetId="19" hidden="1">{"'Sheet1'!$L$16"}</definedName>
    <definedName name="huy" localSheetId="20" hidden="1">{"'Sheet1'!$L$16"}</definedName>
    <definedName name="huy" localSheetId="24" hidden="1">{"'Sheet1'!$L$16"}</definedName>
    <definedName name="huy" localSheetId="25" hidden="1">{"'Sheet1'!$L$16"}</definedName>
    <definedName name="huy" localSheetId="33" hidden="1">{"'Sheet1'!$L$16"}</definedName>
    <definedName name="huy" localSheetId="34" hidden="1">{"'Sheet1'!$L$16"}</definedName>
    <definedName name="huy" localSheetId="10" hidden="1">{"'Sheet1'!$L$16"}</definedName>
    <definedName name="huy" localSheetId="7" hidden="1">{"'Sheet1'!$L$16"}</definedName>
    <definedName name="huy" localSheetId="11" hidden="1">{"'Sheet1'!$L$16"}</definedName>
    <definedName name="huy" localSheetId="13" hidden="1">{"'Sheet1'!$L$16"}</definedName>
    <definedName name="huy" hidden="1">{"'Sheet1'!$L$16"}</definedName>
    <definedName name="I" localSheetId="21">#REF!</definedName>
    <definedName name="I" localSheetId="13">#N/A</definedName>
    <definedName name="I">#REF!</definedName>
    <definedName name="IDLAB_COST" localSheetId="21">#REF!</definedName>
    <definedName name="IDLAB_COST" localSheetId="13">#REF!</definedName>
    <definedName name="IDLAB_COST">#REF!</definedName>
    <definedName name="IND_LAB" localSheetId="21">#REF!</definedName>
    <definedName name="IND_LAB" localSheetId="13">#REF!</definedName>
    <definedName name="IND_LAB">#REF!</definedName>
    <definedName name="INDMANP" localSheetId="21">#REF!</definedName>
    <definedName name="INDMANP" localSheetId="13">#REF!</definedName>
    <definedName name="INDMANP">#REF!</definedName>
    <definedName name="IO" localSheetId="21">'[1]COAT&amp;WRAP-QIOT-#3'!#REF!</definedName>
    <definedName name="IO" localSheetId="13">'[2]COAT&amp;WRAP-QIOT-#3'!#REF!</definedName>
    <definedName name="IO">#REF!</definedName>
    <definedName name="j356C8" localSheetId="21">#REF!</definedName>
    <definedName name="j356C8" localSheetId="13">#N/A</definedName>
    <definedName name="j356C8">#REF!</definedName>
    <definedName name="K0.001" localSheetId="21">[48]Sheet2!#REF!</definedName>
    <definedName name="K0.001">[48]Sheet2!#REF!</definedName>
    <definedName name="K0.011" localSheetId="21">[48]Sheet2!#REF!</definedName>
    <definedName name="K0.011">[48]Sheet2!#REF!</definedName>
    <definedName name="K0.101" localSheetId="21">[48]Sheet2!#REF!</definedName>
    <definedName name="K0.101">[48]Sheet2!#REF!</definedName>
    <definedName name="K0.111" localSheetId="21">[48]Sheet2!#REF!</definedName>
    <definedName name="K0.111">[48]Sheet2!#REF!</definedName>
    <definedName name="K0.201" localSheetId="21">[48]Sheet2!#REF!</definedName>
    <definedName name="K0.201">[48]Sheet2!#REF!</definedName>
    <definedName name="K0.211">[48]Sheet2!#REF!</definedName>
    <definedName name="K0.301">[48]Sheet2!#REF!</definedName>
    <definedName name="K0.311">[48]Sheet2!#REF!</definedName>
    <definedName name="K0.400">[48]Sheet2!#REF!</definedName>
    <definedName name="K0.410">[48]Sheet2!#REF!</definedName>
    <definedName name="K0.501">[48]Sheet2!#REF!</definedName>
    <definedName name="K0.511">[48]Sheet2!#REF!</definedName>
    <definedName name="K0.61">[48]Sheet2!#REF!</definedName>
    <definedName name="K0.71">[48]Sheet2!#REF!</definedName>
    <definedName name="K1.001">[48]Sheet2!#REF!</definedName>
    <definedName name="K1.021">[48]Sheet2!#REF!</definedName>
    <definedName name="K1.041">[48]Sheet2!#REF!</definedName>
    <definedName name="K1.121">[48]Sheet2!#REF!</definedName>
    <definedName name="K1.201">[48]Sheet2!#REF!</definedName>
    <definedName name="K1.211">[48]Sheet2!#REF!</definedName>
    <definedName name="K1.221">[48]Sheet2!#REF!</definedName>
    <definedName name="K1.301">[48]Sheet2!#REF!</definedName>
    <definedName name="K1.321">[48]Sheet2!#REF!</definedName>
    <definedName name="K1.331">[48]Sheet2!#REF!</definedName>
    <definedName name="K1.341">[48]Sheet2!#REF!</definedName>
    <definedName name="K1.401">[48]Sheet2!#REF!</definedName>
    <definedName name="K1.411">[48]Sheet2!#REF!</definedName>
    <definedName name="K1.421">[48]Sheet2!#REF!</definedName>
    <definedName name="K1.431">[48]Sheet2!#REF!</definedName>
    <definedName name="K1.441">[48]Sheet2!#REF!</definedName>
    <definedName name="K2.001">[48]Sheet2!#REF!</definedName>
    <definedName name="K2.011">[48]Sheet2!#REF!</definedName>
    <definedName name="K2.021">[48]Sheet2!#REF!</definedName>
    <definedName name="K2.031">[48]Sheet2!#REF!</definedName>
    <definedName name="K2.041">[48]Sheet2!#REF!</definedName>
    <definedName name="K2.101">[48]Sheet2!#REF!</definedName>
    <definedName name="K2.111">[48]Sheet2!#REF!</definedName>
    <definedName name="K2.121">[48]Sheet2!#REF!</definedName>
    <definedName name="K2.131">[48]Sheet2!#REF!</definedName>
    <definedName name="K2.141">[48]Sheet2!#REF!</definedName>
    <definedName name="K2.201">[48]Sheet2!#REF!</definedName>
    <definedName name="K2.211">[48]Sheet2!#REF!</definedName>
    <definedName name="K2.221">[48]Sheet2!#REF!</definedName>
    <definedName name="K2.231">[48]Sheet2!#REF!</definedName>
    <definedName name="K2.241">[48]Sheet2!#REF!</definedName>
    <definedName name="K2.301">[48]Sheet2!#REF!</definedName>
    <definedName name="K2.321">[48]Sheet2!#REF!</definedName>
    <definedName name="K2.341">[48]Sheet2!#REF!</definedName>
    <definedName name="K2.400">[48]Sheet2!#REF!</definedName>
    <definedName name="K2.420">[48]Sheet2!#REF!</definedName>
    <definedName name="K2.440">[48]Sheet2!#REF!</definedName>
    <definedName name="K2.500">[48]Sheet2!#REF!</definedName>
    <definedName name="K2.520">[48]Sheet2!#REF!</definedName>
    <definedName name="K2.540">[48]Sheet2!#REF!</definedName>
    <definedName name="k2b" localSheetId="21">#REF!</definedName>
    <definedName name="k2b" localSheetId="13">#N/A</definedName>
    <definedName name="k2b">#REF!</definedName>
    <definedName name="K3.210">[48]Sheet2!#REF!</definedName>
    <definedName name="K3.220">[48]Sheet2!#REF!</definedName>
    <definedName name="K3.230">[48]Sheet2!#REF!</definedName>
    <definedName name="K3.310">[48]Sheet2!#REF!</definedName>
    <definedName name="K3.320">[48]Sheet2!#REF!</definedName>
    <definedName name="K3.330">[48]Sheet2!#REF!</definedName>
    <definedName name="K3.410">[48]Sheet2!#REF!</definedName>
    <definedName name="K3.430">[48]Sheet2!#REF!</definedName>
    <definedName name="K3.450">[48]Sheet2!#REF!</definedName>
    <definedName name="K4.010">[48]Sheet2!#REF!</definedName>
    <definedName name="K4.020">[48]Sheet2!#REF!</definedName>
    <definedName name="K4.110">[48]Sheet2!#REF!</definedName>
    <definedName name="K4.120">[48]Sheet2!#REF!</definedName>
    <definedName name="K4.210">[48]Sheet2!#REF!</definedName>
    <definedName name="K4.220">[48]Sheet2!#REF!</definedName>
    <definedName name="K4.230">[48]Sheet2!#REF!</definedName>
    <definedName name="K4.240">[48]Sheet2!#REF!</definedName>
    <definedName name="KC_LOAICT">'[29]Ket chuyen'!#REF!</definedName>
    <definedName name="KC_MABT">'[29]Ket chuyen'!#REF!</definedName>
    <definedName name="KCA">[55]SONKC!#REF!</definedName>
    <definedName name="KCB">[55]SONKC!#REF!</definedName>
    <definedName name="KCC">[55]SONKC!#REF!</definedName>
    <definedName name="kcong" localSheetId="21">#REF!</definedName>
    <definedName name="kcong" localSheetId="13">#N/A</definedName>
    <definedName name="kcong">#REF!</definedName>
    <definedName name="KH">#REF!</definedName>
    <definedName name="KHOILUONGTL">[56]TienLuong!$Q$7:$Q$2175</definedName>
    <definedName name="KLTH1pm" localSheetId="21">#REF!</definedName>
    <definedName name="KLTH1pm" localSheetId="13">#N/A</definedName>
    <definedName name="KLTH1pm">#REF!</definedName>
    <definedName name="KLTH3pct" localSheetId="21">#REF!</definedName>
    <definedName name="KLTH3pct" localSheetId="13">#N/A</definedName>
    <definedName name="KLTH3pct">#REF!</definedName>
    <definedName name="KLTH3pm" localSheetId="21">#REF!</definedName>
    <definedName name="KLTH3pm" localSheetId="13">#N/A</definedName>
    <definedName name="KLTH3pm">#REF!</definedName>
    <definedName name="KLTHhtdl" localSheetId="21">#REF!</definedName>
    <definedName name="KLTHhtdl" localSheetId="13">#N/A</definedName>
    <definedName name="KLTHhtdl">#REF!</definedName>
    <definedName name="KLTHhthh" localSheetId="21">#REF!</definedName>
    <definedName name="KLTHhthh" localSheetId="13">#N/A</definedName>
    <definedName name="KLTHhthh">#REF!</definedName>
    <definedName name="KLVANKHUON" localSheetId="21">#REF!</definedName>
    <definedName name="KLVANKHUON" localSheetId="13">#N/A</definedName>
    <definedName name="KLVANKHUON">#REF!</definedName>
    <definedName name="KLVL1" localSheetId="21">#REF!</definedName>
    <definedName name="KLVL1" localSheetId="13">#N/A</definedName>
    <definedName name="KLVL1">#REF!</definedName>
    <definedName name="KLVLD">[57]ChiTietDZ!$I$8:$I$1296</definedName>
    <definedName name="KLVLD1">[57]VuaBT!$H$7:$H$63</definedName>
    <definedName name="kno">[22]gvl!$Q$59</definedName>
    <definedName name="KPVT">#REF!</definedName>
    <definedName name="Ktru">#REF!</definedName>
    <definedName name="KTT">#REF!</definedName>
    <definedName name="KTV">#REF!</definedName>
    <definedName name="LANDIMP" localSheetId="21">'[3]FA-LISTING'!#REF!</definedName>
    <definedName name="LANDIMP" localSheetId="13">#N/A</definedName>
    <definedName name="LANDIMP">#REF!</definedName>
    <definedName name="LANDREV" localSheetId="21">'[3]FA-LISTING'!#REF!</definedName>
    <definedName name="LANDREV" localSheetId="13">#N/A</definedName>
    <definedName name="LANDREV">#REF!</definedName>
    <definedName name="link_bangcandoiketoan">[18]Menu!$B$62</definedName>
    <definedName name="link_baocaoketquahoatdongkinhdoanh">[18]Menu!$B$64</definedName>
    <definedName name="link_baocaoluuchuyentiente">[18]Menu!$B$65</definedName>
    <definedName name="link_baocaotaichinh">[18]Menu!$B$4</definedName>
    <definedName name="link_chitieu">[18]Menu!$B$57</definedName>
    <definedName name="link_chonamtaichinh">[18]Menu!$B$5</definedName>
    <definedName name="link_congty">[18]Menu!$B$2</definedName>
    <definedName name="link_diachi">[18]Menu!$B$3</definedName>
    <definedName name="link_donvitinh">[18]Menu!$B$8</definedName>
    <definedName name="link_giamdoc">[18]Menu!$A$14</definedName>
    <definedName name="link_ketoantruong">[18]Menu!$A$13</definedName>
    <definedName name="link_lapngay">[18]Menu!$B$9</definedName>
    <definedName name="link_maso">[18]Menu!$B$55</definedName>
    <definedName name="link_nam">[18]Menu!$B$7</definedName>
    <definedName name="link_namnay">[18]Menu!$B$58</definedName>
    <definedName name="link_namtruoc">[18]Menu!$B$59</definedName>
    <definedName name="link_nguoilapbieu">[18]Menu!$A$12</definedName>
    <definedName name="link_nguonvon">[18]Menu!$B$61</definedName>
    <definedName name="link_socuoinam">[18]Menu!$B$53</definedName>
    <definedName name="link_sodaunam">[18]Menu!$B$54</definedName>
    <definedName name="link_taingay">[18]Menu!$B$6</definedName>
    <definedName name="link_taisan">[18]Menu!$B$60</definedName>
    <definedName name="link_tengiamdoc">[18]Menu!$B$14</definedName>
    <definedName name="link_tenketoantruong">[18]Menu!$B$13</definedName>
    <definedName name="link_tennguoilapbieu">[18]Menu!$B$12</definedName>
    <definedName name="link_theophuongphapgiantiep">[18]Menu!$B$70</definedName>
    <definedName name="link_theophuongphaptructiep">[18]Menu!$B$71</definedName>
    <definedName name="link_thuyetminh">[18]Menu!$B$56</definedName>
    <definedName name="link_tientuongduongtiendau">[18]BS!$H$16</definedName>
    <definedName name="listcty" localSheetId="21">[21]WK!$Y$7:$EB$7</definedName>
    <definedName name="listcty" localSheetId="13">#N/A</definedName>
    <definedName name="listcty">#REF!</definedName>
    <definedName name="listcty2" localSheetId="21">[21]INFOR!$H$5:$I$640</definedName>
    <definedName name="listcty2" localSheetId="13">#N/A</definedName>
    <definedName name="listcty2">#REF!</definedName>
    <definedName name="listcty3" localSheetId="21">[21]INFOR!$I$5:$I$640</definedName>
    <definedName name="listcty3" localSheetId="13">#N/A</definedName>
    <definedName name="listcty3">#REF!</definedName>
    <definedName name="listcty4" localSheetId="21">OFFSET([21]INFOR!$G$5,,,MAX([21]INFOR!$I$5:$I$640),1)</definedName>
    <definedName name="listcty4" localSheetId="13">#N/A</definedName>
    <definedName name="listcty4">OFFSET(#REF!,,,MAX(#REF!),1)</definedName>
    <definedName name="LK_hathe" localSheetId="21">#REF!</definedName>
    <definedName name="LK_hathe" localSheetId="13">#N/A</definedName>
    <definedName name="LK_hathe">#REF!</definedName>
    <definedName name="Lnsc" localSheetId="21">#REF!</definedName>
    <definedName name="Lnsc" localSheetId="13">#N/A</definedName>
    <definedName name="Lnsc">#REF!</definedName>
    <definedName name="locscty" localSheetId="21">IF(ISERROR([21]INFOR!#REF!),"",IF(OR([21]INFOR!#REF!=0,[21]INFOR!#REF!=""),"",IF(COUNTIF([21]INFOR!#REF!,[21]INFOR!#REF!)=1,MAX([21]INFOR!#REF!)+1,"")))</definedName>
    <definedName name="locscty" localSheetId="13">#N/A</definedName>
    <definedName name="locscty">IF(ISERROR(#REF!),"",IF(OR(#REF!=0,#REF!=""),"",IF(COUNTIF(#REF!,#REF!)=1,MAX(#REF!)+1,"")))</definedName>
    <definedName name="locsxcty" localSheetId="21">IF(AND([21]INFOR!#REF!&lt;MAX([21]INFOR!D$5:D$640),[21]INFOR!#REF!&lt;&gt;""),[21]INFOR!#REF!+1,"")</definedName>
    <definedName name="locsxcty" localSheetId="13">#N/A</definedName>
    <definedName name="locsxcty">IF(AND(#REF!&lt;MAX(#REF!),#REF!&lt;&gt;""),#REF!+1,"")</definedName>
    <definedName name="loctcty" localSheetId="15">IF(#REF!&lt;&gt;"",INDEX(listcty2,MATCH(#REF!,listcty3,0),1),"")</definedName>
    <definedName name="loctcty" localSheetId="36">IF(#REF!&lt;&gt;"",INDEX(listcty2,MATCH(#REF!,listcty3,0),1),"")</definedName>
    <definedName name="loctcty" localSheetId="17">IF(#REF!&lt;&gt;"",INDEX(listcty2,MATCH(#REF!,listcty3,0),1),"")</definedName>
    <definedName name="loctcty" localSheetId="37">IF(#REF!&lt;&gt;"",INDEX(listcty2,MATCH(#REF!,listcty3,0),1),"")</definedName>
    <definedName name="loctcty" localSheetId="21">IF([21]INFOR!#REF!&lt;&gt;"",INDEX('04 KHDT'!listcty2,MATCH([21]INFOR!#REF!,'04 KHDT'!listcty3,0),1),"")</definedName>
    <definedName name="loctcty" localSheetId="19">IF(#REF!&lt;&gt;"",INDEX(listcty2,MATCH(#REF!,listcty3,0),1),"")</definedName>
    <definedName name="loctcty" localSheetId="20">IF(#REF!&lt;&gt;"",INDEX(listcty2,MATCH(#REF!,listcty3,0),1),"")</definedName>
    <definedName name="loctcty" localSheetId="24">IF(#REF!&lt;&gt;"",INDEX(listcty2,MATCH(#REF!,listcty3,0),1),"")</definedName>
    <definedName name="loctcty" localSheetId="25">IF(#REF!&lt;&gt;"",INDEX(listcty2,MATCH(#REF!,listcty3,0),1),"")</definedName>
    <definedName name="loctcty" localSheetId="33">IF(#REF!&lt;&gt;"",INDEX(listcty2,MATCH(#REF!,listcty3,0),1),"")</definedName>
    <definedName name="loctcty" localSheetId="34">IF(#REF!&lt;&gt;"",INDEX(listcty2,MATCH(#REF!,listcty3,0),1),"")</definedName>
    <definedName name="loctcty" localSheetId="10">IF(#REF!&lt;&gt;"",INDEX(listcty2,MATCH(#REF!,listcty3,0),1),"")</definedName>
    <definedName name="loctcty" localSheetId="7">IF(#REF!&lt;&gt;"",INDEX(listcty2,MATCH(#REF!,listcty3,0),1),"")</definedName>
    <definedName name="loctcty" localSheetId="11">IF(#REF!&lt;&gt;"",INDEX(listcty2,MATCH(#REF!,listcty3,0),1),"")</definedName>
    <definedName name="loctcty" localSheetId="13">#N/A</definedName>
    <definedName name="loctcty">IF(#REF!&lt;&gt;"",INDEX(listcty2,MATCH(#REF!,listcty3,0),1),"")</definedName>
    <definedName name="m" localSheetId="21">#REF!</definedName>
    <definedName name="m" localSheetId="13">#N/A</definedName>
    <definedName name="m">#REF!</definedName>
    <definedName name="M102bnnc" localSheetId="21">#REF!</definedName>
    <definedName name="M102bnnc" localSheetId="13">#N/A</definedName>
    <definedName name="M102bnnc">#REF!</definedName>
    <definedName name="M102bnvl" localSheetId="21">#REF!</definedName>
    <definedName name="M102bnvl" localSheetId="13">#N/A</definedName>
    <definedName name="M102bnvl">#REF!</definedName>
    <definedName name="m10aamtc" localSheetId="21">[58]HT!#REF!</definedName>
    <definedName name="m10aamtc">[58]HT!#REF!</definedName>
    <definedName name="M10aanc" localSheetId="21">#REF!</definedName>
    <definedName name="M10aanc" localSheetId="13">#N/A</definedName>
    <definedName name="M10aanc">#REF!</definedName>
    <definedName name="M10aavc" localSheetId="21">#REF!</definedName>
    <definedName name="M10aavc" localSheetId="13">#N/A</definedName>
    <definedName name="M10aavc">#REF!</definedName>
    <definedName name="M10aavl" localSheetId="21">#REF!</definedName>
    <definedName name="M10aavl" localSheetId="13">#N/A</definedName>
    <definedName name="M10aavl">#REF!</definedName>
    <definedName name="M10banc" localSheetId="21">#REF!</definedName>
    <definedName name="M10banc" localSheetId="13">#N/A</definedName>
    <definedName name="M10banc">#REF!</definedName>
    <definedName name="M10bavl" localSheetId="21">#REF!</definedName>
    <definedName name="M10bavl" localSheetId="13">#N/A</definedName>
    <definedName name="M10bavl">#REF!</definedName>
    <definedName name="M122bnnc">'[59]CHITIET VL-NC'!$G$141</definedName>
    <definedName name="M122bnvl">'[59]CHITIET VL-NC'!$G$136</definedName>
    <definedName name="M12aavl" localSheetId="21">#REF!</definedName>
    <definedName name="M12aavl" localSheetId="13">#N/A</definedName>
    <definedName name="M12aavl">#REF!</definedName>
    <definedName name="M12banc" localSheetId="21">#REF!</definedName>
    <definedName name="M12banc" localSheetId="13">#N/A</definedName>
    <definedName name="M12banc">#REF!</definedName>
    <definedName name="M12bavl" localSheetId="21">#REF!</definedName>
    <definedName name="M12bavl" localSheetId="13">#N/A</definedName>
    <definedName name="M12bavl">#REF!</definedName>
    <definedName name="M12bb1p" localSheetId="21">#REF!</definedName>
    <definedName name="M12bb1p" localSheetId="13">#N/A</definedName>
    <definedName name="M12bb1p">#REF!</definedName>
    <definedName name="M12bbnc" localSheetId="21">#REF!</definedName>
    <definedName name="M12bbnc" localSheetId="13">#N/A</definedName>
    <definedName name="M12bbnc">#REF!</definedName>
    <definedName name="M12bbvl" localSheetId="21">#REF!</definedName>
    <definedName name="M12bbvl" localSheetId="13">#N/A</definedName>
    <definedName name="M12bbvl">#REF!</definedName>
    <definedName name="M12bnnc" localSheetId="21">#REF!</definedName>
    <definedName name="M12bnnc" localSheetId="13">#N/A</definedName>
    <definedName name="M12bnnc">#REF!</definedName>
    <definedName name="M12bnvl" localSheetId="21">#REF!</definedName>
    <definedName name="M12bnvl" localSheetId="13">#N/A</definedName>
    <definedName name="M12bnvl">#REF!</definedName>
    <definedName name="M12cbnc">'[59]CHITIET VL-NC'!$G$222</definedName>
    <definedName name="M12cbvl">'[59]CHITIET VL-NC'!$G$217</definedName>
    <definedName name="M142bnnc">'[59]CHITIET VL-NC'!$G$162</definedName>
    <definedName name="M142bnvl">'[59]CHITIET VL-NC'!$G$157</definedName>
    <definedName name="M14bb1p" localSheetId="21">#REF!</definedName>
    <definedName name="M14bb1p" localSheetId="13">#N/A</definedName>
    <definedName name="M14bb1p">#REF!</definedName>
    <definedName name="M14bbnc" localSheetId="21">#REF!</definedName>
    <definedName name="M14bbnc" localSheetId="13">#N/A</definedName>
    <definedName name="M14bbnc">#REF!</definedName>
    <definedName name="M14bbvc" localSheetId="21">#REF!</definedName>
    <definedName name="M14bbvc" localSheetId="13">#N/A</definedName>
    <definedName name="M14bbvc">#REF!</definedName>
    <definedName name="M14bbvl" localSheetId="21">#REF!</definedName>
    <definedName name="M14bbvl" localSheetId="13">#N/A</definedName>
    <definedName name="M14bbvl">#REF!</definedName>
    <definedName name="M8a" localSheetId="21">#REF!</definedName>
    <definedName name="M8a" localSheetId="13">#N/A</definedName>
    <definedName name="M8a">#REF!</definedName>
    <definedName name="M8aa" localSheetId="21">#REF!</definedName>
    <definedName name="M8aa" localSheetId="13">#N/A</definedName>
    <definedName name="M8aa">#REF!</definedName>
    <definedName name="m8amtc" localSheetId="21">[58]HT!#REF!</definedName>
    <definedName name="m8amtc">[58]HT!#REF!</definedName>
    <definedName name="MA_CPZ">#REF!</definedName>
    <definedName name="MA_CV">#REF!</definedName>
    <definedName name="MA_LCTT">#REF!</definedName>
    <definedName name="MA_N">#REF!</definedName>
    <definedName name="MA_SP">#REF!</definedName>
    <definedName name="MA_TK">#REF!</definedName>
    <definedName name="MA_X">#REF!</definedName>
    <definedName name="Ma3pnc" localSheetId="21">#REF!</definedName>
    <definedName name="Ma3pnc" localSheetId="13">#N/A</definedName>
    <definedName name="Ma3pnc">#REF!</definedName>
    <definedName name="Ma3pvl" localSheetId="21">#REF!</definedName>
    <definedName name="Ma3pvl" localSheetId="13">#N/A</definedName>
    <definedName name="Ma3pvl">#REF!</definedName>
    <definedName name="Maa3pnc" localSheetId="21">#REF!</definedName>
    <definedName name="Maa3pnc" localSheetId="13">#N/A</definedName>
    <definedName name="Maa3pnc">#REF!</definedName>
    <definedName name="Maa3pvl" localSheetId="21">#REF!</definedName>
    <definedName name="Maa3pvl" localSheetId="13">#N/A</definedName>
    <definedName name="Maa3pvl">#REF!</definedName>
    <definedName name="Macro18c">#N/A</definedName>
    <definedName name="Macro20b">#N/A</definedName>
    <definedName name="Macro21b">#N/A</definedName>
    <definedName name="MADONGIA">[56]TienLuong!$F$6:$F$2175</definedName>
    <definedName name="MAJ_CON_EQP" localSheetId="21">#REF!</definedName>
    <definedName name="MAJ_CON_EQP" localSheetId="13">#REF!</definedName>
    <definedName name="MAJ_CON_EQP">#REF!</definedName>
    <definedName name="maKH">#REF!</definedName>
    <definedName name="MAKH_CO">#REF!</definedName>
    <definedName name="MAKH_NO">#REF!</definedName>
    <definedName name="MALCTT">#REF!</definedName>
    <definedName name="MANV">#REF!</definedName>
    <definedName name="MaNX">#REF!</definedName>
    <definedName name="MAT" localSheetId="21">'[1]COAT&amp;WRAP-QIOT-#3'!#REF!</definedName>
    <definedName name="MAT" localSheetId="13">'[2]COAT&amp;WRAP-QIOT-#3'!#REF!</definedName>
    <definedName name="MAT">#REF!</definedName>
    <definedName name="matit">[22]gvl!$Q$69</definedName>
    <definedName name="MAVANKHUON" localSheetId="21">#REF!</definedName>
    <definedName name="MAVANKHUON" localSheetId="13">#N/A</definedName>
    <definedName name="MAVANKHUON">#REF!</definedName>
    <definedName name="MAVL">'[60]Dinh Muc VT'!$F$4:$F$848</definedName>
    <definedName name="MAVLD">[57]ChiTietDZ!$D$8:$D$1296</definedName>
    <definedName name="MAVLD1">[57]VuaBT!$B$7:$B$63</definedName>
    <definedName name="MAVT">#REF!</definedName>
    <definedName name="MAZ">#REF!</definedName>
    <definedName name="MAZ_CO">#REF!</definedName>
    <definedName name="MAZ_NO">#REF!</definedName>
    <definedName name="Mba1p" localSheetId="21">#REF!</definedName>
    <definedName name="Mba1p" localSheetId="13">#N/A</definedName>
    <definedName name="Mba1p">#REF!</definedName>
    <definedName name="Mba3p" localSheetId="21">#REF!</definedName>
    <definedName name="Mba3p" localSheetId="13">#N/A</definedName>
    <definedName name="Mba3p">#REF!</definedName>
    <definedName name="Mbb3p" localSheetId="21">#REF!</definedName>
    <definedName name="Mbb3p" localSheetId="13">#N/A</definedName>
    <definedName name="Mbb3p">#REF!</definedName>
    <definedName name="Mbn1p">'[61]TDTKP (2)'!$L$290</definedName>
    <definedName name="MBnc" localSheetId="21">#REF!</definedName>
    <definedName name="MBnc" localSheetId="13">#N/A</definedName>
    <definedName name="MBnc">#REF!</definedName>
    <definedName name="MBvl" localSheetId="21">#REF!</definedName>
    <definedName name="MBvl" localSheetId="13">#N/A</definedName>
    <definedName name="MBvl">#REF!</definedName>
    <definedName name="mc" localSheetId="21">#REF!</definedName>
    <definedName name="mc" localSheetId="13">#N/A</definedName>
    <definedName name="mc">#REF!</definedName>
    <definedName name="MF" localSheetId="21">'[1]COAT&amp;WRAP-QIOT-#3'!#REF!</definedName>
    <definedName name="MF" localSheetId="13">'[2]COAT&amp;WRAP-QIOT-#3'!#REF!</definedName>
    <definedName name="MF">#REF!</definedName>
    <definedName name="MG_A" localSheetId="21">#REF!</definedName>
    <definedName name="MG_A" localSheetId="13">#REF!</definedName>
    <definedName name="MG_A">#REF!</definedName>
    <definedName name="Morong" localSheetId="21">#REF!</definedName>
    <definedName name="Morong" localSheetId="13">#N/A</definedName>
    <definedName name="Morong">#REF!</definedName>
    <definedName name="Morong4054_85" localSheetId="21">#REF!</definedName>
    <definedName name="Morong4054_85" localSheetId="13">#N/A</definedName>
    <definedName name="Morong4054_85">#REF!</definedName>
    <definedName name="morong4054_98" localSheetId="21">#REF!</definedName>
    <definedName name="morong4054_98" localSheetId="13">#N/A</definedName>
    <definedName name="morong4054_98">#REF!</definedName>
    <definedName name="MS">#REF!</definedName>
    <definedName name="MSCT" localSheetId="21">#REF!</definedName>
    <definedName name="MSCT" localSheetId="13">#N/A</definedName>
    <definedName name="MSCT">#REF!</definedName>
    <definedName name="MST">#REF!</definedName>
    <definedName name="MTC1P" localSheetId="21">#REF!</definedName>
    <definedName name="MTC1P" localSheetId="13">#N/A</definedName>
    <definedName name="MTC1P">#REF!</definedName>
    <definedName name="MTC3P" localSheetId="21">#REF!</definedName>
    <definedName name="MTC3P" localSheetId="13">#N/A</definedName>
    <definedName name="MTC3P">#REF!</definedName>
    <definedName name="MTCHC">[62]TNHCHINH!$K$38</definedName>
    <definedName name="MTCMB" localSheetId="21">#REF!</definedName>
    <definedName name="MTCMB" localSheetId="13">#N/A</definedName>
    <definedName name="MTCMB">#REF!</definedName>
    <definedName name="MV" localSheetId="21">'[3]FA-LISTING'!#REF!</definedName>
    <definedName name="MV" localSheetId="13">#N/A</definedName>
    <definedName name="MV">#REF!</definedName>
    <definedName name="n" localSheetId="15" hidden="1">{"'Sheet1'!$L$16"}</definedName>
    <definedName name="n" localSheetId="36" hidden="1">{"'Sheet1'!$L$16"}</definedName>
    <definedName name="n" localSheetId="17" hidden="1">{"'Sheet1'!$L$16"}</definedName>
    <definedName name="n" localSheetId="37" hidden="1">{"'Sheet1'!$L$16"}</definedName>
    <definedName name="n" localSheetId="21" hidden="1">{"'Sheet1'!$L$16"}</definedName>
    <definedName name="n" localSheetId="19" hidden="1">{"'Sheet1'!$L$16"}</definedName>
    <definedName name="n" localSheetId="20" hidden="1">{"'Sheet1'!$L$16"}</definedName>
    <definedName name="n" localSheetId="24" hidden="1">{"'Sheet1'!$L$16"}</definedName>
    <definedName name="n" localSheetId="25" hidden="1">{"'Sheet1'!$L$16"}</definedName>
    <definedName name="n" localSheetId="33" hidden="1">{"'Sheet1'!$L$16"}</definedName>
    <definedName name="n" localSheetId="34" hidden="1">{"'Sheet1'!$L$16"}</definedName>
    <definedName name="n" localSheetId="10" hidden="1">{"'Sheet1'!$L$16"}</definedName>
    <definedName name="n" localSheetId="7" hidden="1">{"'Sheet1'!$L$16"}</definedName>
    <definedName name="n" localSheetId="11" hidden="1">{"'Sheet1'!$L$16"}</definedName>
    <definedName name="n" localSheetId="13" hidden="1">{"'Sheet1'!$L$16"}</definedName>
    <definedName name="n" hidden="1">{"'Sheet1'!$L$16"}</definedName>
    <definedName name="N1IN">'[33]TONGKE3p '!$U$295</definedName>
    <definedName name="N1pIGnc" localSheetId="21">#REF!</definedName>
    <definedName name="N1pIGnc" localSheetId="13">#N/A</definedName>
    <definedName name="N1pIGnc">#REF!</definedName>
    <definedName name="N1pIGvc" localSheetId="21">#REF!</definedName>
    <definedName name="N1pIGvc" localSheetId="13">#N/A</definedName>
    <definedName name="N1pIGvc">#REF!</definedName>
    <definedName name="N1pIGvl" localSheetId="21">#REF!</definedName>
    <definedName name="N1pIGvl" localSheetId="13">#N/A</definedName>
    <definedName name="N1pIGvl">#REF!</definedName>
    <definedName name="N1pINDnc" localSheetId="21">#REF!</definedName>
    <definedName name="N1pINDnc" localSheetId="13">#N/A</definedName>
    <definedName name="N1pINDnc">#REF!</definedName>
    <definedName name="N1pINDvc" localSheetId="21">#REF!</definedName>
    <definedName name="N1pINDvc" localSheetId="13">#N/A</definedName>
    <definedName name="N1pINDvc">#REF!</definedName>
    <definedName name="N1pINDvl" localSheetId="21">#REF!</definedName>
    <definedName name="N1pINDvl" localSheetId="13">#N/A</definedName>
    <definedName name="N1pINDvl">#REF!</definedName>
    <definedName name="N1pINGnc" localSheetId="21">#REF!</definedName>
    <definedName name="N1pINGnc" localSheetId="13">#N/A</definedName>
    <definedName name="N1pINGnc">#REF!</definedName>
    <definedName name="N1pINGvc" localSheetId="21">#REF!</definedName>
    <definedName name="N1pINGvc" localSheetId="13">#N/A</definedName>
    <definedName name="N1pINGvc">#REF!</definedName>
    <definedName name="N1pINGvl" localSheetId="21">#REF!</definedName>
    <definedName name="N1pINGvl" localSheetId="13">#N/A</definedName>
    <definedName name="N1pINGvl">#REF!</definedName>
    <definedName name="N1pINTnc" localSheetId="21">#REF!</definedName>
    <definedName name="N1pINTnc" localSheetId="13">#N/A</definedName>
    <definedName name="N1pINTnc">#REF!</definedName>
    <definedName name="N1pINTvc" localSheetId="21">#REF!</definedName>
    <definedName name="N1pINTvc" localSheetId="13">#N/A</definedName>
    <definedName name="N1pINTvc">#REF!</definedName>
    <definedName name="N1pINTvl" localSheetId="21">#REF!</definedName>
    <definedName name="N1pINTvl" localSheetId="13">#N/A</definedName>
    <definedName name="N1pINTvl">#REF!</definedName>
    <definedName name="N1pNLnc" localSheetId="21">#REF!</definedName>
    <definedName name="N1pNLnc" localSheetId="13">#N/A</definedName>
    <definedName name="N1pNLnc">#REF!</definedName>
    <definedName name="N1pNLvc" localSheetId="21">#REF!</definedName>
    <definedName name="N1pNLvc" localSheetId="13">#N/A</definedName>
    <definedName name="N1pNLvc">#REF!</definedName>
    <definedName name="N1pNLvl" localSheetId="21">#REF!</definedName>
    <definedName name="N1pNLvl" localSheetId="13">#N/A</definedName>
    <definedName name="N1pNLvl">#REF!</definedName>
    <definedName name="name">#REF!</definedName>
    <definedName name="name1">#REF!</definedName>
    <definedName name="NC">#REF!</definedName>
    <definedName name="NC1P" localSheetId="21">#REF!</definedName>
    <definedName name="NC1P" localSheetId="13">#N/A</definedName>
    <definedName name="NC1P">#REF!</definedName>
    <definedName name="NC3P" localSheetId="21">#REF!</definedName>
    <definedName name="NC3P" localSheetId="13">#N/A</definedName>
    <definedName name="NC3P">#REF!</definedName>
    <definedName name="NCBD100" localSheetId="21">#REF!</definedName>
    <definedName name="NCBD100" localSheetId="13">#N/A</definedName>
    <definedName name="NCBD100">#REF!</definedName>
    <definedName name="NCBD200" localSheetId="21">#REF!</definedName>
    <definedName name="NCBD200" localSheetId="13">#N/A</definedName>
    <definedName name="NCBD200">#REF!</definedName>
    <definedName name="NCBD250" localSheetId="21">#REF!</definedName>
    <definedName name="NCBD250" localSheetId="13">#N/A</definedName>
    <definedName name="NCBD250">#REF!</definedName>
    <definedName name="NCCT3p" localSheetId="21">#REF!</definedName>
    <definedName name="NCCT3p" localSheetId="13">#N/A</definedName>
    <definedName name="NCCT3p">#REF!</definedName>
    <definedName name="NCHC">[62]TNHCHINH!$J$38</definedName>
    <definedName name="NCVC100" localSheetId="21">#REF!</definedName>
    <definedName name="NCVC100" localSheetId="13">#N/A</definedName>
    <definedName name="NCVC100">#REF!</definedName>
    <definedName name="NCVC200" localSheetId="21">#REF!</definedName>
    <definedName name="NCVC200" localSheetId="13">#N/A</definedName>
    <definedName name="NCVC200">#REF!</definedName>
    <definedName name="NCVC250" localSheetId="21">#REF!</definedName>
    <definedName name="NCVC250" localSheetId="13">#N/A</definedName>
    <definedName name="NCVC250">#REF!</definedName>
    <definedName name="nd">[8]gVL!$Q$30</definedName>
    <definedName name="NET" localSheetId="21">#REF!</definedName>
    <definedName name="NET" localSheetId="13">#REF!</definedName>
    <definedName name="NET">#REF!</definedName>
    <definedName name="NET_1" localSheetId="21">#REF!</definedName>
    <definedName name="NET_1">#REF!</definedName>
    <definedName name="NET_ANA" localSheetId="21">#REF!</definedName>
    <definedName name="NET_ANA" localSheetId="13">#REF!</definedName>
    <definedName name="NET_ANA">#REF!</definedName>
    <definedName name="NET_ANA_1" localSheetId="21">#REF!</definedName>
    <definedName name="NET_ANA_1">#REF!</definedName>
    <definedName name="NET_ANA_2" localSheetId="21">#REF!</definedName>
    <definedName name="NET_ANA_2">#REF!</definedName>
    <definedName name="ngay">[29]HT!$C$10</definedName>
    <definedName name="NH" localSheetId="21">#REF!</definedName>
    <definedName name="NH" localSheetId="13">#N/A</definedName>
    <definedName name="NH">#REF!</definedName>
    <definedName name="NHot" localSheetId="21">#REF!</definedName>
    <definedName name="NHot" localSheetId="13">#N/A</definedName>
    <definedName name="NHot">#REF!</definedName>
    <definedName name="nhuaduong" localSheetId="21">[45]dg!$D$12</definedName>
    <definedName name="nhuaduong" localSheetId="13">#N/A</definedName>
    <definedName name="nhuaduong">#REF!</definedName>
    <definedName name="NIG13p">'[33]TONGKE3p '!$T$295</definedName>
    <definedName name="nig1p" localSheetId="21">#REF!</definedName>
    <definedName name="nig1p" localSheetId="13">#N/A</definedName>
    <definedName name="nig1p">#REF!</definedName>
    <definedName name="nig3p" localSheetId="21">#REF!</definedName>
    <definedName name="nig3p" localSheetId="13">#N/A</definedName>
    <definedName name="nig3p">#REF!</definedName>
    <definedName name="NIGnc" localSheetId="21">#REF!</definedName>
    <definedName name="NIGnc" localSheetId="13">#N/A</definedName>
    <definedName name="NIGnc">#REF!</definedName>
    <definedName name="nignc1p" localSheetId="21">#REF!</definedName>
    <definedName name="nignc1p" localSheetId="13">#N/A</definedName>
    <definedName name="nignc1p">#REF!</definedName>
    <definedName name="nignc3p" localSheetId="21">[37]BETON!#REF!</definedName>
    <definedName name="nignc3p">[37]BETON!#REF!</definedName>
    <definedName name="NIGvc" localSheetId="21">#REF!</definedName>
    <definedName name="NIGvc" localSheetId="13">#N/A</definedName>
    <definedName name="NIGvc">#REF!</definedName>
    <definedName name="NIGvl" localSheetId="21">#REF!</definedName>
    <definedName name="NIGvl" localSheetId="13">#N/A</definedName>
    <definedName name="NIGvl">#REF!</definedName>
    <definedName name="nigvl1p" localSheetId="21">#REF!</definedName>
    <definedName name="nigvl1p" localSheetId="13">#N/A</definedName>
    <definedName name="nigvl1p">#REF!</definedName>
    <definedName name="nigvl3p" localSheetId="21">[37]BETON!#REF!</definedName>
    <definedName name="nigvl3p">[37]BETON!#REF!</definedName>
    <definedName name="nin14nc3p" localSheetId="21">[37]BETON!#REF!</definedName>
    <definedName name="nin14nc3p">[37]BETON!#REF!</definedName>
    <definedName name="nin14vl3p" localSheetId="21">[37]BETON!#REF!</definedName>
    <definedName name="nin14vl3p">[37]BETON!#REF!</definedName>
    <definedName name="nin1903p" localSheetId="21">#REF!</definedName>
    <definedName name="nin1903p" localSheetId="13">#N/A</definedName>
    <definedName name="nin1903p">#REF!</definedName>
    <definedName name="NIN190nc" localSheetId="21">#REF!</definedName>
    <definedName name="NIN190nc" localSheetId="13">#N/A</definedName>
    <definedName name="NIN190nc">#REF!</definedName>
    <definedName name="nin190nc3p" localSheetId="21">[37]BETON!#REF!</definedName>
    <definedName name="nin190nc3p">[37]BETON!#REF!</definedName>
    <definedName name="NIN190vl" localSheetId="21">#REF!</definedName>
    <definedName name="NIN190vl" localSheetId="13">#N/A</definedName>
    <definedName name="NIN190vl">#REF!</definedName>
    <definedName name="nin190vl3p" localSheetId="21">[37]BETON!#REF!</definedName>
    <definedName name="nin190vl3p">[37]BETON!#REF!</definedName>
    <definedName name="nin2903p">[61]TONGKE3p!$Y$110</definedName>
    <definedName name="nin290nc3p">[37]BETON!#REF!</definedName>
    <definedName name="nin290vl3p">[37]BETON!#REF!</definedName>
    <definedName name="nin3p" localSheetId="21">#REF!</definedName>
    <definedName name="nin3p" localSheetId="13">#N/A</definedName>
    <definedName name="nin3p">#REF!</definedName>
    <definedName name="nind1p" localSheetId="21">#REF!</definedName>
    <definedName name="nind1p" localSheetId="13">#N/A</definedName>
    <definedName name="nind1p">#REF!</definedName>
    <definedName name="nind3p" localSheetId="21">#REF!</definedName>
    <definedName name="nind3p" localSheetId="13">#N/A</definedName>
    <definedName name="nind3p">#REF!</definedName>
    <definedName name="NINDnc" localSheetId="21">#REF!</definedName>
    <definedName name="NINDnc" localSheetId="13">#N/A</definedName>
    <definedName name="NINDnc">#REF!</definedName>
    <definedName name="nindnc1p" localSheetId="21">#REF!</definedName>
    <definedName name="nindnc1p" localSheetId="13">#N/A</definedName>
    <definedName name="nindnc1p">#REF!</definedName>
    <definedName name="nindnc3p" localSheetId="21">[37]BETON!#REF!</definedName>
    <definedName name="nindnc3p">[37]BETON!#REF!</definedName>
    <definedName name="NINDvc" localSheetId="21">#REF!</definedName>
    <definedName name="NINDvc" localSheetId="13">#N/A</definedName>
    <definedName name="NINDvc">#REF!</definedName>
    <definedName name="NINDvl" localSheetId="21">#REF!</definedName>
    <definedName name="NINDvl" localSheetId="13">#N/A</definedName>
    <definedName name="NINDvl">#REF!</definedName>
    <definedName name="nindvl1p" localSheetId="21">#REF!</definedName>
    <definedName name="nindvl1p" localSheetId="13">#N/A</definedName>
    <definedName name="nindvl1p">#REF!</definedName>
    <definedName name="nindvl3p" localSheetId="21">[37]BETON!#REF!</definedName>
    <definedName name="nindvl3p">[37]BETON!#REF!</definedName>
    <definedName name="ning1p" localSheetId="21">#REF!</definedName>
    <definedName name="ning1p" localSheetId="13">#N/A</definedName>
    <definedName name="ning1p">#REF!</definedName>
    <definedName name="ningnc1p" localSheetId="21">#REF!</definedName>
    <definedName name="ningnc1p" localSheetId="13">#N/A</definedName>
    <definedName name="ningnc1p">#REF!</definedName>
    <definedName name="ningvl1p" localSheetId="21">#REF!</definedName>
    <definedName name="ningvl1p" localSheetId="13">#N/A</definedName>
    <definedName name="ningvl1p">#REF!</definedName>
    <definedName name="NINnc" localSheetId="21">#REF!</definedName>
    <definedName name="NINnc" localSheetId="13">#N/A</definedName>
    <definedName name="NINnc">#REF!</definedName>
    <definedName name="ninnc3p" localSheetId="21">[37]BETON!#REF!</definedName>
    <definedName name="ninnc3p">[37]BETON!#REF!</definedName>
    <definedName name="nint1p" localSheetId="21">#REF!</definedName>
    <definedName name="nint1p" localSheetId="13">#N/A</definedName>
    <definedName name="nint1p">#REF!</definedName>
    <definedName name="nintnc1p" localSheetId="21">#REF!</definedName>
    <definedName name="nintnc1p" localSheetId="13">#N/A</definedName>
    <definedName name="nintnc1p">#REF!</definedName>
    <definedName name="nintvl1p" localSheetId="21">#REF!</definedName>
    <definedName name="nintvl1p" localSheetId="13">#N/A</definedName>
    <definedName name="nintvl1p">#REF!</definedName>
    <definedName name="NINvc" localSheetId="21">#REF!</definedName>
    <definedName name="NINvc" localSheetId="13">#N/A</definedName>
    <definedName name="NINvc">#REF!</definedName>
    <definedName name="NINvl" localSheetId="21">#REF!</definedName>
    <definedName name="NINvl" localSheetId="13">#N/A</definedName>
    <definedName name="NINvl">#REF!</definedName>
    <definedName name="ninvl3p" localSheetId="21">[37]BETON!#REF!</definedName>
    <definedName name="ninvl3p">[37]BETON!#REF!</definedName>
    <definedName name="NKC_ENDLP">[29]NKC!#REF!</definedName>
    <definedName name="NKC_ENDMH">[29]NKC!#REF!</definedName>
    <definedName name="NKC_GHEPMABT1">[29]NKC!#REF!</definedName>
    <definedName name="NKC_GHEPMBT0">[29]NKC!#REF!</definedName>
    <definedName name="NKC_GHEPMBT1">[29]NKC!#REF!</definedName>
    <definedName name="NKC_LOAICT0">[29]NKC!#REF!</definedName>
    <definedName name="NKC_LOAIPHIEU0">[29]NKC!#REF!</definedName>
    <definedName name="NKC_LOAIPHIEU1">[29]NKC!#REF!</definedName>
    <definedName name="NKC_MABT0">[29]NKC!#REF!</definedName>
    <definedName name="NKC_MABT1">[29]NKC!#REF!</definedName>
    <definedName name="NL12nc" localSheetId="21">#REF!</definedName>
    <definedName name="NL12nc" localSheetId="13">#N/A</definedName>
    <definedName name="NL12nc">#REF!</definedName>
    <definedName name="NL12vl" localSheetId="21">#REF!</definedName>
    <definedName name="NL12vl" localSheetId="13">#N/A</definedName>
    <definedName name="NL12vl">#REF!</definedName>
    <definedName name="nl3p" localSheetId="21">#REF!</definedName>
    <definedName name="nl3p" localSheetId="13">#N/A</definedName>
    <definedName name="nl3p">#REF!</definedName>
    <definedName name="nlht" localSheetId="21">#REF!</definedName>
    <definedName name="nlht" localSheetId="13">#N/A</definedName>
    <definedName name="nlht">#REF!</definedName>
    <definedName name="nlmtc" localSheetId="21">'[63]CHITIET VL-NCHT1 (2)'!#REF!</definedName>
    <definedName name="nlmtc">'[63]CHITIET VL-NCHT1 (2)'!#REF!</definedName>
    <definedName name="nlnc3p">'[31]CHITIET VL-NC-TT1p'!$G$260</definedName>
    <definedName name="nlnc3pha">'[61]CHITIET VL-NC-DDTT3PHA '!$G$426</definedName>
    <definedName name="NLTK1p" localSheetId="21">#REF!</definedName>
    <definedName name="NLTK1p" localSheetId="13">#N/A</definedName>
    <definedName name="NLTK1p">#REF!</definedName>
    <definedName name="nlvl3p">'[61]CHITIET VL-NC-TT1p'!$G$245</definedName>
    <definedName name="nn1p" localSheetId="21">#REF!</definedName>
    <definedName name="nn1p" localSheetId="13">#N/A</definedName>
    <definedName name="nn1p">#REF!</definedName>
    <definedName name="nn3p" localSheetId="21">#REF!</definedName>
    <definedName name="nn3p" localSheetId="13">#N/A</definedName>
    <definedName name="nn3p">#REF!</definedName>
    <definedName name="nnnc3p" localSheetId="21">[37]BETON!#REF!</definedName>
    <definedName name="nnnc3p">[37]BETON!#REF!</definedName>
    <definedName name="nnvl3p" localSheetId="21">[37]BETON!#REF!</definedName>
    <definedName name="nnvl3p">[37]BETON!#REF!</definedName>
    <definedName name="No" localSheetId="21">#REF!</definedName>
    <definedName name="No" localSheetId="13">#N/A</definedName>
    <definedName name="No">#REF!</definedName>
    <definedName name="No.paje" localSheetId="21">IF(AND(#REF!="Y",#REF!&lt;&gt;""),COUNTIF(#REF!,"*Y*"),"")</definedName>
    <definedName name="No.paje" localSheetId="33">IF(AND(#REF!="Y",#REF!&lt;&gt;""),COUNTIF(#REF!,"*Y*"),"")</definedName>
    <definedName name="No.paje" localSheetId="7">IF(AND(#REF!="Y",#REF!&lt;&gt;""),COUNTIF(#REF!,"*Y*"),"")</definedName>
    <definedName name="No.paje" localSheetId="13">#N/A</definedName>
    <definedName name="No.paje">IF(AND(#REF!="Y",#REF!&lt;&gt;""),COUNTIF(#REF!,"*Y*"),"")</definedName>
    <definedName name="Noidung" localSheetId="21">[41]Dieuchinh!#REF!</definedName>
    <definedName name="Noidung">[41]Dieuchinh!#REF!</definedName>
    <definedName name="NORMAL" localSheetId="21">[64]Sheet1!#REF!</definedName>
    <definedName name="NORMAL">[64]Sheet1!#REF!</definedName>
    <definedName name="nuoc">[40]gvl!$N$38</definedName>
    <definedName name="NV" localSheetId="21">#REF!</definedName>
    <definedName name="NV" localSheetId="13">#N/A</definedName>
    <definedName name="NV">#REF!</definedName>
    <definedName name="nx" localSheetId="21">#REF!</definedName>
    <definedName name="nx" localSheetId="13">#N/A</definedName>
    <definedName name="nx">#REF!</definedName>
    <definedName name="nxmtc" localSheetId="21">'[63]CHITIET VL-NCHT1 (2)'!#REF!</definedName>
    <definedName name="nxmtc">'[63]CHITIET VL-NCHT1 (2)'!#REF!</definedName>
    <definedName name="NXT">#REF!</definedName>
    <definedName name="OE" localSheetId="21">'[3]FA-LISTING'!#REF!</definedName>
    <definedName name="OE" localSheetId="13">#N/A</definedName>
    <definedName name="OE">#REF!</definedName>
    <definedName name="OO">#REF!</definedName>
    <definedName name="OO_KYKT">#REF!</definedName>
    <definedName name="OO_NGAYCUOIKY">#REF!</definedName>
    <definedName name="osc" localSheetId="21">#REF!</definedName>
    <definedName name="osc" localSheetId="13">#N/A</definedName>
    <definedName name="osc">#REF!</definedName>
    <definedName name="OTHER_PANEL" localSheetId="21">'[53]NEW-PANEL'!#REF!</definedName>
    <definedName name="OTHER_PANEL" localSheetId="13">#N/A</definedName>
    <definedName name="OTHER_PANEL">#REF!</definedName>
    <definedName name="P" localSheetId="21">'[1]PNT-QUOT-#3'!#REF!</definedName>
    <definedName name="P" localSheetId="13">'[2]PNT-QUOT-#3'!#REF!</definedName>
    <definedName name="P">#REF!</definedName>
    <definedName name="P_M" localSheetId="21">'[3]FA-LISTING'!#REF!</definedName>
    <definedName name="P_M" localSheetId="13">#N/A</definedName>
    <definedName name="P_M">#REF!</definedName>
    <definedName name="P_NX1">#REF!</definedName>
    <definedName name="P_TC">#REF!</definedName>
    <definedName name="paje421" localSheetId="15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36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17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37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21">(((LEFT('04 KHDT'!pajebsdrac,1)="5")+(LEFT('04 KHDT'!pajebsdrac,1)="6")+(LEFT('04 KHDT'!pajebsdrac,1)="7")+(LEFT('04 KHDT'!pajebsdrac,1)="8"))*('04 KHDT'!pajepldr))-(((LEFT('04 KHDT'!pajebscrac,1)="5")+(LEFT('04 KHDT'!pajebscrac,1)="6")+(LEFT('04 KHDT'!pajebscrac,1)="7")+(LEFT('04 KHDT'!pajebscrac,1)="8"))*('04 KHDT'!pajeplcr))</definedName>
    <definedName name="paje421" localSheetId="19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20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24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25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33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34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10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7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11">(((LEFT(pajebsdrac,1)="5")+(LEFT(pajebsdrac,1)="6")+(LEFT(pajebsdrac,1)="7")+(LEFT(pajebsdrac,1)="8"))*(pajepldr))-(((LEFT(pajebscrac,1)="5")+(LEFT(pajebscrac,1)="6")+(LEFT(pajebscrac,1)="7")+(LEFT(pajebscrac,1)="8"))*(pajeplcr))</definedName>
    <definedName name="paje421" localSheetId="13">(((LEFT('VAY '!pajebsdrac,1)="5")+(LEFT('VAY '!pajebsdrac,1)="6")+(LEFT('VAY '!pajebsdrac,1)="7")+(LEFT('VAY '!pajebsdrac,1)="8"))*('VAY '!pajepldr))-(((LEFT('VAY '!pajebscrac,1)="5")+(LEFT('VAY '!pajebscrac,1)="6")+(LEFT('VAY '!pajebscrac,1)="7")+(LEFT('VAY '!pajebscrac,1)="8"))*('VAY '!pajeplcr))</definedName>
    <definedName name="paje421">(((LEFT(pajebsdrac,1)="5")+(LEFT(pajebsdrac,1)="6")+(LEFT(pajebsdrac,1)="7")+(LEFT(pajebsdrac,1)="8"))*(pajepldr))-(((LEFT(pajebscrac,1)="5")+(LEFT(pajebscrac,1)="6")+(LEFT(pajebscrac,1)="7")+(LEFT(pajebscrac,1)="8"))*(pajeplcr))</definedName>
    <definedName name="paje4211">#N/A</definedName>
    <definedName name="paje4211dk">#N/A</definedName>
    <definedName name="paje4212">#N/A</definedName>
    <definedName name="paje4212dk">#N/A</definedName>
    <definedName name="paje63" localSheetId="21">[19]INFOR!$C$9:$C$11</definedName>
    <definedName name="paje63" localSheetId="7">#REF!</definedName>
    <definedName name="paje63" localSheetId="13">#N/A</definedName>
    <definedName name="paje63">#REF!</definedName>
    <definedName name="pajeADDRESS">OFFSET(INDIRECT(ADDRESS(CELL("row"),CELL("col"))),0,0)</definedName>
    <definedName name="pajebscr" localSheetId="21">#REF!</definedName>
    <definedName name="pajebscr" localSheetId="13">#N/A</definedName>
    <definedName name="pajebscr">#REF!</definedName>
    <definedName name="pajebscrac" localSheetId="21">#REF!</definedName>
    <definedName name="pajebscrac" localSheetId="13">#N/A</definedName>
    <definedName name="pajebscrac">#REF!</definedName>
    <definedName name="pajebsdr" localSheetId="21">#REF!</definedName>
    <definedName name="pajebsdr" localSheetId="13">#N/A</definedName>
    <definedName name="pajebsdr">#REF!</definedName>
    <definedName name="pajebsdrac" localSheetId="21">#REF!</definedName>
    <definedName name="pajebsdrac" localSheetId="13">#N/A</definedName>
    <definedName name="pajebsdrac">#REF!</definedName>
    <definedName name="pajeckdk" localSheetId="21">#REF!</definedName>
    <definedName name="pajeckdk" localSheetId="13">#N/A</definedName>
    <definedName name="pajeckdk">#REF!</definedName>
    <definedName name="pajecty" localSheetId="21">#REF!</definedName>
    <definedName name="pajecty" localSheetId="13">#N/A</definedName>
    <definedName name="pajecty">#REF!</definedName>
    <definedName name="pajeplcr" localSheetId="21">#REF!</definedName>
    <definedName name="pajeplcr" localSheetId="13">#N/A</definedName>
    <definedName name="pajeplcr">#REF!</definedName>
    <definedName name="pajepldr" localSheetId="21">#REF!</definedName>
    <definedName name="pajepldr" localSheetId="13">#N/A</definedName>
    <definedName name="pajepldr">#REF!</definedName>
    <definedName name="pajeref" localSheetId="15">#REF!:OFFSET(#REF!,sectorinfor-1,0)</definedName>
    <definedName name="pajeref" localSheetId="36">#REF!:OFFSET(#REF!,sectorinfor-1,0)</definedName>
    <definedName name="pajeref" localSheetId="17">#REF!:OFFSET(#REF!,sectorinfor-1,0)</definedName>
    <definedName name="pajeref" localSheetId="37">#REF!:OFFSET(#REF!,sectorinfor-1,0)</definedName>
    <definedName name="pajeref" localSheetId="21">[21]INFOR!$E$5:OFFSET([21]INFOR!$E$5,'04 KHDT'!sectorinfor-1,0)</definedName>
    <definedName name="pajeref" localSheetId="19">#REF!:OFFSET(#REF!,sectorinfor-1,0)</definedName>
    <definedName name="pajeref" localSheetId="20">#REF!:OFFSET(#REF!,sectorinfor-1,0)</definedName>
    <definedName name="pajeref" localSheetId="24">#REF!:OFFSET(#REF!,sectorinfor-1,0)</definedName>
    <definedName name="pajeref" localSheetId="25">#REF!:OFFSET(#REF!,sectorinfor-1,0)</definedName>
    <definedName name="pajeref" localSheetId="33">#REF!:OFFSET(#REF!,sectorinfor-1,0)</definedName>
    <definedName name="pajeref" localSheetId="34">#REF!:OFFSET(#REF!,sectorinfor-1,0)</definedName>
    <definedName name="pajeref" localSheetId="10">#REF!:OFFSET(#REF!,sectorinfor-1,0)</definedName>
    <definedName name="pajeref" localSheetId="7">#REF!:OFFSET(#REF!,sectorinfor-1,0)</definedName>
    <definedName name="pajeref" localSheetId="11">#REF!:OFFSET(#REF!,sectorinfor-1,0)</definedName>
    <definedName name="pajeref" localSheetId="13">#N/A</definedName>
    <definedName name="pajeref">#REF!:OFFSET(#REF!,sectorinfor-1,0)</definedName>
    <definedName name="pajetn">#N/A</definedName>
    <definedName name="pajetnc">IF(COUNTIF(INDIRECT([18]WK!A$414),[18]WK!$K1&amp;[18]WK!XFD$7&amp;"Y")=0,[18]WK!XFD1,(SUMIF(INDIRECT([18]WK!A$412),[18]WK!$K1&amp;[18]WK!XFD$7&amp;"Y",INDIRECT([18]WK!A$406))-SUMIF(INDIRECT([18]WK!A$413),[18]WK!$K1&amp;[18]WK!XFD$7&amp;"Y",INDIRECT([18]WK!A$407)))+[18]WK!XFD1)</definedName>
    <definedName name="pajetncdk">IF(COUNTIF(INDIRECT([18]WK!XFC$414),[18]WK!$K1&amp;[18]WK!XFB$7&amp;"Y"&amp;"DK")=0,[18]WK!XFD1,(SUMIF(INDIRECT([18]WK!XFC$412),[18]WK!$K1&amp;[18]WK!XFB$7&amp;"Y"&amp;"DK",INDIRECT([18]WK!XFC$406))-SUMIF(INDIRECT([18]WK!XFC$413),[18]WK!$K1&amp;[18]WK!XFB$7&amp;"Y"&amp;"DK",INDIRECT([18]WK!XFC$407)))+[18]WK!XFD1)</definedName>
    <definedName name="pajetndk">#N/A</definedName>
    <definedName name="pajetsck">#N/A</definedName>
    <definedName name="pajetscknv">IF(COUNTIF(INDIRECT([18]WK!A$414),[18]WK!$K1&amp;[18]WK!XFD$7&amp;"Y")=0,[18]WK!XFD1,-(SUMIF(INDIRECT([18]WK!A$412),[18]WK!$K1&amp;[18]WK!XFD$7&amp;"Y",INDIRECT([18]WK!A$404))-SUMIF(INDIRECT([18]WK!A$413),[18]WK!$K1&amp;[18]WK!XFD$7&amp;"Y",INDIRECT([18]WK!A$405)))+[18]WK!XFD1)</definedName>
    <definedName name="pajetsdk">#N/A</definedName>
    <definedName name="pajetsdknv">IF(COUNTIF(INDIRECT([18]WK!XFC$414),[18]WK!$K1&amp;[18]WK!XFB$7&amp;"Y"&amp;"DK")=0,[18]WK!XFD1,-(SUMIF(INDIRECT([18]WK!XFC$412),[18]WK!$K1&amp;[18]WK!XFB$7&amp;"Y"&amp;"DK",INDIRECT([18]WK!XFC$404))-SUMIF(INDIRECT([18]WK!XFC$413),[18]WK!$K1&amp;[18]WK!XFB$7&amp;"Y"&amp;"DK",INDIRECT([18]WK!XFC$405)))+[18]WK!XFD1)</definedName>
    <definedName name="pajewpre">#N/A</definedName>
    <definedName name="pajewpref">#N/A</definedName>
    <definedName name="pajexn" localSheetId="21">#REF!</definedName>
    <definedName name="pajexn" localSheetId="13">#N/A</definedName>
    <definedName name="pajexn">#REF!</definedName>
    <definedName name="PC">#REF!</definedName>
    <definedName name="PEJM" localSheetId="21">'[1]COAT&amp;WRAP-QIOT-#3'!#REF!</definedName>
    <definedName name="PEJM" localSheetId="13">'[2]COAT&amp;WRAP-QIOT-#3'!#REF!</definedName>
    <definedName name="PEJM">#REF!</definedName>
    <definedName name="PF" localSheetId="21">'[1]PNT-QUOT-#3'!#REF!</definedName>
    <definedName name="PF" localSheetId="13">'[2]PNT-QUOT-#3'!#REF!</definedName>
    <definedName name="PF">#REF!</definedName>
    <definedName name="phu_luc_vua" localSheetId="21">#REF!</definedName>
    <definedName name="phu_luc_vua" localSheetId="13">#N/A</definedName>
    <definedName name="phu_luc_vua">#REF!</definedName>
    <definedName name="phuong" localSheetId="21">'[1]COAT&amp;WRAP-QIOT-#3'!#REF!</definedName>
    <definedName name="phuong">'[1]COAT&amp;WRAP-QIOT-#3'!#REF!</definedName>
    <definedName name="PL_???___P.B.___REST_P.B._????" localSheetId="21">'[53]NEW-PANEL'!#REF!</definedName>
    <definedName name="PL_???___P.B.___REST_P.B._????">'[53]NEW-PANEL'!#REF!</definedName>
    <definedName name="PL_hyperlink_cell">SUBSTITUTE(ADDRESS(1,COLUMN([18]PL!$J$14),4),1,"")</definedName>
    <definedName name="PL_hyperlink_count">COUNTA([18]PL!$J$1:$J$13)+COUNTBLANK([18]PL!$J$1:$J$13)</definedName>
    <definedName name="PL_Hyperlink_find">IF(ISERROR(MATCH([18]PL!XEY1,[18]TM_E!$B$1:$B$2627,0)),0,MATCH([18]PL!XEY1,[18]TM_E!$B$1:$B$2627,0))</definedName>
    <definedName name="PL_指示燈___P.B.___REST_P.B._壓扣開關" localSheetId="21">'[53]NEW-PANEL'!#REF!</definedName>
    <definedName name="PL_指示燈___P.B.___REST_P.B._壓扣開關" localSheetId="13">#N/A</definedName>
    <definedName name="PL_指示燈___P.B.___REST_P.B._壓扣開關">#REF!</definedName>
    <definedName name="PL5o7" localSheetId="15">INDEX(rangebs507,MATCH(mspl507,rangebs507ms,0))</definedName>
    <definedName name="PL5o7" localSheetId="36">INDEX(rangebs507,MATCH(mspl507,rangebs507ms,0))</definedName>
    <definedName name="PL5o7" localSheetId="17">INDEX(rangebs507,MATCH(mspl507,rangebs507ms,0))</definedName>
    <definedName name="PL5o7" localSheetId="37">INDEX(rangebs507,MATCH(mspl507,rangebs507ms,0))</definedName>
    <definedName name="PL5o7" localSheetId="21">INDEX('04 KHDT'!rangebs507,MATCH(mspl507,'04 KHDT'!rangebs507ms,0))</definedName>
    <definedName name="PL5o7" localSheetId="19">INDEX(rangebs507,MATCH(mspl507,rangebs507ms,0))</definedName>
    <definedName name="PL5o7" localSheetId="20">INDEX(rangebs507,MATCH(mspl507,rangebs507ms,0))</definedName>
    <definedName name="PL5o7" localSheetId="24">INDEX(rangebs507,MATCH(mspl507,rangebs507ms,0))</definedName>
    <definedName name="PL5o7" localSheetId="25">INDEX(rangebs507,MATCH(mspl507,rangebs507ms,0))</definedName>
    <definedName name="PL5o7" localSheetId="33">INDEX(rangebs507,MATCH(mspl507,rangebs507ms,0))</definedName>
    <definedName name="PL5o7" localSheetId="34">INDEX(rangebs507,MATCH(mspl507,rangebs507ms,0))</definedName>
    <definedName name="PL5o7" localSheetId="10">INDEX(rangebs507,MATCH(mspl507,rangebs507ms,0))</definedName>
    <definedName name="PL5o7" localSheetId="7">INDEX(rangebs507,MATCH(mspl507,rangebs507ms,0))</definedName>
    <definedName name="PL5o7" localSheetId="11">INDEX(rangebs507,MATCH(mspl507,rangebs507ms,0))</definedName>
    <definedName name="PL5o7" localSheetId="13">INDEX('VAY '!rangebs507,MATCH(mspl507,'VAY '!rangebs507ms,0))</definedName>
    <definedName name="PL5o7">INDEX(rangebs507,MATCH(mspl507,rangebs507ms,0))</definedName>
    <definedName name="PLcountTM" localSheetId="21">IF([21]PL!F1="","",IF([21]PL!F1="Có",IF(OR([21]PL!B1,[21]PL!D1),"VI."&amp;COUNTIF([21]PL!#REF!,"VI.*")+1,""),""))</definedName>
    <definedName name="PLcountTM" localSheetId="13">#N/A</definedName>
    <definedName name="PLcountTM">IF(#REF!="","",IF(#REF!="Có",IF(OR(#REF!,#REF!),"VI."&amp;COUNTIF(#REF!,"VI.*")+1,""),""))</definedName>
    <definedName name="PLcountTM2" localSheetId="21">IF([21]BSPL!F1="","",IF([21]BSPL!F1="Có",IF(OR([21]BSPL!B1,[21]BSPL!D1),"VI."&amp;COUNTIF([21]BSPL!#REF!,"VI.*")+1,""),""))</definedName>
    <definedName name="PLcountTM2" localSheetId="13">#N/A</definedName>
    <definedName name="PLcountTM2">IF(#REF!="","",IF(#REF!="Có",IF(OR(#REF!,#REF!),"VI."&amp;COUNTIF(#REF!,"VI.*")+1,""),""))</definedName>
    <definedName name="PM">[65]IBASE!$AH$16:$AV$110</definedName>
    <definedName name="PRICE" localSheetId="21">#REF!</definedName>
    <definedName name="PRICE" localSheetId="13">#REF!</definedName>
    <definedName name="PRICE">#REF!</definedName>
    <definedName name="PRICE1" localSheetId="21">#REF!</definedName>
    <definedName name="PRICE1" localSheetId="13">#REF!</definedName>
    <definedName name="PRICE1">#REF!</definedName>
    <definedName name="_xlnm.Print_Area" localSheetId="16">'01BKH Chi tieu tong hop'!$A$1:$I$117</definedName>
    <definedName name="_xlnm.Print_Area" localSheetId="15">'01KH Chi tieu kinh te chu yeu'!$A$1:$J$120</definedName>
    <definedName name="_xlnm.Print_Area" localSheetId="17">'02KH Chi tieu doanh thu'!$A$1:$I$33</definedName>
    <definedName name="_xlnm.Print_Area" localSheetId="37">'02TH co cau to chuc'!$A$1:$H$32</definedName>
    <definedName name="_xlnm.Print_Area" localSheetId="18">'03KH GTTT'!$A$1:$G$27</definedName>
    <definedName name="_xlnm.Print_Area" localSheetId="21">#REF!</definedName>
    <definedName name="_xlnm.Print_Area" localSheetId="19">'04AKH ĐT XDCB TTB'!$A$1:$L$30</definedName>
    <definedName name="_xlnm.Print_Area" localSheetId="20">'04BKH ĐT HINH THANH TSCĐ, XDCB'!$A$1:$S$19</definedName>
    <definedName name="_xlnm.Print_Area" localSheetId="22">'05 KH KHCNMT '!$A$1:$J$22</definedName>
    <definedName name="_xlnm.Print_Area" localSheetId="23">'06 KH SUA CHUA TSCD'!$A$1:$I$36</definedName>
    <definedName name="_xlnm.Print_Area" localSheetId="25">'08 KH LAO DONG TIEN LUONG'!$A$1:$J$46</definedName>
    <definedName name="_xlnm.Print_Area" localSheetId="26">'09 KH DTHL'!$A$1:$I$26</definedName>
    <definedName name="_xlnm.Print_Area" localSheetId="27">'10 GVHB'!$A$1:$H$28</definedName>
    <definedName name="_xlnm.Print_Area" localSheetId="28">'11 QLDN'!$A$1:$H$36</definedName>
    <definedName name="_xlnm.Print_Area" localSheetId="30">'13 chi tiet KQSXKD'!$A$1:$M$35</definedName>
    <definedName name="_xlnm.Print_Area" localSheetId="31">'14 PPLN'!$A$1:$G$56</definedName>
    <definedName name="_xlnm.Print_Area" localSheetId="32">'15A KHTS'!$A$1:$G$27</definedName>
    <definedName name="_xlnm.Print_Area" localSheetId="34">'16KH dau tu ra ngoai'!$A$1:$V$17</definedName>
    <definedName name="_xlnm.Print_Area" localSheetId="35">'17KH btoan von'!$A$1:$F$28</definedName>
    <definedName name="_xlnm.Print_Area" localSheetId="9">'BANG TÍNH'!$A$1:$L$171</definedName>
    <definedName name="_xlnm.Print_Area" localSheetId="10">CDKT!$A$1:$F$145</definedName>
    <definedName name="_xlnm.Print_Area" localSheetId="14">'GIAO DỊCH NỘI BỘ'!$A$2:$I$22</definedName>
    <definedName name="_xlnm.Print_Area" localSheetId="11">KQKD!$A$1:$F$37</definedName>
    <definedName name="_xlnm.Print_Area" localSheetId="12">LCTT!$A$1:$F$92</definedName>
    <definedName name="_xlnm.Print_Area" localSheetId="8">'PB 02 CSL'!$A$1:$J$43</definedName>
    <definedName name="_xlnm.Print_Area" localSheetId="1">'PHONG KHKD'!$A$7:$S$47</definedName>
    <definedName name="_xlnm.Print_Area" localSheetId="2">'PHONG TCHC'!$A$1:$T$189</definedName>
    <definedName name="_xlnm.Print_Area" localSheetId="4">'PHONG TCKT'!$A$7:$T$110</definedName>
    <definedName name="_xlnm.Print_Area" localSheetId="13">'VAY '!$B$1:$K$18</definedName>
    <definedName name="_xlnm.Print_Area">#REF!</definedName>
    <definedName name="Print_Area_MI" localSheetId="21">[66]ESTI.!$A$1:$U$52</definedName>
    <definedName name="Print_Area_MI" localSheetId="13">[2]ESTI.!$A$1:$U$52</definedName>
    <definedName name="Print_Area_MI">#REF!</definedName>
    <definedName name="_xlnm.Print_Titles" localSheetId="16">'01BKH Chi tieu tong hop'!$6:$7</definedName>
    <definedName name="_xlnm.Print_Titles" localSheetId="15">'01KH Chi tieu kinh te chu yeu'!$6:$7</definedName>
    <definedName name="_xlnm.Print_Titles" localSheetId="21">#REF!</definedName>
    <definedName name="_xlnm.Print_Titles" localSheetId="31">'14 PPLN'!$5:$7</definedName>
    <definedName name="_xlnm.Print_Titles" localSheetId="9">'BANG TÍNH'!$6:$7</definedName>
    <definedName name="_xlnm.Print_Titles" localSheetId="10">CDKT!$74:$74</definedName>
    <definedName name="_xlnm.Print_Titles" localSheetId="12">LCTT!$7:$8</definedName>
    <definedName name="_xlnm.Print_Titles" localSheetId="8">'PB 02 CSL'!$5:$7</definedName>
    <definedName name="_xlnm.Print_Titles" localSheetId="13">#N/A</definedName>
    <definedName name="_xlnm.Print_Titles">#REF!</definedName>
    <definedName name="Print_Titles_MI" localSheetId="21">#REF!</definedName>
    <definedName name="Print_Titles_MI" localSheetId="13">#REF!</definedName>
    <definedName name="Print_Titles_MI">#REF!</definedName>
    <definedName name="PRINTA" localSheetId="21">#REF!</definedName>
    <definedName name="PRINTA" localSheetId="13">#N/A</definedName>
    <definedName name="PRINTA">#REF!</definedName>
    <definedName name="PRINTB" localSheetId="21">#REF!</definedName>
    <definedName name="PRINTB" localSheetId="13">#N/A</definedName>
    <definedName name="PRINTB">#REF!</definedName>
    <definedName name="PRINTC" localSheetId="21">#REF!</definedName>
    <definedName name="PRINTC" localSheetId="13">#N/A</definedName>
    <definedName name="PRINTC">#REF!</definedName>
    <definedName name="printlist" localSheetId="15">SUMPRODUCT(--(rangebs507ms=printlistms),(rangebsck))</definedName>
    <definedName name="printlist" localSheetId="36">SUMPRODUCT(--(rangebs507ms=printlistms),(rangebsck))</definedName>
    <definedName name="printlist" localSheetId="17">SUMPRODUCT(--(rangebs507ms=printlistms),(rangebsck))</definedName>
    <definedName name="printlist" localSheetId="37">SUMPRODUCT(--(rangebs507ms=printlistms),(rangebsck))</definedName>
    <definedName name="printlist" localSheetId="21">SUMPRODUCT(--('04 KHDT'!rangebs507ms='04 KHDT'!printlistms),('04 KHDT'!rangebsck))</definedName>
    <definedName name="printlist" localSheetId="19">SUMPRODUCT(--(rangebs507ms=printlistms),(rangebsck))</definedName>
    <definedName name="printlist" localSheetId="20">SUMPRODUCT(--(rangebs507ms=printlistms),(rangebsck))</definedName>
    <definedName name="printlist" localSheetId="24">SUMPRODUCT(--(rangebs507ms=printlistms),(rangebsck))</definedName>
    <definedName name="printlist" localSheetId="25">SUMPRODUCT(--(rangebs507ms=printlistms),(rangebsck))</definedName>
    <definedName name="printlist" localSheetId="33">SUMPRODUCT(--(rangebs507ms=printlistms),(rangebsck))</definedName>
    <definedName name="printlist" localSheetId="34">SUMPRODUCT(--(rangebs507ms=printlistms),(rangebsck))</definedName>
    <definedName name="printlist" localSheetId="10">SUMPRODUCT(--(rangebs507ms=printlistms),(rangebsck))</definedName>
    <definedName name="printlist" localSheetId="7">SUMPRODUCT(--(rangebs507ms='dulieu phan bo'!printlistms),(rangebsck))</definedName>
    <definedName name="printlist" localSheetId="11">SUMPRODUCT(--(rangebs507ms=printlistms),(rangebsck))</definedName>
    <definedName name="printlist" localSheetId="13">SUMPRODUCT(--('VAY '!rangebs507ms='VAY '!printlistms),('VAY '!rangebsck))</definedName>
    <definedName name="printlist">SUMPRODUCT(--(rangebs507ms=printlistms),(rangebsck))</definedName>
    <definedName name="printlistdk" localSheetId="15">SUMPRODUCT(--(rangebs507ms=printlistms),(rangebsdk))</definedName>
    <definedName name="printlistdk" localSheetId="36">SUMPRODUCT(--(rangebs507ms=printlistms),(rangebsdk))</definedName>
    <definedName name="printlistdk" localSheetId="17">SUMPRODUCT(--(rangebs507ms=printlistms),(rangebsdk))</definedName>
    <definedName name="printlistdk" localSheetId="37">SUMPRODUCT(--(rangebs507ms=printlistms),(rangebsdk))</definedName>
    <definedName name="printlistdk" localSheetId="21">SUMPRODUCT(--('04 KHDT'!rangebs507ms='04 KHDT'!printlistms),('04 KHDT'!rangebsdk))</definedName>
    <definedName name="printlistdk" localSheetId="19">SUMPRODUCT(--(rangebs507ms=printlistms),(rangebsdk))</definedName>
    <definedName name="printlistdk" localSheetId="20">SUMPRODUCT(--(rangebs507ms=printlistms),(rangebsdk))</definedName>
    <definedName name="printlistdk" localSheetId="24">SUMPRODUCT(--(rangebs507ms=printlistms),(rangebsdk))</definedName>
    <definedName name="printlistdk" localSheetId="25">SUMPRODUCT(--(rangebs507ms=printlistms),(rangebsdk))</definedName>
    <definedName name="printlistdk" localSheetId="33">SUMPRODUCT(--(rangebs507ms=printlistms),(rangebsdk))</definedName>
    <definedName name="printlistdk" localSheetId="34">SUMPRODUCT(--(rangebs507ms=printlistms),(rangebsdk))</definedName>
    <definedName name="printlistdk" localSheetId="10">SUMPRODUCT(--(rangebs507ms=printlistms),(rangebsdk))</definedName>
    <definedName name="printlistdk" localSheetId="7">SUMPRODUCT(--(rangebs507ms='dulieu phan bo'!printlistms),(rangebsdk))</definedName>
    <definedName name="printlistdk" localSheetId="11">SUMPRODUCT(--(rangebs507ms=printlistms),(rangebsdk))</definedName>
    <definedName name="printlistdk" localSheetId="13">SUMPRODUCT(--('VAY '!rangebs507ms='VAY '!printlistms),('VAY '!rangebsdk))</definedName>
    <definedName name="printlistdk">SUMPRODUCT(--(rangebs507ms=printlistms),(rangebsdk))</definedName>
    <definedName name="printlistms" localSheetId="21">[21]BS!$D1</definedName>
    <definedName name="printlistms" localSheetId="7">#REF!</definedName>
    <definedName name="printlistms" localSheetId="13">#N/A</definedName>
    <definedName name="printlistms">#REF!</definedName>
    <definedName name="printlistmspl" localSheetId="21">[21]PL!$D1</definedName>
    <definedName name="printlistmspl" localSheetId="7">#REF!</definedName>
    <definedName name="printlistmspl" localSheetId="13">#N/A</definedName>
    <definedName name="printlistmspl">#REF!</definedName>
    <definedName name="printlistnnpl" localSheetId="15">SUMPRODUCT(--(rangebs507ms=printlistmspl),(rangebsck))</definedName>
    <definedName name="printlistnnpl" localSheetId="36">SUMPRODUCT(--(rangebs507ms=printlistmspl),(rangebsck))</definedName>
    <definedName name="printlistnnpl" localSheetId="17">SUMPRODUCT(--(rangebs507ms=printlistmspl),(rangebsck))</definedName>
    <definedName name="printlistnnpl" localSheetId="37">SUMPRODUCT(--(rangebs507ms=printlistmspl),(rangebsck))</definedName>
    <definedName name="printlistnnpl" localSheetId="21">SUMPRODUCT(--('04 KHDT'!rangebs507ms='04 KHDT'!printlistmspl),('04 KHDT'!rangebsck))</definedName>
    <definedName name="printlistnnpl" localSheetId="19">SUMPRODUCT(--(rangebs507ms=printlistmspl),(rangebsck))</definedName>
    <definedName name="printlistnnpl" localSheetId="20">SUMPRODUCT(--(rangebs507ms=printlistmspl),(rangebsck))</definedName>
    <definedName name="printlistnnpl" localSheetId="24">SUMPRODUCT(--(rangebs507ms=printlistmspl),(rangebsck))</definedName>
    <definedName name="printlistnnpl" localSheetId="25">SUMPRODUCT(--(rangebs507ms=printlistmspl),(rangebsck))</definedName>
    <definedName name="printlistnnpl" localSheetId="33">SUMPRODUCT(--(rangebs507ms=printlistmspl),(rangebsck))</definedName>
    <definedName name="printlistnnpl" localSheetId="34">SUMPRODUCT(--(rangebs507ms=printlistmspl),(rangebsck))</definedName>
    <definedName name="printlistnnpl" localSheetId="10">SUMPRODUCT(--(rangebs507ms=printlistmspl),(rangebsck))</definedName>
    <definedName name="printlistnnpl" localSheetId="7">SUMPRODUCT(--(rangebs507ms='dulieu phan bo'!printlistmspl),(rangebsck))</definedName>
    <definedName name="printlistnnpl" localSheetId="11">SUMPRODUCT(--(rangebs507ms=printlistmspl),(rangebsck))</definedName>
    <definedName name="printlistnnpl" localSheetId="13">SUMPRODUCT(--('VAY '!rangebs507ms='VAY '!printlistmspl),('VAY '!rangebsck))</definedName>
    <definedName name="printlistnnpl">SUMPRODUCT(--(rangebs507ms=printlistmspl),(rangebsck))</definedName>
    <definedName name="printlistntpl" localSheetId="15">SUMPRODUCT(--(rangebs507ms=printlistmspl),(rangebsdk))</definedName>
    <definedName name="printlistntpl" localSheetId="36">SUMPRODUCT(--(rangebs507ms=printlistmspl),(rangebsdk))</definedName>
    <definedName name="printlistntpl" localSheetId="17">SUMPRODUCT(--(rangebs507ms=printlistmspl),(rangebsdk))</definedName>
    <definedName name="printlistntpl" localSheetId="37">SUMPRODUCT(--(rangebs507ms=printlistmspl),(rangebsdk))</definedName>
    <definedName name="printlistntpl" localSheetId="21">SUMPRODUCT(--('04 KHDT'!rangebs507ms='04 KHDT'!printlistmspl),('04 KHDT'!rangebsdk))</definedName>
    <definedName name="printlistntpl" localSheetId="19">SUMPRODUCT(--(rangebs507ms=printlistmspl),(rangebsdk))</definedName>
    <definedName name="printlistntpl" localSheetId="20">SUMPRODUCT(--(rangebs507ms=printlistmspl),(rangebsdk))</definedName>
    <definedName name="printlistntpl" localSheetId="24">SUMPRODUCT(--(rangebs507ms=printlistmspl),(rangebsdk))</definedName>
    <definedName name="printlistntpl" localSheetId="25">SUMPRODUCT(--(rangebs507ms=printlistmspl),(rangebsdk))</definedName>
    <definedName name="printlistntpl" localSheetId="33">SUMPRODUCT(--(rangebs507ms=printlistmspl),(rangebsdk))</definedName>
    <definedName name="printlistntpl" localSheetId="34">SUMPRODUCT(--(rangebs507ms=printlistmspl),(rangebsdk))</definedName>
    <definedName name="printlistntpl" localSheetId="10">SUMPRODUCT(--(rangebs507ms=printlistmspl),(rangebsdk))</definedName>
    <definedName name="printlistntpl" localSheetId="7">SUMPRODUCT(--(rangebs507ms='dulieu phan bo'!printlistmspl),(rangebsdk))</definedName>
    <definedName name="printlistntpl" localSheetId="11">SUMPRODUCT(--(rangebs507ms=printlistmspl),(rangebsdk))</definedName>
    <definedName name="printlistntpl" localSheetId="13">SUMPRODUCT(--('VAY '!rangebs507ms='VAY '!printlistmspl),('VAY '!rangebsdk))</definedName>
    <definedName name="printlistntpl">SUMPRODUCT(--(rangebs507ms=printlistmspl),(rangebsdk))</definedName>
    <definedName name="PROPOSAL" localSheetId="21">#REF!</definedName>
    <definedName name="PROPOSAL" localSheetId="7">#REF!</definedName>
    <definedName name="PROPOSAL" localSheetId="13">#REF!</definedName>
    <definedName name="PROPOSAL">#REF!</definedName>
    <definedName name="PS" localSheetId="7">#REF!</definedName>
    <definedName name="PS">#REF!</definedName>
    <definedName name="PT_Duong" localSheetId="21">#REF!</definedName>
    <definedName name="PT_Duong" localSheetId="13">#N/A</definedName>
    <definedName name="PT_Duong">#REF!</definedName>
    <definedName name="ptdg" localSheetId="21">#REF!</definedName>
    <definedName name="ptdg" localSheetId="13">#N/A</definedName>
    <definedName name="ptdg">#REF!</definedName>
    <definedName name="PTDG_cau" localSheetId="21">#REF!</definedName>
    <definedName name="PTDG_cau" localSheetId="13">#N/A</definedName>
    <definedName name="PTDG_cau">#REF!</definedName>
    <definedName name="ptdg_cong" localSheetId="21">#REF!</definedName>
    <definedName name="ptdg_cong" localSheetId="13">#N/A</definedName>
    <definedName name="ptdg_cong">#REF!</definedName>
    <definedName name="ptdg_duong" localSheetId="21">#REF!</definedName>
    <definedName name="ptdg_duong" localSheetId="13">#N/A</definedName>
    <definedName name="ptdg_duong">#REF!</definedName>
    <definedName name="ptdg_ke" localSheetId="21">#REF!</definedName>
    <definedName name="ptdg_ke" localSheetId="13">#N/A</definedName>
    <definedName name="ptdg_ke">#REF!</definedName>
    <definedName name="PTNC" localSheetId="21">#REF!</definedName>
    <definedName name="PTNC" localSheetId="13">#N/A</definedName>
    <definedName name="PTNC">#REF!</definedName>
    <definedName name="q" localSheetId="21">#REF!</definedName>
    <definedName name="q" localSheetId="13">#N/A</definedName>
    <definedName name="q">#REF!</definedName>
    <definedName name="q_printcty" localSheetId="15">COUNTA(rangecountct)+COUNTBLANK(rangecountct)-6</definedName>
    <definedName name="q_printcty" localSheetId="36">COUNTA(rangecountct)+COUNTBLANK(rangecountct)-6</definedName>
    <definedName name="q_printcty" localSheetId="17">COUNTA(rangecountct)+COUNTBLANK(rangecountct)-6</definedName>
    <definedName name="q_printcty" localSheetId="37">COUNTA(rangecountct)+COUNTBLANK(rangecountct)-6</definedName>
    <definedName name="q_printcty" localSheetId="21">COUNTA('04 KHDT'!rangecountct)+COUNTBLANK('04 KHDT'!rangecountct)-6</definedName>
    <definedName name="q_printcty" localSheetId="19">COUNTA(rangecountct)+COUNTBLANK(rangecountct)-6</definedName>
    <definedName name="q_printcty" localSheetId="20">COUNTA(rangecountct)+COUNTBLANK(rangecountct)-6</definedName>
    <definedName name="q_printcty" localSheetId="24">COUNTA(rangecountct)+COUNTBLANK(rangecountct)-6</definedName>
    <definedName name="q_printcty" localSheetId="25">COUNTA(rangecountct)+COUNTBLANK(rangecountct)-6</definedName>
    <definedName name="q_printcty" localSheetId="33">COUNTA(rangecountct)+COUNTBLANK(rangecountct)-6</definedName>
    <definedName name="q_printcty" localSheetId="34">COUNTA(rangecountct)+COUNTBLANK(rangecountct)-6</definedName>
    <definedName name="q_printcty" localSheetId="10">COUNTA(rangecountct)+COUNTBLANK(rangecountct)-6</definedName>
    <definedName name="q_printcty" localSheetId="7">COUNTA(rangecountct)+COUNTBLANK(rangecountct)-6</definedName>
    <definedName name="q_printcty" localSheetId="11">COUNTA(rangecountct)+COUNTBLANK(rangecountct)-6</definedName>
    <definedName name="q_printcty" localSheetId="13">COUNTA('VAY '!rangecountct)+COUNTBLANK('VAY '!rangecountct)-6</definedName>
    <definedName name="q_printcty">COUNTA(rangecountct)+COUNTBLANK(rangecountct)-6</definedName>
    <definedName name="qh">[9]gVL!$N$40</definedName>
    <definedName name="qq" localSheetId="21">[67]Tra_bang!#REF!</definedName>
    <definedName name="qq" localSheetId="13">#N/A</definedName>
    <definedName name="qq">#REF!</definedName>
    <definedName name="ra11p" localSheetId="21">#REF!</definedName>
    <definedName name="ra11p" localSheetId="13">#N/A</definedName>
    <definedName name="ra11p">#REF!</definedName>
    <definedName name="ra13p" localSheetId="21">#REF!</definedName>
    <definedName name="ra13p" localSheetId="13">#N/A</definedName>
    <definedName name="ra13p">#REF!</definedName>
    <definedName name="rack1" localSheetId="21">#REF!</definedName>
    <definedName name="rack1" localSheetId="13">#N/A</definedName>
    <definedName name="rack1">#REF!</definedName>
    <definedName name="rack2" localSheetId="21">#REF!</definedName>
    <definedName name="rack2" localSheetId="13">#N/A</definedName>
    <definedName name="rack2">#REF!</definedName>
    <definedName name="rack3" localSheetId="21">#REF!</definedName>
    <definedName name="rack3" localSheetId="13">#N/A</definedName>
    <definedName name="rack3">#REF!</definedName>
    <definedName name="rack4" localSheetId="21">#REF!</definedName>
    <definedName name="rack4" localSheetId="13">#N/A</definedName>
    <definedName name="rack4">#REF!</definedName>
    <definedName name="rangebs507" localSheetId="21">[21]WK!$G$7:$G$403</definedName>
    <definedName name="rangebs507" localSheetId="13">#N/A</definedName>
    <definedName name="rangebs507">#REF!</definedName>
    <definedName name="rangebs507ms" localSheetId="21">[21]WK!$D$7:$D$403</definedName>
    <definedName name="rangebs507ms" localSheetId="13">#N/A</definedName>
    <definedName name="rangebs507ms">#REF!</definedName>
    <definedName name="rangebsck" localSheetId="21">[21]WK!$K$7:$K$403</definedName>
    <definedName name="rangebsck" localSheetId="13">#N/A</definedName>
    <definedName name="rangebsck">#REF!</definedName>
    <definedName name="rangebsdk" localSheetId="21">[21]WK!$Q$7:$Q$403</definedName>
    <definedName name="rangebsdk" localSheetId="13">#N/A</definedName>
    <definedName name="rangebsdk">#REF!</definedName>
    <definedName name="rangecountct" localSheetId="21">[19]WK!$N$7:$N$401</definedName>
    <definedName name="rangecountct" localSheetId="13">#N/A</definedName>
    <definedName name="rangecountct">#REF!</definedName>
    <definedName name="Rangegtbs" localSheetId="21">[21]WK!A$14:A$381</definedName>
    <definedName name="Rangegtbs" localSheetId="13">#N/A</definedName>
    <definedName name="Rangegtbs">#REF!</definedName>
    <definedName name="Rangemsbs" localSheetId="21">[21]WK!$T$14:$T$383</definedName>
    <definedName name="Rangemsbs" localSheetId="13">#N/A</definedName>
    <definedName name="Rangemsbs">#REF!</definedName>
    <definedName name="Rangemsbs2" localSheetId="33">#N/A</definedName>
    <definedName name="Rangemsbs2" localSheetId="7">#N/A</definedName>
    <definedName name="Rangemsbs2">ADDRESS(MATCH([18]WK!$C1,[0]!Rangemsbs,0),13)&amp;":"&amp;ADDRESS(SMALL(IF([0]!Rangemsbs=[18]WK!$C1,ROW([0]!Rangemsbs),""),COUNTIF([0]!Rangemsbs,[18]WK!$C1)),13)</definedName>
    <definedName name="rangetransbs1">#REF!</definedName>
    <definedName name="rangetransbs2">#REF!</definedName>
    <definedName name="rangetransbs3">#REF!</definedName>
    <definedName name="rangetransbs4">#REF!</definedName>
    <definedName name="rangetransbs5">#REF!</definedName>
    <definedName name="rangetransbs6">#REF!</definedName>
    <definedName name="rangetransbs7">#REF!</definedName>
    <definedName name="rangetranscf1">#REF!</definedName>
    <definedName name="rangetranscf11">#REF!</definedName>
    <definedName name="rangetranscf12">#REF!</definedName>
    <definedName name="rangetranspl1">#REF!</definedName>
    <definedName name="rangetranspl2">#REF!</definedName>
    <definedName name="Raûi_pheân_tre" localSheetId="21">'[60]Tien Luong'!#REF!</definedName>
    <definedName name="Raûi_pheân_tre">'[60]Tien Luong'!#REF!</definedName>
    <definedName name="_xlnm.Recorder" localSheetId="21">#REF!</definedName>
    <definedName name="_xlnm.Recorder" localSheetId="13">#N/A</definedName>
    <definedName name="_xlnm.Recorder">#REF!</definedName>
    <definedName name="RECOUT">#N/A</definedName>
    <definedName name="REF" localSheetId="21">#REF!</definedName>
    <definedName name="REF" localSheetId="13">#N/A</definedName>
    <definedName name="REF">#REF!</definedName>
    <definedName name="retÎtettt">'[68]tra-vat-lieu'!$B$4:$E$190</definedName>
    <definedName name="RFP003A" localSheetId="21">#REF!</definedName>
    <definedName name="RFP003A" localSheetId="13">#REF!</definedName>
    <definedName name="RFP003A">#REF!</definedName>
    <definedName name="RFP003B" localSheetId="21">#REF!</definedName>
    <definedName name="RFP003B" localSheetId="13">#REF!</definedName>
    <definedName name="RFP003B">#REF!</definedName>
    <definedName name="RFP003C" localSheetId="21">#REF!</definedName>
    <definedName name="RFP003C" localSheetId="13">#REF!</definedName>
    <definedName name="RFP003C">#REF!</definedName>
    <definedName name="RFP003D" localSheetId="21">#REF!</definedName>
    <definedName name="RFP003D" localSheetId="13">#REF!</definedName>
    <definedName name="RFP003D">#REF!</definedName>
    <definedName name="RFP003E" localSheetId="21">#REF!</definedName>
    <definedName name="RFP003E" localSheetId="13">#REF!</definedName>
    <definedName name="RFP003E">#REF!</definedName>
    <definedName name="RFP003F" localSheetId="21">#REF!</definedName>
    <definedName name="RFP003F" localSheetId="13">#REF!</definedName>
    <definedName name="RFP003F">#REF!</definedName>
    <definedName name="Rn">[16]TinhToan!$F$73</definedName>
    <definedName name="RT" localSheetId="21">'[1]COAT&amp;WRAP-QIOT-#3'!#REF!</definedName>
    <definedName name="RT" localSheetId="13">'[2]COAT&amp;WRAP-QIOT-#3'!#REF!</definedName>
    <definedName name="RT">#REF!</definedName>
    <definedName name="s" localSheetId="21">#REF!</definedName>
    <definedName name="s" localSheetId="13">#N/A</definedName>
    <definedName name="s">#REF!</definedName>
    <definedName name="sa" localSheetId="21">#REF!</definedName>
    <definedName name="sa" localSheetId="13">#N/A</definedName>
    <definedName name="sa">#REF!</definedName>
    <definedName name="SB">[65]IBASE!$AH$7:$AL$14</definedName>
    <definedName name="scao98" localSheetId="21">#REF!</definedName>
    <definedName name="scao98" localSheetId="13">#N/A</definedName>
    <definedName name="scao98">#REF!</definedName>
    <definedName name="SCH" localSheetId="21">#REF!</definedName>
    <definedName name="SCH" localSheetId="13">#REF!</definedName>
    <definedName name="SCH">#REF!</definedName>
    <definedName name="scr" localSheetId="13">[8]gVL!$Q$33</definedName>
    <definedName name="scr">[8]gVL!$Q$33</definedName>
    <definedName name="sd1p" localSheetId="21">#REF!</definedName>
    <definedName name="sd1p" localSheetId="13">#N/A</definedName>
    <definedName name="sd1p">#REF!</definedName>
    <definedName name="sd3p" localSheetId="21">#REF!</definedName>
    <definedName name="sd3p" localSheetId="13">#N/A</definedName>
    <definedName name="sd3p">#REF!</definedName>
    <definedName name="SDCCK">#REF!</definedName>
    <definedName name="SDCDK">#REF!</definedName>
    <definedName name="SDDK_CO">[29]SDDK!$E$6:$E$249</definedName>
    <definedName name="SDDK_NO">[29]SDDK!$D$6:$D$249</definedName>
    <definedName name="SDDK_TK1">[29]SDDK!$A$6:$A$249</definedName>
    <definedName name="SDNCK">#REF!</definedName>
    <definedName name="SDNDK">#REF!</definedName>
    <definedName name="sdo">[52]gvl!$N$35</definedName>
    <definedName name="sectorinfor" localSheetId="21">COUNTA([21]INFOR!$A$5:$A$65536)</definedName>
    <definedName name="sectorinfor" localSheetId="13">#N/A</definedName>
    <definedName name="sectorinfor">COUNTA(#REF!)</definedName>
    <definedName name="sheetpaje604314" localSheetId="21">IF([69]PAJE!$O$7=2,"Subject: Các bút toán điều chỉnh / Adjusting Journal Entries ",IF([69]PAJE!$O$7=3,"Subject: Tóm tắt các sai sót không điều chỉnh / Summary Unadjusted Errors","Subject: Tổng hợp 6.04 và 3.14"))</definedName>
    <definedName name="sheetpaje604314" localSheetId="13">#N/A</definedName>
    <definedName name="sheetpaje604314">IF(#REF!=2,"Subject: Các bút toán điều chỉnh / Adjusting Journal Entries ",IF(#REF!=3,"Subject: Tóm tắt các sai sót không điều chỉnh / Summary Unadjusted Errors","Subject: Tổng hợp 6.04 và 3.14"))</definedName>
    <definedName name="sht" localSheetId="21">#REF!</definedName>
    <definedName name="sht" localSheetId="13">#N/A</definedName>
    <definedName name="sht">#REF!</definedName>
    <definedName name="sht1p" localSheetId="21">#REF!</definedName>
    <definedName name="sht1p" localSheetId="13">#N/A</definedName>
    <definedName name="sht1p">#REF!</definedName>
    <definedName name="sht3p" localSheetId="21">#REF!</definedName>
    <definedName name="sht3p" localSheetId="13">#N/A</definedName>
    <definedName name="sht3p">#REF!</definedName>
    <definedName name="sieucao" localSheetId="21">#REF!</definedName>
    <definedName name="sieucao" localSheetId="13">#N/A</definedName>
    <definedName name="sieucao">#REF!</definedName>
    <definedName name="SIZE" localSheetId="21">#REF!</definedName>
    <definedName name="SIZE" localSheetId="13">#REF!</definedName>
    <definedName name="SIZE">#REF!</definedName>
    <definedName name="skd" localSheetId="21">[70]gVL!#REF!</definedName>
    <definedName name="skd">[70]gVL!#REF!</definedName>
    <definedName name="SL">#REF!</definedName>
    <definedName name="SO_TIEN">#REF!</definedName>
    <definedName name="SOLUONG">'[60]Dinh Muc VT'!$J$4:$J$848</definedName>
    <definedName name="SORT" localSheetId="21">#REF!</definedName>
    <definedName name="SORT" localSheetId="13">#REF!</definedName>
    <definedName name="SORT">#REF!</definedName>
    <definedName name="SORT_AREA" localSheetId="21">'[66]DI-ESTI'!$A$8:$R$489</definedName>
    <definedName name="SORT_AREA" localSheetId="13">'[2]DI-ESTI'!$A$8:$R$489</definedName>
    <definedName name="SORT_AREA">#REF!</definedName>
    <definedName name="SortTK" localSheetId="21">IF(OR([21]WK!$K1&lt;&gt;0,[21]WK!$Q1&lt;&gt;0),"Có","Không")</definedName>
    <definedName name="SortTK" localSheetId="13">#N/A</definedName>
    <definedName name="SortTK">IF(OR(#REF!&lt;&gt;0,#REF!&lt;&gt;0),"Có","Không")</definedName>
    <definedName name="SOTIEN">#REF!</definedName>
    <definedName name="SOTIENPS">[55]SONKC!#REF!</definedName>
    <definedName name="SP" localSheetId="21">'[1]PNT-QUOT-#3'!#REF!</definedName>
    <definedName name="SP" localSheetId="13">'[2]PNT-QUOT-#3'!#REF!</definedName>
    <definedName name="SP">#REF!</definedName>
    <definedName name="Spanner_Auto_File">"C:\My Documents\tinh cdo.x2a"</definedName>
    <definedName name="SPEC" localSheetId="21">#REF!</definedName>
    <definedName name="SPEC" localSheetId="13">#REF!</definedName>
    <definedName name="SPEC">#REF!</definedName>
    <definedName name="SPECSUMMARY" localSheetId="21">#REF!</definedName>
    <definedName name="SPECSUMMARY" localSheetId="13">#REF!</definedName>
    <definedName name="SPECSUMMARY">#REF!</definedName>
    <definedName name="ST_NKC">#REF!</definedName>
    <definedName name="st1p" localSheetId="21">#REF!</definedName>
    <definedName name="st1p" localSheetId="13">#N/A</definedName>
    <definedName name="st1p">#REF!</definedName>
    <definedName name="st3p" localSheetId="21">#REF!</definedName>
    <definedName name="st3p" localSheetId="13">#N/A</definedName>
    <definedName name="st3p">#REF!</definedName>
    <definedName name="Start_1" localSheetId="21">#REF!</definedName>
    <definedName name="Start_1" localSheetId="13">#REF!</definedName>
    <definedName name="Start_1">#REF!</definedName>
    <definedName name="Start_10" localSheetId="21">#REF!</definedName>
    <definedName name="Start_10" localSheetId="13">#REF!</definedName>
    <definedName name="Start_10">#REF!</definedName>
    <definedName name="Start_11" localSheetId="21">#REF!</definedName>
    <definedName name="Start_11" localSheetId="13">#REF!</definedName>
    <definedName name="Start_11">#REF!</definedName>
    <definedName name="Start_12" localSheetId="21">#REF!</definedName>
    <definedName name="Start_12" localSheetId="13">#REF!</definedName>
    <definedName name="Start_12">#REF!</definedName>
    <definedName name="Start_13" localSheetId="21">#REF!</definedName>
    <definedName name="Start_13" localSheetId="13">#REF!</definedName>
    <definedName name="Start_13">#REF!</definedName>
    <definedName name="Start_2" localSheetId="21">#REF!</definedName>
    <definedName name="Start_2" localSheetId="13">#REF!</definedName>
    <definedName name="Start_2">#REF!</definedName>
    <definedName name="Start_3" localSheetId="21">#REF!</definedName>
    <definedName name="Start_3" localSheetId="13">#REF!</definedName>
    <definedName name="Start_3">#REF!</definedName>
    <definedName name="Start_4" localSheetId="21">#REF!</definedName>
    <definedName name="Start_4" localSheetId="13">#REF!</definedName>
    <definedName name="Start_4">#REF!</definedName>
    <definedName name="Start_5" localSheetId="21">#REF!</definedName>
    <definedName name="Start_5" localSheetId="13">#REF!</definedName>
    <definedName name="Start_5">#REF!</definedName>
    <definedName name="Start_6" localSheetId="21">#REF!</definedName>
    <definedName name="Start_6" localSheetId="13">#REF!</definedName>
    <definedName name="Start_6">#REF!</definedName>
    <definedName name="Start_7" localSheetId="21">#REF!</definedName>
    <definedName name="Start_7" localSheetId="13">#REF!</definedName>
    <definedName name="Start_7">#REF!</definedName>
    <definedName name="Start_8" localSheetId="21">#REF!</definedName>
    <definedName name="Start_8" localSheetId="13">#REF!</definedName>
    <definedName name="Start_8">#REF!</definedName>
    <definedName name="Start_9" localSheetId="21">#REF!</definedName>
    <definedName name="Start_9" localSheetId="13">#REF!</definedName>
    <definedName name="Start_9">#REF!</definedName>
    <definedName name="str">[52]gvl!$N$34</definedName>
    <definedName name="SUMMARY" localSheetId="21">#REF!</definedName>
    <definedName name="SUMMARY" localSheetId="13">#N/A</definedName>
    <definedName name="SUMMARY">#REF!</definedName>
    <definedName name="t" localSheetId="21">#REF!</definedName>
    <definedName name="t" localSheetId="13">#N/A</definedName>
    <definedName name="t">#REF!</definedName>
    <definedName name="t101p" localSheetId="21">#REF!</definedName>
    <definedName name="t101p" localSheetId="13">#N/A</definedName>
    <definedName name="t101p">#REF!</definedName>
    <definedName name="t10m" localSheetId="21">#REF!</definedName>
    <definedName name="t10m" localSheetId="13">#N/A</definedName>
    <definedName name="t10m">#REF!</definedName>
    <definedName name="T10nc" localSheetId="21">#REF!</definedName>
    <definedName name="T10nc" localSheetId="13">#N/A</definedName>
    <definedName name="T10nc">#REF!</definedName>
    <definedName name="t10nc1p" localSheetId="21">#REF!</definedName>
    <definedName name="t10nc1p" localSheetId="13">#N/A</definedName>
    <definedName name="t10nc1p">#REF!</definedName>
    <definedName name="T10vc" localSheetId="21">#REF!</definedName>
    <definedName name="T10vc" localSheetId="13">#N/A</definedName>
    <definedName name="T10vc">#REF!</definedName>
    <definedName name="T10vl" localSheetId="21">#REF!</definedName>
    <definedName name="T10vl" localSheetId="13">#N/A</definedName>
    <definedName name="T10vl">#REF!</definedName>
    <definedName name="t10vl1p" localSheetId="21">#REF!</definedName>
    <definedName name="t10vl1p" localSheetId="13">#N/A</definedName>
    <definedName name="t10vl1p">#REF!</definedName>
    <definedName name="t123p" localSheetId="21">#REF!</definedName>
    <definedName name="t123p" localSheetId="13">#N/A</definedName>
    <definedName name="t123p">#REF!</definedName>
    <definedName name="T12nc" localSheetId="21">#REF!</definedName>
    <definedName name="T12nc" localSheetId="13">#N/A</definedName>
    <definedName name="T12nc">#REF!</definedName>
    <definedName name="t12nc3p" localSheetId="21">#REF!</definedName>
    <definedName name="t12nc3p" localSheetId="13">#N/A</definedName>
    <definedName name="t12nc3p">#REF!</definedName>
    <definedName name="T12vc" localSheetId="21">#REF!</definedName>
    <definedName name="T12vc" localSheetId="13">#N/A</definedName>
    <definedName name="T12vc">#REF!</definedName>
    <definedName name="T12vl" localSheetId="21">#REF!</definedName>
    <definedName name="T12vl" localSheetId="13">#N/A</definedName>
    <definedName name="T12vl">#REF!</definedName>
    <definedName name="t12vl3p">'[31]CHITIET VL-NC-TT1p'!$G$112</definedName>
    <definedName name="t141p" localSheetId="21">#REF!</definedName>
    <definedName name="t141p" localSheetId="13">#N/A</definedName>
    <definedName name="t141p">#REF!</definedName>
    <definedName name="t143p" localSheetId="21">#REF!</definedName>
    <definedName name="t143p" localSheetId="13">#N/A</definedName>
    <definedName name="t143p">#REF!</definedName>
    <definedName name="T14nc" localSheetId="21">#REF!</definedName>
    <definedName name="T14nc" localSheetId="13">#N/A</definedName>
    <definedName name="T14nc">#REF!</definedName>
    <definedName name="t14nc3p">'[31]CHITIET VL-NC-TT1p'!$G$102</definedName>
    <definedName name="T14vc" localSheetId="21">#REF!</definedName>
    <definedName name="T14vc" localSheetId="13">#N/A</definedName>
    <definedName name="T14vc">#REF!</definedName>
    <definedName name="T14vl" localSheetId="21">#REF!</definedName>
    <definedName name="T14vl" localSheetId="13">#N/A</definedName>
    <definedName name="T14vl">#REF!</definedName>
    <definedName name="t14vl3p">'[31]CHITIET VL-NC-TT1p'!$G$99</definedName>
    <definedName name="t7m" localSheetId="21">#REF!</definedName>
    <definedName name="t7m" localSheetId="13">#N/A</definedName>
    <definedName name="t7m">#REF!</definedName>
    <definedName name="t8m" localSheetId="21">#REF!</definedName>
    <definedName name="t8m" localSheetId="13">#N/A</definedName>
    <definedName name="t8m">#REF!</definedName>
    <definedName name="TABLE4" localSheetId="21">[71]GSP!$AH$23,[71]GSP!$V$4:$AC$7,[71]GSP!$AE$5:$AL$7,[71]GSP!$AO$5:$AT$7,[71]GSP!$AO$9:$AT$9,[71]GSP!$AP$10:$AS$11,[71]GSP!$AQ$12:$AR$12,[71]GSP!$AF$9:$AK$10,[71]GSP!$AG$11:$AJ$12,[71]GSP!$W$9:$AB$12,[71]GSP!$V$15:$AC$18,[71]GSP!$AE$15:$AL$18</definedName>
    <definedName name="TABLE4" localSheetId="13">[2]GSP!$AH$23,[2]GSP!$V$4:$AC$7,[2]GSP!$AE$5:$AL$7,[2]GSP!$AO$5:$AT$7,[2]GSP!$AO$9:$AT$9,[2]GSP!$AP$10:$AS$11,[2]GSP!$AQ$12:$AR$12,[2]GSP!$AF$9:$AK$10,[2]GSP!$AG$11:$AJ$12,[2]GSP!$W$9:$AB$12,[2]GSP!$V$15:$AC$18,[2]GSP!$AE$15:$AL$18</definedName>
    <definedName name="TABLE4">#REF!,#REF!,#REF!,#REF!,#REF!,#REF!,#REF!,#REF!,#REF!,#REF!,#REF!,#REF!</definedName>
    <definedName name="Taikhoan">'[72]Tai khoan'!$A$3:$C$93</definedName>
    <definedName name="Tan" localSheetId="15" hidden="1">{"'Sheet1'!$L$16"}</definedName>
    <definedName name="Tan" localSheetId="36" hidden="1">{"'Sheet1'!$L$16"}</definedName>
    <definedName name="Tan" localSheetId="17" hidden="1">{"'Sheet1'!$L$16"}</definedName>
    <definedName name="Tan" localSheetId="37" hidden="1">{"'Sheet1'!$L$16"}</definedName>
    <definedName name="Tan" localSheetId="21" hidden="1">{"'Sheet1'!$L$16"}</definedName>
    <definedName name="Tan" localSheetId="19" hidden="1">{"'Sheet1'!$L$16"}</definedName>
    <definedName name="Tan" localSheetId="20" hidden="1">{"'Sheet1'!$L$16"}</definedName>
    <definedName name="Tan" localSheetId="24" hidden="1">{"'Sheet1'!$L$16"}</definedName>
    <definedName name="Tan" localSheetId="25" hidden="1">{"'Sheet1'!$L$16"}</definedName>
    <definedName name="Tan" localSheetId="33" hidden="1">{"'Sheet1'!$L$16"}</definedName>
    <definedName name="Tan" localSheetId="34" hidden="1">{"'Sheet1'!$L$16"}</definedName>
    <definedName name="Tan" localSheetId="10" hidden="1">{"'Sheet1'!$L$16"}</definedName>
    <definedName name="Tan" localSheetId="7" hidden="1">{"'Sheet1'!$L$16"}</definedName>
    <definedName name="Tan" localSheetId="11" hidden="1">{"'Sheet1'!$L$16"}</definedName>
    <definedName name="Tan" localSheetId="13" hidden="1">{"'Sheet1'!$L$16"}</definedName>
    <definedName name="Tan" hidden="1">{"'Sheet1'!$L$16"}</definedName>
    <definedName name="tax">#REF!</definedName>
    <definedName name="TaxTV">10%</definedName>
    <definedName name="TaxXL">5%</definedName>
    <definedName name="tb">[8]gVL!$Q$29</definedName>
    <definedName name="TBA" localSheetId="21">#REF!</definedName>
    <definedName name="TBA" localSheetId="13">#N/A</definedName>
    <definedName name="TBA">#REF!</definedName>
    <definedName name="TC_NHANH1" localSheetId="21">#REF!</definedName>
    <definedName name="TC_NHANH1" localSheetId="13">#N/A</definedName>
    <definedName name="TC_NHANH1">#REF!</definedName>
    <definedName name="Tchuan" localSheetId="21">#REF!</definedName>
    <definedName name="Tchuan" localSheetId="13">#N/A</definedName>
    <definedName name="Tchuan">#REF!</definedName>
    <definedName name="td" localSheetId="21">#REF!</definedName>
    <definedName name="td" localSheetId="13">#N/A</definedName>
    <definedName name="td">#REF!</definedName>
    <definedName name="td10vl" localSheetId="21">#REF!</definedName>
    <definedName name="td10vl" localSheetId="13">#N/A</definedName>
    <definedName name="td10vl">#REF!</definedName>
    <definedName name="td12nc" localSheetId="21">#REF!</definedName>
    <definedName name="td12nc" localSheetId="13">#N/A</definedName>
    <definedName name="td12nc">#REF!</definedName>
    <definedName name="TD12vl" localSheetId="21">#REF!</definedName>
    <definedName name="TD12vl" localSheetId="13">#N/A</definedName>
    <definedName name="TD12vl">#REF!</definedName>
    <definedName name="td1p" localSheetId="21">[31]TONGKE1P!#REF!</definedName>
    <definedName name="td1p">[31]TONGKE1P!#REF!</definedName>
    <definedName name="TD1p1nc" localSheetId="21">#REF!</definedName>
    <definedName name="TD1p1nc" localSheetId="13">#N/A</definedName>
    <definedName name="TD1p1nc">#REF!</definedName>
    <definedName name="td1p1vc" localSheetId="21">#REF!</definedName>
    <definedName name="td1p1vc" localSheetId="13">#N/A</definedName>
    <definedName name="td1p1vc">#REF!</definedName>
    <definedName name="TD1p1vl" localSheetId="21">#REF!</definedName>
    <definedName name="TD1p1vl" localSheetId="13">#N/A</definedName>
    <definedName name="TD1p1vl">#REF!</definedName>
    <definedName name="TD1p2nc" localSheetId="21">#REF!</definedName>
    <definedName name="TD1p2nc" localSheetId="13">#N/A</definedName>
    <definedName name="TD1p2nc">#REF!</definedName>
    <definedName name="TD1p2vc" localSheetId="21">#REF!</definedName>
    <definedName name="TD1p2vc" localSheetId="13">#N/A</definedName>
    <definedName name="TD1p2vc">#REF!</definedName>
    <definedName name="TD1p2vl" localSheetId="21">#REF!</definedName>
    <definedName name="TD1p2vl" localSheetId="13">#N/A</definedName>
    <definedName name="TD1p2vl">#REF!</definedName>
    <definedName name="TD1pnc" localSheetId="21">#REF!</definedName>
    <definedName name="TD1pnc" localSheetId="13">#N/A</definedName>
    <definedName name="TD1pnc">#REF!</definedName>
    <definedName name="TD1pvl" localSheetId="21">#REF!</definedName>
    <definedName name="TD1pvl" localSheetId="13">#N/A</definedName>
    <definedName name="TD1pvl">#REF!</definedName>
    <definedName name="td3p" localSheetId="21">#REF!</definedName>
    <definedName name="td3p" localSheetId="13">#N/A</definedName>
    <definedName name="td3p">#REF!</definedName>
    <definedName name="TDctnc" localSheetId="21">#REF!</definedName>
    <definedName name="TDctnc" localSheetId="13">#N/A</definedName>
    <definedName name="TDctnc">#REF!</definedName>
    <definedName name="TDctvc" localSheetId="21">#REF!</definedName>
    <definedName name="TDctvc" localSheetId="13">#N/A</definedName>
    <definedName name="TDctvc">#REF!</definedName>
    <definedName name="TDctvl" localSheetId="21">#REF!</definedName>
    <definedName name="TDctvl" localSheetId="13">#N/A</definedName>
    <definedName name="TDctvl">#REF!</definedName>
    <definedName name="TDmnc" localSheetId="21">#REF!</definedName>
    <definedName name="TDmnc" localSheetId="13">#N/A</definedName>
    <definedName name="TDmnc">#REF!</definedName>
    <definedName name="TDmvc" localSheetId="21">#REF!</definedName>
    <definedName name="TDmvc" localSheetId="13">#N/A</definedName>
    <definedName name="TDmvc">#REF!</definedName>
    <definedName name="TDmvl" localSheetId="21">#REF!</definedName>
    <definedName name="TDmvl" localSheetId="13">#N/A</definedName>
    <definedName name="TDmvl">#REF!</definedName>
    <definedName name="tdnc1p" localSheetId="21">#REF!</definedName>
    <definedName name="tdnc1p" localSheetId="13">#N/A</definedName>
    <definedName name="tdnc1p">#REF!</definedName>
    <definedName name="tdnc3p" localSheetId="21">'[73]CHITIET VL-NC-TT1p'!#REF!</definedName>
    <definedName name="tdnc3p">'[73]CHITIET VL-NC-TT1p'!#REF!</definedName>
    <definedName name="tdvl1p" localSheetId="21">#REF!</definedName>
    <definedName name="tdvl1p" localSheetId="13">#N/A</definedName>
    <definedName name="tdvl1p">#REF!</definedName>
    <definedName name="tdvl3p" localSheetId="21">'[73]CHITIET VL-NC-TT1p'!#REF!</definedName>
    <definedName name="tdvl3p">'[73]CHITIET VL-NC-TT1p'!#REF!</definedName>
    <definedName name="Tel">#REF!</definedName>
    <definedName name="TEN">#REF!</definedName>
    <definedName name="TENVT">#REF!</definedName>
    <definedName name="th">[9]gVL!$N$20</definedName>
    <definedName name="TH_CN">#REF!</definedName>
    <definedName name="TH_DEMTK">#REF!</definedName>
    <definedName name="TH_DIENGIAI">#REF!</definedName>
    <definedName name="TH_DIENGIAI1">#REF!</definedName>
    <definedName name="TH_DT">#REF!</definedName>
    <definedName name="TH_ENDTKNO">#REF!</definedName>
    <definedName name="TH_ENDTT">#REF!</definedName>
    <definedName name="TH_GHICHU">#REF!</definedName>
    <definedName name="TH_GHICHU1">#REF!</definedName>
    <definedName name="TH_KHHD">#REF!</definedName>
    <definedName name="TH_KHHD1">#REF!</definedName>
    <definedName name="TH_KTTK">#REF!</definedName>
    <definedName name="TH_KYKT">#REF!</definedName>
    <definedName name="TH_KYKT1">#REF!</definedName>
    <definedName name="TH_LOAIHD">#REF!</definedName>
    <definedName name="TH_LOAIHD1">#REF!</definedName>
    <definedName name="TH_LOAINT">#REF!</definedName>
    <definedName name="TH_LOAINT1">#REF!</definedName>
    <definedName name="TH_MABT">#REF!</definedName>
    <definedName name="TH_MABT1">#REF!</definedName>
    <definedName name="TH_MADT">#REF!</definedName>
    <definedName name="TH_MADT1">#REF!</definedName>
    <definedName name="TH_MST">#REF!</definedName>
    <definedName name="TH_MST1">#REF!</definedName>
    <definedName name="TH_NGAYCT">#REF!</definedName>
    <definedName name="TH_NGAYCT1">#REF!</definedName>
    <definedName name="TH_NGAYHD">#REF!</definedName>
    <definedName name="TH_NGAYHD1">#REF!</definedName>
    <definedName name="TH_NL">#REF!</definedName>
    <definedName name="TH_NO">#REF!</definedName>
    <definedName name="TH_NV_TONQUY">#REF!</definedName>
    <definedName name="TH_SOCT">#REF!</definedName>
    <definedName name="TH_SOCT1">#REF!</definedName>
    <definedName name="TH_SOHD">#REF!</definedName>
    <definedName name="TH_SOHD1">#REF!</definedName>
    <definedName name="TH_TENDT">#REF!</definedName>
    <definedName name="TH_TENDT1">#REF!</definedName>
    <definedName name="TH_TKCO">#REF!</definedName>
    <definedName name="TH_TKCO1">#REF!</definedName>
    <definedName name="TH_TKNO">#REF!</definedName>
    <definedName name="TH_TKNO1">#REF!</definedName>
    <definedName name="TH_TT">#REF!</definedName>
    <definedName name="TH_TT1">#REF!</definedName>
    <definedName name="TH_TTNT">#REF!</definedName>
    <definedName name="TH_TTNT1">#REF!</definedName>
    <definedName name="TH_Z">#REF!</definedName>
    <definedName name="tham" localSheetId="33">{"Book1"}</definedName>
    <definedName name="tham">{"Book1"}</definedName>
    <definedName name="THCK" localSheetId="21">SUMPRODUCT(((MOD(COLUMN([21]WK!$Y1:$EA1),12)=5)*([21]WK!$Y1:$EA1)))</definedName>
    <definedName name="THCK" localSheetId="13">#N/A</definedName>
    <definedName name="THCK">SUMPRODUCT(((MOD(COLUMN(#REF!),12)=5)*(#REF!)))</definedName>
    <definedName name="THCK1" localSheetId="21">SUMPRODUCT(((MOD(COLUMN([21]WK!$Y1:$EA1),12)=1)*([21]WK!$Y1:$EA1)))</definedName>
    <definedName name="THCK1" localSheetId="13">#N/A</definedName>
    <definedName name="THCK1">SUMPRODUCT(((MOD(COLUMN(#REF!),12)=1)*(#REF!)))</definedName>
    <definedName name="THCK2" localSheetId="21">SUMPRODUCT(((MOD(COLUMN([21]WK!$Y1:$EA1),12)=3)*([21]WK!$Y1:$EA1)))</definedName>
    <definedName name="THCK2" localSheetId="13">#N/A</definedName>
    <definedName name="THCK2">SUMPRODUCT(((MOD(COLUMN(#REF!),12)=3)*(#REF!)))</definedName>
    <definedName name="THDK" localSheetId="21">SUMPRODUCT(((MOD(COLUMN([21]WK!$Y1:$EA1),12)=11)*([21]WK!$Y1:$EA1)))</definedName>
    <definedName name="THDK" localSheetId="13">#N/A</definedName>
    <definedName name="THDK">SUMPRODUCT(((MOD(COLUMN(#REF!),12)=11)*(#REF!)))</definedName>
    <definedName name="THDK1" localSheetId="21">SUMPRODUCT(((MOD(COLUMN([21]WK!$Y1:$EA1),12)=7)*([21]WK!$Y1:$EA1)))</definedName>
    <definedName name="THDK1" localSheetId="13">#N/A</definedName>
    <definedName name="THDK1">SUMPRODUCT(((MOD(COLUMN(#REF!),12)=7)*(#REF!)))</definedName>
    <definedName name="THDK2" localSheetId="21">SUMPRODUCT(((MOD(COLUMN([21]WK!$Y1:$EA1),12)=9)*([21]WK!$Y1:$EA1)))</definedName>
    <definedName name="THDK2" localSheetId="13">#N/A</definedName>
    <definedName name="THDK2">SUMPRODUCT(((MOD(COLUMN(#REF!),12)=9)*(#REF!)))</definedName>
    <definedName name="theph">[5]GIAVLIEU!$M$41</definedName>
    <definedName name="THGO1pnc" localSheetId="21">#REF!</definedName>
    <definedName name="THGO1pnc" localSheetId="13">#N/A</definedName>
    <definedName name="THGO1pnc">#REF!</definedName>
    <definedName name="THI" localSheetId="21">#REF!</definedName>
    <definedName name="THI" localSheetId="13">#REF!</definedName>
    <definedName name="THI">#REF!</definedName>
    <definedName name="thinh">[52]gvl!$N$23</definedName>
    <definedName name="THK" localSheetId="21">'[1]COAT&amp;WRAP-QIOT-#3'!#REF!</definedName>
    <definedName name="THK" localSheetId="13">'[2]COAT&amp;WRAP-QIOT-#3'!#REF!</definedName>
    <definedName name="THK">#REF!</definedName>
    <definedName name="THKP">#REF!</definedName>
    <definedName name="THNB">#REF!</definedName>
    <definedName name="THNM">#REF!</definedName>
    <definedName name="THT" localSheetId="21">#REF!</definedName>
    <definedName name="THT" localSheetId="13">#N/A</definedName>
    <definedName name="THT">#REF!</definedName>
    <definedName name="thucthanh">'[74]Thuc thanh'!$E$29</definedName>
    <definedName name="Tien" localSheetId="21">#REF!</definedName>
    <definedName name="Tien" localSheetId="13">#N/A</definedName>
    <definedName name="Tien">#REF!</definedName>
    <definedName name="tilephiTuvan" localSheetId="21">#REF!</definedName>
    <definedName name="tilephiTuvan" localSheetId="13">#N/A</definedName>
    <definedName name="tilephiTuvan">#REF!</definedName>
    <definedName name="tim_xuat_hien" localSheetId="21">#REF!</definedName>
    <definedName name="tim_xuat_hien" localSheetId="13">#N/A</definedName>
    <definedName name="tim_xuat_hien">#REF!</definedName>
    <definedName name="TITAN" localSheetId="21">#REF!</definedName>
    <definedName name="TITAN">#REF!</definedName>
    <definedName name="TK">#REF!</definedName>
    <definedName name="TK_CO">#REF!</definedName>
    <definedName name="TK_NO">#REF!</definedName>
    <definedName name="TKC_NKC">#REF!</definedName>
    <definedName name="TKCO">#REF!</definedName>
    <definedName name="TKCP">#REF!</definedName>
    <definedName name="TKCP1">#REF!</definedName>
    <definedName name="TKCT">#REF!</definedName>
    <definedName name="TKGHICO">[55]SONKC!#REF!</definedName>
    <definedName name="TKGHINO">[55]SONKC!#REF!</definedName>
    <definedName name="TKNH">#REF!</definedName>
    <definedName name="TKNO">#REF!</definedName>
    <definedName name="TKSC">#REF!</definedName>
    <definedName name="TKVL">#REF!</definedName>
    <definedName name="TL" localSheetId="21">[7]ND!#REF!</definedName>
    <definedName name="TL">[7]ND!#REF!</definedName>
    <definedName name="TLAC120" localSheetId="21">#REF!</definedName>
    <definedName name="TLAC120" localSheetId="13">#N/A</definedName>
    <definedName name="TLAC120">#REF!</definedName>
    <definedName name="TLAC35" localSheetId="21">#REF!</definedName>
    <definedName name="TLAC35" localSheetId="13">#N/A</definedName>
    <definedName name="TLAC35">#REF!</definedName>
    <definedName name="TLAC50" localSheetId="21">#REF!</definedName>
    <definedName name="TLAC50" localSheetId="13">#N/A</definedName>
    <definedName name="TLAC50">#REF!</definedName>
    <definedName name="TLAC70" localSheetId="21">#REF!</definedName>
    <definedName name="TLAC70" localSheetId="13">#N/A</definedName>
    <definedName name="TLAC70">#REF!</definedName>
    <definedName name="TLAC95" localSheetId="21">#REF!</definedName>
    <definedName name="TLAC95" localSheetId="13">#N/A</definedName>
    <definedName name="TLAC95">#REF!</definedName>
    <definedName name="Tle" localSheetId="21">#REF!</definedName>
    <definedName name="Tle" localSheetId="13">#N/A</definedName>
    <definedName name="Tle">#REF!</definedName>
    <definedName name="TLmau">#REF!</definedName>
    <definedName name="TM_Checkcount">IF(OR([18]TM_E!B1="",[18]TM_E!B1="x"),"x",IF(ISERROR(VLOOKUP([18]TM_E!$B1,[18]BS!$D$14:$E$171,2,0)),"",VLOOKUP([18]TM_E!$B1,[18]BS!$D$14:$E$171,2,0)))</definedName>
    <definedName name="TM_Checkcount2">IF(OR([18]TM_E!B1="x",[18]TM_E!B1=""),"x",IF(ISERROR(VLOOKUP([18]TM_E!$B1,[18]PL!$D$14:$E$58,2,0)),"",VLOOKUP([18]TM_E!$B1,[18]PL!$D$14:$E$58,2,0)))</definedName>
    <definedName name="TMCF1" localSheetId="21">'[21]TM CF1'!$H$13:$H$387</definedName>
    <definedName name="TMCF1" localSheetId="13">#N/A</definedName>
    <definedName name="TMCF1">#REF!</definedName>
    <definedName name="TMCF1_hyperlink_cell">SUBSTITUTE(ADDRESS(1,COLUMN('[18]TM CF1'!$K$13),4),1,"")</definedName>
    <definedName name="TMCF1_hyperlink_count">COUNTA('[18]TM CF1'!$K$1:$K$12)+COUNTBLANK('[18]TM CF1'!$K$1:$K$12)</definedName>
    <definedName name="TMCF1_Hyperlink_find">IF(ISERROR(MATCH('[18]TM CF1'!#REF!,[18]TM_E!$B$1:$B$2627,0)),0,MATCH('[18]TM CF1'!#REF!,[18]TM_E!$B$1:$B$2627,0))</definedName>
    <definedName name="TMCF1_TDC" localSheetId="15">SUMPRODUCT(--(WK_CF1=#REF!)*(WK_DIFF))</definedName>
    <definedName name="TMCF1_TDC" localSheetId="36">SUMPRODUCT(--(WK_CF1=#REF!)*(WK_DIFF))</definedName>
    <definedName name="TMCF1_TDC" localSheetId="17">SUMPRODUCT(--(WK_CF1=#REF!)*(WK_DIFF))</definedName>
    <definedName name="TMCF1_TDC" localSheetId="37">SUMPRODUCT(--(WK_CF1=#REF!)*(WK_DIFF))</definedName>
    <definedName name="TMCF1_TDC" localSheetId="21">SUMPRODUCT(--('04 KHDT'!WK_CF1='[21]TM CF1'!$C1)*('04 KHDT'!WK_DIFF))</definedName>
    <definedName name="TMCF1_TDC" localSheetId="19">SUMPRODUCT(--(WK_CF1=#REF!)*(WK_DIFF))</definedName>
    <definedName name="TMCF1_TDC" localSheetId="20">SUMPRODUCT(--(WK_CF1=#REF!)*(WK_DIFF))</definedName>
    <definedName name="TMCF1_TDC" localSheetId="24">SUMPRODUCT(--(WK_CF1=#REF!)*(WK_DIFF))</definedName>
    <definedName name="TMCF1_TDC" localSheetId="25">SUMPRODUCT(--(WK_CF1=#REF!)*(WK_DIFF))</definedName>
    <definedName name="TMCF1_TDC" localSheetId="33">SUMPRODUCT(--(WK_CF1=#REF!)*(WK_DIFF))</definedName>
    <definedName name="TMCF1_TDC" localSheetId="34">SUMPRODUCT(--(WK_CF1=#REF!)*(WK_DIFF))</definedName>
    <definedName name="TMCF1_TDC" localSheetId="10">SUMPRODUCT(--(WK_CF1=#REF!)*(WK_DIFF))</definedName>
    <definedName name="TMCF1_TDC" localSheetId="7">SUMPRODUCT(--(WK_CF1=#REF!)*(WK_DIFF))</definedName>
    <definedName name="TMCF1_TDC" localSheetId="11">SUMPRODUCT(--(WK_CF1=#REF!)*(WK_DIFF))</definedName>
    <definedName name="TMCF1_TDC" localSheetId="13">#N/A</definedName>
    <definedName name="TMCF1_TDC">SUMPRODUCT(--(WK_CF1=#REF!)*(WK_DIFF))</definedName>
    <definedName name="TMCF1h1h416">#REF!</definedName>
    <definedName name="TMCF1sdc" localSheetId="21">'[21]TM CF1'!$E$13:$E$387</definedName>
    <definedName name="TMCF1sdc" localSheetId="13">#N/A</definedName>
    <definedName name="TMCF1sdc">#REF!</definedName>
    <definedName name="TNCM" localSheetId="21">#REF!</definedName>
    <definedName name="TNCM" localSheetId="13">#N/A</definedName>
    <definedName name="TNCM">#REF!</definedName>
    <definedName name="TNCN" localSheetId="15" hidden="1">{"'Sheet1'!$L$16"}</definedName>
    <definedName name="TNCN" localSheetId="36" hidden="1">{"'Sheet1'!$L$16"}</definedName>
    <definedName name="TNCN" localSheetId="17" hidden="1">{"'Sheet1'!$L$16"}</definedName>
    <definedName name="TNCN" localSheetId="37" hidden="1">{"'Sheet1'!$L$16"}</definedName>
    <definedName name="TNCN" localSheetId="21" hidden="1">{"'Sheet1'!$L$16"}</definedName>
    <definedName name="TNCN" localSheetId="19" hidden="1">{"'Sheet1'!$L$16"}</definedName>
    <definedName name="TNCN" localSheetId="20" hidden="1">{"'Sheet1'!$L$16"}</definedName>
    <definedName name="TNCN" localSheetId="24" hidden="1">{"'Sheet1'!$L$16"}</definedName>
    <definedName name="TNCN" localSheetId="25" hidden="1">{"'Sheet1'!$L$16"}</definedName>
    <definedName name="TNCN" localSheetId="33" hidden="1">{"'Sheet1'!$L$16"}</definedName>
    <definedName name="TNCN" localSheetId="34" hidden="1">{"'Sheet1'!$L$16"}</definedName>
    <definedName name="TNCN" localSheetId="10" hidden="1">{"'Sheet1'!$L$16"}</definedName>
    <definedName name="TNCN" localSheetId="7" hidden="1">{"'Sheet1'!$L$16"}</definedName>
    <definedName name="TNCN" localSheetId="11" hidden="1">{"'Sheet1'!$L$16"}</definedName>
    <definedName name="TNCN" localSheetId="13" hidden="1">{"'Sheet1'!$L$16"}</definedName>
    <definedName name="TNCN" hidden="1">{"'Sheet1'!$L$16"}</definedName>
    <definedName name="tno">[8]gVL!$Q$47</definedName>
    <definedName name="TONGDUTOAN" localSheetId="21">#REF!</definedName>
    <definedName name="TONGDUTOAN" localSheetId="13">#N/A</definedName>
    <definedName name="TONGDUTOAN">#REF!</definedName>
    <definedName name="Tonghop">#REF!</definedName>
    <definedName name="TonMaMH">#REF!</definedName>
    <definedName name="TPLRP" localSheetId="21">#REF!</definedName>
    <definedName name="TPLRP" localSheetId="13">#REF!</definedName>
    <definedName name="TPLRP">#REF!</definedName>
    <definedName name="tr">[44]XL4Poppy!$C$9</definedName>
    <definedName name="TR15HT">'[6]TONGKE-HT'!#REF!</definedName>
    <definedName name="TR16HT">'[6]TONGKE-HT'!#REF!</definedName>
    <definedName name="TR19HT">'[6]TONGKE-HT'!#REF!</definedName>
    <definedName name="TR20HT">'[6]TONGKE-HT'!#REF!</definedName>
    <definedName name="Tra_Cot" localSheetId="21">#REF!</definedName>
    <definedName name="Tra_Cot" localSheetId="13">#N/A</definedName>
    <definedName name="Tra_Cot">#REF!</definedName>
    <definedName name="Tra_DM_su_dung" localSheetId="21">#REF!</definedName>
    <definedName name="Tra_DM_su_dung" localSheetId="13">#N/A</definedName>
    <definedName name="Tra_DM_su_dung">#REF!</definedName>
    <definedName name="Tra_don_gia_KS" localSheetId="21">#REF!</definedName>
    <definedName name="Tra_don_gia_KS" localSheetId="13">#N/A</definedName>
    <definedName name="Tra_don_gia_KS">#REF!</definedName>
    <definedName name="Tra_DTCT" localSheetId="21">#REF!</definedName>
    <definedName name="Tra_DTCT" localSheetId="13">#N/A</definedName>
    <definedName name="Tra_DTCT">#REF!</definedName>
    <definedName name="Tra_GTXLST">[75]DTCT!$C$10:$J$438</definedName>
    <definedName name="Tra_phan_tram">[76]Tra_bang!#REF!</definedName>
    <definedName name="Tra_ten_cong" localSheetId="21">#REF!</definedName>
    <definedName name="Tra_ten_cong" localSheetId="13">#N/A</definedName>
    <definedName name="Tra_ten_cong">#REF!</definedName>
    <definedName name="Tra_tim_hang_mucPT_trung" localSheetId="21">#REF!</definedName>
    <definedName name="Tra_tim_hang_mucPT_trung" localSheetId="13">#N/A</definedName>
    <definedName name="Tra_tim_hang_mucPT_trung">#REF!</definedName>
    <definedName name="Tra_TL" localSheetId="21">#REF!</definedName>
    <definedName name="Tra_TL" localSheetId="13">#N/A</definedName>
    <definedName name="Tra_TL">#REF!</definedName>
    <definedName name="Tra_ty_le2" localSheetId="21">#REF!</definedName>
    <definedName name="Tra_ty_le2" localSheetId="13">#N/A</definedName>
    <definedName name="Tra_ty_le2">#REF!</definedName>
    <definedName name="Tra_ty_le3" localSheetId="21">#REF!</definedName>
    <definedName name="Tra_ty_le3" localSheetId="13">#N/A</definedName>
    <definedName name="Tra_ty_le3">#REF!</definedName>
    <definedName name="Tra_ty_le4" localSheetId="21">#REF!</definedName>
    <definedName name="Tra_ty_le4" localSheetId="13">#N/A</definedName>
    <definedName name="Tra_ty_le4">#REF!</definedName>
    <definedName name="Tra_ty_le5" localSheetId="21">#REF!</definedName>
    <definedName name="Tra_ty_le5" localSheetId="13">#N/A</definedName>
    <definedName name="Tra_ty_le5">#REF!</definedName>
    <definedName name="tra_vat_lieu1">'[77]tra-vat-lieu'!$G$4:$J$193</definedName>
    <definedName name="tra_VL_1">'[39]tra-vat-lieu'!$A$201:$H$215</definedName>
    <definedName name="TRADE2" localSheetId="21">#REF!</definedName>
    <definedName name="TRADE2" localSheetId="13">#REF!</definedName>
    <definedName name="TRADE2">#REF!</definedName>
    <definedName name="transbs1">#REF!</definedName>
    <definedName name="transbs2">#REF!</definedName>
    <definedName name="transcf1">#REF!</definedName>
    <definedName name="TRANSFORMER" localSheetId="21">'[53]NEW-PANEL'!#REF!</definedName>
    <definedName name="TRANSFORMER" localSheetId="13">#N/A</definedName>
    <definedName name="TRANSFORMER">#REF!</definedName>
    <definedName name="transpl1">#REF!</definedName>
    <definedName name="TraQ">[49]BANGTRA!$E$122:$G$128</definedName>
    <definedName name="TraTH">'[78]dtct cong'!$A$9:$A$649</definedName>
    <definedName name="tru10mtc">[58]HT!#REF!</definedName>
    <definedName name="tru8mtc">[58]HT!#REF!</definedName>
    <definedName name="ts" localSheetId="21">#REF!</definedName>
    <definedName name="ts" localSheetId="13">#N/A</definedName>
    <definedName name="ts">#REF!</definedName>
    <definedName name="tsI" localSheetId="21">#REF!</definedName>
    <definedName name="tsI" localSheetId="13">#N/A</definedName>
    <definedName name="tsI">#REF!</definedName>
    <definedName name="TSNB" localSheetId="21">#REF!</definedName>
    <definedName name="TSNB" localSheetId="13">#N/A</definedName>
    <definedName name="TSNB">#REF!</definedName>
    <definedName name="TT_1P" localSheetId="21">#REF!</definedName>
    <definedName name="TT_1P" localSheetId="13">#N/A</definedName>
    <definedName name="TT_1P">#REF!</definedName>
    <definedName name="TT_3p" localSheetId="21">#REF!</definedName>
    <definedName name="TT_3p" localSheetId="13">#N/A</definedName>
    <definedName name="TT_3p">#REF!</definedName>
    <definedName name="TT_cot">'[79]Dinh nghia'!$A$14:$B$23</definedName>
    <definedName name="TT_NL">#REF!</definedName>
    <definedName name="ttam">[9]gVL!$N$21</definedName>
    <definedName name="TTDD" localSheetId="21">#REF!</definedName>
    <definedName name="TTDD" localSheetId="13">#N/A</definedName>
    <definedName name="TTDD">#REF!</definedName>
    <definedName name="TTDD1P" localSheetId="21">#REF!</definedName>
    <definedName name="TTDD1P" localSheetId="13">#N/A</definedName>
    <definedName name="TTDD1P">#REF!</definedName>
    <definedName name="TTDD3P" localSheetId="21">#REF!</definedName>
    <definedName name="TTDD3P" localSheetId="13">#N/A</definedName>
    <definedName name="TTDD3P">#REF!</definedName>
    <definedName name="TTDDCT3p" localSheetId="21">#REF!</definedName>
    <definedName name="TTDDCT3p" localSheetId="13">#N/A</definedName>
    <definedName name="TTDDCT3p">#REF!</definedName>
    <definedName name="TTDKKH" localSheetId="21">#REF!</definedName>
    <definedName name="TTDKKH" localSheetId="13">#N/A</definedName>
    <definedName name="TTDKKH">#REF!</definedName>
    <definedName name="tthi" localSheetId="21">#REF!</definedName>
    <definedName name="tthi" localSheetId="13">#N/A</definedName>
    <definedName name="tthi">#REF!</definedName>
    <definedName name="TTK3p">'[33]TONGKE3p '!$C$295</definedName>
    <definedName name="TTTR" localSheetId="21">#REF!</definedName>
    <definedName name="TTTR" localSheetId="13">#N/A</definedName>
    <definedName name="TTTR">#REF!</definedName>
    <definedName name="ty_le" localSheetId="21">#REF!</definedName>
    <definedName name="ty_le" localSheetId="13">#N/A</definedName>
    <definedName name="ty_le">#REF!</definedName>
    <definedName name="ty_le_BTN" localSheetId="21">#REF!</definedName>
    <definedName name="ty_le_BTN" localSheetId="13">#N/A</definedName>
    <definedName name="ty_le_BTN">#REF!</definedName>
    <definedName name="Ty_le1" localSheetId="21">#REF!</definedName>
    <definedName name="Ty_le1" localSheetId="13">#N/A</definedName>
    <definedName name="Ty_le1">#REF!</definedName>
    <definedName name="V.1" localSheetId="21">#REF!</definedName>
    <definedName name="V.1" localSheetId="13">#N/A</definedName>
    <definedName name="V.1">#REF!</definedName>
    <definedName name="V.10" localSheetId="21">#REF!</definedName>
    <definedName name="V.10" localSheetId="13">#N/A</definedName>
    <definedName name="V.10">#REF!</definedName>
    <definedName name="V.11" localSheetId="21">#REF!</definedName>
    <definedName name="V.11" localSheetId="13">#N/A</definedName>
    <definedName name="V.11">#REF!</definedName>
    <definedName name="V.12" localSheetId="21">#REF!</definedName>
    <definedName name="V.12" localSheetId="13">#N/A</definedName>
    <definedName name="V.12">#REF!</definedName>
    <definedName name="V.13" localSheetId="21">#REF!</definedName>
    <definedName name="V.13" localSheetId="13">#N/A</definedName>
    <definedName name="V.13">#REF!</definedName>
    <definedName name="V.14" localSheetId="21">#REF!</definedName>
    <definedName name="V.14" localSheetId="13">#N/A</definedName>
    <definedName name="V.14">#REF!</definedName>
    <definedName name="V.15" localSheetId="21">#REF!</definedName>
    <definedName name="V.15" localSheetId="13">#N/A</definedName>
    <definedName name="V.15">#REF!</definedName>
    <definedName name="V.16" localSheetId="21">#REF!</definedName>
    <definedName name="V.16" localSheetId="13">#N/A</definedName>
    <definedName name="V.16">#REF!</definedName>
    <definedName name="V.17" localSheetId="21">#REF!</definedName>
    <definedName name="V.17" localSheetId="13">#N/A</definedName>
    <definedName name="V.17">#REF!</definedName>
    <definedName name="V.18" localSheetId="21">#REF!</definedName>
    <definedName name="V.18" localSheetId="13">#N/A</definedName>
    <definedName name="V.18">#REF!</definedName>
    <definedName name="V.2" localSheetId="21">#REF!</definedName>
    <definedName name="V.2" localSheetId="13">#N/A</definedName>
    <definedName name="V.2">#REF!</definedName>
    <definedName name="V.3" localSheetId="21">#REF!</definedName>
    <definedName name="V.3" localSheetId="13">#N/A</definedName>
    <definedName name="V.3">#REF!</definedName>
    <definedName name="V.4" localSheetId="21">#REF!</definedName>
    <definedName name="V.4" localSheetId="13">#N/A</definedName>
    <definedName name="V.4">#REF!</definedName>
    <definedName name="V.5" localSheetId="21">#REF!</definedName>
    <definedName name="V.5" localSheetId="13">#N/A</definedName>
    <definedName name="V.5">#REF!</definedName>
    <definedName name="V.6" localSheetId="21">#REF!</definedName>
    <definedName name="V.6" localSheetId="13">#N/A</definedName>
    <definedName name="V.6">#REF!</definedName>
    <definedName name="V.7" localSheetId="21">#REF!</definedName>
    <definedName name="V.7" localSheetId="13">#N/A</definedName>
    <definedName name="V.7">#REF!</definedName>
    <definedName name="V.8" localSheetId="21">#REF!</definedName>
    <definedName name="V.8" localSheetId="13">#N/A</definedName>
    <definedName name="V.8">#REF!</definedName>
    <definedName name="V.9" localSheetId="21">#REF!</definedName>
    <definedName name="V.9" localSheetId="13">#N/A</definedName>
    <definedName name="V.9">#REF!</definedName>
    <definedName name="VA" localSheetId="21">[7]ND!#REF!</definedName>
    <definedName name="VA">[7]ND!#REF!</definedName>
    <definedName name="VARIINST" localSheetId="21">#REF!</definedName>
    <definedName name="VARIINST" localSheetId="13">#REF!</definedName>
    <definedName name="VARIINST">#REF!</definedName>
    <definedName name="VARIPURC" localSheetId="21">#REF!</definedName>
    <definedName name="VARIPURC" localSheetId="13">#REF!</definedName>
    <definedName name="VARIPURC">#REF!</definedName>
    <definedName name="VCDD1P" localSheetId="21">#REF!</definedName>
    <definedName name="VCDD1P" localSheetId="13">#N/A</definedName>
    <definedName name="VCDD1P">#REF!</definedName>
    <definedName name="VCDD3p" localSheetId="21">#REF!</definedName>
    <definedName name="VCDD3p" localSheetId="13">#N/A</definedName>
    <definedName name="VCDD3p">#REF!</definedName>
    <definedName name="VCDDCT3p" localSheetId="21">#REF!</definedName>
    <definedName name="VCDDCT3p" localSheetId="13">#N/A</definedName>
    <definedName name="VCDDCT3p">#REF!</definedName>
    <definedName name="VCDDMBA" localSheetId="21">#REF!</definedName>
    <definedName name="VCDDMBA" localSheetId="13">#N/A</definedName>
    <definedName name="VCDDMBA">#REF!</definedName>
    <definedName name="VCVBT1" localSheetId="21">#REF!</definedName>
    <definedName name="VCVBT1" localSheetId="13">#N/A</definedName>
    <definedName name="VCVBT1">#REF!</definedName>
    <definedName name="VCVBT2" localSheetId="21">#REF!</definedName>
    <definedName name="VCVBT2" localSheetId="13">#N/A</definedName>
    <definedName name="VCVBT2">#REF!</definedName>
    <definedName name="vd" localSheetId="21">#REF!</definedName>
    <definedName name="vd" localSheetId="13">#N/A</definedName>
    <definedName name="vd">#REF!</definedName>
    <definedName name="vdkt">[8]gVL!$Q$55</definedName>
    <definedName name="VL_RC1" localSheetId="21">#REF!</definedName>
    <definedName name="VL_RC1" localSheetId="13">#N/A</definedName>
    <definedName name="VL_RC1">#REF!</definedName>
    <definedName name="VL_RC2" localSheetId="21">#REF!</definedName>
    <definedName name="VL_RC2" localSheetId="13">#N/A</definedName>
    <definedName name="VL_RC2">#REF!</definedName>
    <definedName name="VL_Rnha" localSheetId="21">#REF!</definedName>
    <definedName name="VL_Rnha" localSheetId="13">#N/A</definedName>
    <definedName name="VL_Rnha">#REF!</definedName>
    <definedName name="VL_RS" localSheetId="21">#REF!</definedName>
    <definedName name="VL_RS" localSheetId="13">#N/A</definedName>
    <definedName name="VL_RS">#REF!</definedName>
    <definedName name="VL1P" localSheetId="21">#REF!</definedName>
    <definedName name="VL1P" localSheetId="13">#N/A</definedName>
    <definedName name="VL1P">#REF!</definedName>
    <definedName name="VL3P" localSheetId="21">#REF!</definedName>
    <definedName name="VL3P" localSheetId="13">#N/A</definedName>
    <definedName name="VL3P">#REF!</definedName>
    <definedName name="VLCT3p" localSheetId="21">#REF!</definedName>
    <definedName name="VLCT3p" localSheetId="13">#N/A</definedName>
    <definedName name="VLCT3p">#REF!</definedName>
    <definedName name="VLHC">[62]TNHCHINH!$I$38</definedName>
    <definedName name="VTKCP">#REF!</definedName>
    <definedName name="VTKCP1">#REF!</definedName>
    <definedName name="Vu" localSheetId="21">#REF!</definedName>
    <definedName name="Vu" localSheetId="13">#N/A</definedName>
    <definedName name="Vu">#REF!</definedName>
    <definedName name="W" localSheetId="21">#REF!</definedName>
    <definedName name="W" localSheetId="13">#REF!</definedName>
    <definedName name="W">#REF!</definedName>
    <definedName name="WE_ARE_VERY_PLEASED_TO_ADVISE_YOU_THE_MLO_S_CARGO_HAVE_BEEN_LOADED" localSheetId="21">#REF!</definedName>
    <definedName name="WE_ARE_VERY_PLEASED_TO_ADVISE_YOU_THE_MLO_S_CARGO_HAVE_BEEN_LOADED" localSheetId="13">#N/A</definedName>
    <definedName name="WE_ARE_VERY_PLEASED_TO_ADVISE_YOU_THE_MLO_S_CARGO_HAVE_BEEN_LOADED">#REF!</definedName>
    <definedName name="WK_CF1" localSheetId="21">[21]WK!$EC$31:$EC$247</definedName>
    <definedName name="WK_CF1" localSheetId="13">#N/A</definedName>
    <definedName name="WK_CF1">#REF!</definedName>
    <definedName name="WK_DIFF" localSheetId="21">[21]WK!$EB$31:$EB$247</definedName>
    <definedName name="WK_DIFF" localSheetId="13">#N/A</definedName>
    <definedName name="WK_DIFF">#REF!</definedName>
    <definedName name="wkc1c401">#REF!</definedName>
    <definedName name="X" localSheetId="21">#REF!</definedName>
    <definedName name="X" localSheetId="13">#REF!</definedName>
    <definedName name="X">#REF!</definedName>
    <definedName name="X1pFCOnc" localSheetId="21">#REF!</definedName>
    <definedName name="X1pFCOnc" localSheetId="13">#N/A</definedName>
    <definedName name="X1pFCOnc">#REF!</definedName>
    <definedName name="X1pFCOvc" localSheetId="21">#REF!</definedName>
    <definedName name="X1pFCOvc" localSheetId="13">#N/A</definedName>
    <definedName name="X1pFCOvc">#REF!</definedName>
    <definedName name="X1pFCOvl" localSheetId="21">#REF!</definedName>
    <definedName name="X1pFCOvl" localSheetId="13">#N/A</definedName>
    <definedName name="X1pFCOvl">#REF!</definedName>
    <definedName name="X1pIGnc" localSheetId="21">#REF!</definedName>
    <definedName name="X1pIGnc" localSheetId="13">#N/A</definedName>
    <definedName name="X1pIGnc">#REF!</definedName>
    <definedName name="X1pIGvc" localSheetId="21">#REF!</definedName>
    <definedName name="X1pIGvc" localSheetId="13">#N/A</definedName>
    <definedName name="X1pIGvc">#REF!</definedName>
    <definedName name="X1pIGvl" localSheetId="21">#REF!</definedName>
    <definedName name="X1pIGvl" localSheetId="13">#N/A</definedName>
    <definedName name="X1pIGvl">#REF!</definedName>
    <definedName name="X1pINDnc" localSheetId="21">#REF!</definedName>
    <definedName name="X1pINDnc" localSheetId="13">#N/A</definedName>
    <definedName name="X1pINDnc">#REF!</definedName>
    <definedName name="X1pINDvc" localSheetId="21">#REF!</definedName>
    <definedName name="X1pINDvc" localSheetId="13">#N/A</definedName>
    <definedName name="X1pINDvc">#REF!</definedName>
    <definedName name="X1pINDvl" localSheetId="21">#REF!</definedName>
    <definedName name="X1pINDvl" localSheetId="13">#N/A</definedName>
    <definedName name="X1pINDvl">#REF!</definedName>
    <definedName name="X1pINGnc" localSheetId="21">#REF!</definedName>
    <definedName name="X1pINGnc" localSheetId="13">#N/A</definedName>
    <definedName name="X1pINGnc">#REF!</definedName>
    <definedName name="X1pINGvc" localSheetId="21">#REF!</definedName>
    <definedName name="X1pINGvc" localSheetId="13">#N/A</definedName>
    <definedName name="X1pINGvc">#REF!</definedName>
    <definedName name="X1pINGvl" localSheetId="21">#REF!</definedName>
    <definedName name="X1pINGvl" localSheetId="13">#N/A</definedName>
    <definedName name="X1pINGvl">#REF!</definedName>
    <definedName name="X1pINTnc" localSheetId="21">#REF!</definedName>
    <definedName name="X1pINTnc" localSheetId="13">#N/A</definedName>
    <definedName name="X1pINTnc">#REF!</definedName>
    <definedName name="X1pINTvc" localSheetId="21">#REF!</definedName>
    <definedName name="X1pINTvc" localSheetId="13">#N/A</definedName>
    <definedName name="X1pINTvc">#REF!</definedName>
    <definedName name="X1pINTvl" localSheetId="21">#REF!</definedName>
    <definedName name="X1pINTvl" localSheetId="13">#N/A</definedName>
    <definedName name="X1pINTvl">#REF!</definedName>
    <definedName name="X1pITnc" localSheetId="21">#REF!</definedName>
    <definedName name="X1pITnc" localSheetId="13">#N/A</definedName>
    <definedName name="X1pITnc">#REF!</definedName>
    <definedName name="X1pITvc" localSheetId="21">#REF!</definedName>
    <definedName name="X1pITvc" localSheetId="13">#N/A</definedName>
    <definedName name="X1pITvc">#REF!</definedName>
    <definedName name="X1pITvl" localSheetId="21">#REF!</definedName>
    <definedName name="X1pITvl" localSheetId="13">#N/A</definedName>
    <definedName name="X1pITvl">#REF!</definedName>
    <definedName name="XB_80" localSheetId="21">#REF!</definedName>
    <definedName name="XB_80" localSheetId="13">#N/A</definedName>
    <definedName name="XB_80">#REF!</definedName>
    <definedName name="XCCT">0.5</definedName>
    <definedName name="XFCOnc" localSheetId="21">#REF!</definedName>
    <definedName name="XFCOnc" localSheetId="13">#N/A</definedName>
    <definedName name="XFCOnc">#REF!</definedName>
    <definedName name="xfconc3p">'[73]CHITIET VL-NC-TT1p'!#REF!</definedName>
    <definedName name="XFCOvc" localSheetId="21">#REF!</definedName>
    <definedName name="XFCOvc" localSheetId="13">#N/A</definedName>
    <definedName name="XFCOvc">#REF!</definedName>
    <definedName name="XFCOvl" localSheetId="21">#REF!</definedName>
    <definedName name="XFCOvl" localSheetId="13">#N/A</definedName>
    <definedName name="XFCOvl">#REF!</definedName>
    <definedName name="xfcovl3p" localSheetId="21">'[73]CHITIET VL-NC-TT1p'!#REF!</definedName>
    <definedName name="xfcovl3p">'[73]CHITIET VL-NC-TT1p'!#REF!</definedName>
    <definedName name="xh" localSheetId="21">#REF!</definedName>
    <definedName name="xh" localSheetId="13">#N/A</definedName>
    <definedName name="xh">#REF!</definedName>
    <definedName name="XIG1nc" localSheetId="21">#REF!</definedName>
    <definedName name="XIG1nc" localSheetId="13">#N/A</definedName>
    <definedName name="XIG1nc">#REF!</definedName>
    <definedName name="xig1p" localSheetId="21">#REF!</definedName>
    <definedName name="xig1p" localSheetId="13">#N/A</definedName>
    <definedName name="xig1p">#REF!</definedName>
    <definedName name="XIG1vl" localSheetId="21">#REF!</definedName>
    <definedName name="XIG1vl" localSheetId="13">#N/A</definedName>
    <definedName name="XIG1vl">#REF!</definedName>
    <definedName name="xig3p" localSheetId="21">#REF!</definedName>
    <definedName name="xig3p" localSheetId="13">#N/A</definedName>
    <definedName name="xig3p">#REF!</definedName>
    <definedName name="XIGnc" localSheetId="21">#REF!</definedName>
    <definedName name="XIGnc" localSheetId="13">#N/A</definedName>
    <definedName name="XIGnc">#REF!</definedName>
    <definedName name="xignc3p" localSheetId="21">'[73]CHITIET VL-NC-TT1p'!#REF!</definedName>
    <definedName name="xignc3p">'[73]CHITIET VL-NC-TT1p'!#REF!</definedName>
    <definedName name="XIGvc" localSheetId="21">#REF!</definedName>
    <definedName name="XIGvc" localSheetId="13">#N/A</definedName>
    <definedName name="XIGvc">#REF!</definedName>
    <definedName name="XIGvl" localSheetId="21">#REF!</definedName>
    <definedName name="XIGvl" localSheetId="13">#N/A</definedName>
    <definedName name="XIGvl">#REF!</definedName>
    <definedName name="xigvl3p" localSheetId="21">'[73]CHITIET VL-NC-TT1p'!#REF!</definedName>
    <definedName name="xigvl3p">'[73]CHITIET VL-NC-TT1p'!#REF!</definedName>
    <definedName name="xin1903p" localSheetId="21">#REF!</definedName>
    <definedName name="xin1903p" localSheetId="13">#N/A</definedName>
    <definedName name="xin1903p">#REF!</definedName>
    <definedName name="XIN190nc" localSheetId="21">#REF!</definedName>
    <definedName name="XIN190nc" localSheetId="13">#N/A</definedName>
    <definedName name="XIN190nc">#REF!</definedName>
    <definedName name="xin190nc3p" localSheetId="21">'[73]CHITIET VL-NC-TT1p'!#REF!</definedName>
    <definedName name="xin190nc3p">'[73]CHITIET VL-NC-TT1p'!#REF!</definedName>
    <definedName name="XIN190vc" localSheetId="21">#REF!</definedName>
    <definedName name="XIN190vc" localSheetId="13">#N/A</definedName>
    <definedName name="XIN190vc">#REF!</definedName>
    <definedName name="XIN190vl" localSheetId="21">#REF!</definedName>
    <definedName name="XIN190vl" localSheetId="13">#N/A</definedName>
    <definedName name="XIN190vl">#REF!</definedName>
    <definedName name="xin190vl3p" localSheetId="21">'[73]CHITIET VL-NC-TT1p'!#REF!</definedName>
    <definedName name="xin190vl3p">'[73]CHITIET VL-NC-TT1p'!#REF!</definedName>
    <definedName name="xin2903p">[31]TONGKE3p!$R$110</definedName>
    <definedName name="xin290nc3p">'[73]CHITIET VL-NC-TT1p'!#REF!</definedName>
    <definedName name="xin290vl3p">'[73]CHITIET VL-NC-TT1p'!#REF!</definedName>
    <definedName name="xin3p" localSheetId="21">#REF!</definedName>
    <definedName name="xin3p" localSheetId="13">#N/A</definedName>
    <definedName name="xin3p">#REF!</definedName>
    <definedName name="xind1p" localSheetId="21">#REF!</definedName>
    <definedName name="xind1p" localSheetId="13">#N/A</definedName>
    <definedName name="xind1p">#REF!</definedName>
    <definedName name="xind3p" localSheetId="21">#REF!</definedName>
    <definedName name="xind3p" localSheetId="13">#N/A</definedName>
    <definedName name="xind3p">#REF!</definedName>
    <definedName name="XINDnc" localSheetId="21">#REF!</definedName>
    <definedName name="XINDnc" localSheetId="13">#N/A</definedName>
    <definedName name="XINDnc">#REF!</definedName>
    <definedName name="xindnc1p" localSheetId="21">#REF!</definedName>
    <definedName name="xindnc1p" localSheetId="13">#N/A</definedName>
    <definedName name="xindnc1p">#REF!</definedName>
    <definedName name="xindnc3p" localSheetId="21">'[73]CHITIET VL-NC-TT1p'!#REF!</definedName>
    <definedName name="xindnc3p">'[73]CHITIET VL-NC-TT1p'!#REF!</definedName>
    <definedName name="XINDvc" localSheetId="21">#REF!</definedName>
    <definedName name="XINDvc" localSheetId="13">#N/A</definedName>
    <definedName name="XINDvc">#REF!</definedName>
    <definedName name="XINDvl" localSheetId="21">#REF!</definedName>
    <definedName name="XINDvl" localSheetId="13">#N/A</definedName>
    <definedName name="XINDvl">#REF!</definedName>
    <definedName name="xindvl1p" localSheetId="21">#REF!</definedName>
    <definedName name="xindvl1p" localSheetId="13">#N/A</definedName>
    <definedName name="xindvl1p">#REF!</definedName>
    <definedName name="xindvl3p" localSheetId="21">'[73]CHITIET VL-NC-TT1p'!#REF!</definedName>
    <definedName name="xindvl3p">'[73]CHITIET VL-NC-TT1p'!#REF!</definedName>
    <definedName name="xing1p" localSheetId="21">#REF!</definedName>
    <definedName name="xing1p" localSheetId="13">#N/A</definedName>
    <definedName name="xing1p">#REF!</definedName>
    <definedName name="xingnc1p" localSheetId="21">#REF!</definedName>
    <definedName name="xingnc1p" localSheetId="13">#N/A</definedName>
    <definedName name="xingnc1p">#REF!</definedName>
    <definedName name="xingvl1p" localSheetId="21">#REF!</definedName>
    <definedName name="xingvl1p" localSheetId="13">#N/A</definedName>
    <definedName name="xingvl1p">#REF!</definedName>
    <definedName name="XINnc" localSheetId="21">#REF!</definedName>
    <definedName name="XINnc" localSheetId="13">#N/A</definedName>
    <definedName name="XINnc">#REF!</definedName>
    <definedName name="xinnc3p" localSheetId="21">'[73]CHITIET VL-NC-TT1p'!#REF!</definedName>
    <definedName name="xinnc3p">'[73]CHITIET VL-NC-TT1p'!#REF!</definedName>
    <definedName name="xint1p" localSheetId="21">#REF!</definedName>
    <definedName name="xint1p" localSheetId="13">#N/A</definedName>
    <definedName name="xint1p">#REF!</definedName>
    <definedName name="XINvc" localSheetId="21">#REF!</definedName>
    <definedName name="XINvc" localSheetId="13">#N/A</definedName>
    <definedName name="XINvc">#REF!</definedName>
    <definedName name="XINvl" localSheetId="21">#REF!</definedName>
    <definedName name="XINvl" localSheetId="13">#N/A</definedName>
    <definedName name="XINvl">#REF!</definedName>
    <definedName name="xinvl3p" localSheetId="21">'[73]CHITIET VL-NC-TT1p'!#REF!</definedName>
    <definedName name="xinvl3p">'[73]CHITIET VL-NC-TT1p'!#REF!</definedName>
    <definedName name="XIT1nc" localSheetId="21">#REF!</definedName>
    <definedName name="XIT1nc" localSheetId="13">#N/A</definedName>
    <definedName name="XIT1nc">#REF!</definedName>
    <definedName name="xit1p" localSheetId="21">#REF!</definedName>
    <definedName name="xit1p" localSheetId="13">#N/A</definedName>
    <definedName name="xit1p">#REF!</definedName>
    <definedName name="XIT1vl" localSheetId="21">#REF!</definedName>
    <definedName name="XIT1vl" localSheetId="13">#N/A</definedName>
    <definedName name="XIT1vl">#REF!</definedName>
    <definedName name="xit2nc3p" localSheetId="21">'[73]CHITIET VL-NC-TT1p'!#REF!</definedName>
    <definedName name="xit2nc3p">'[73]CHITIET VL-NC-TT1p'!#REF!</definedName>
    <definedName name="xit2vl3p" localSheetId="21">'[73]CHITIET VL-NC-TT1p'!#REF!</definedName>
    <definedName name="xit2vl3p">'[73]CHITIET VL-NC-TT1p'!#REF!</definedName>
    <definedName name="xit3p" localSheetId="21">#REF!</definedName>
    <definedName name="xit3p" localSheetId="13">#N/A</definedName>
    <definedName name="xit3p">#REF!</definedName>
    <definedName name="XITnc" localSheetId="21">#REF!</definedName>
    <definedName name="XITnc" localSheetId="13">#N/A</definedName>
    <definedName name="XITnc">#REF!</definedName>
    <definedName name="xitnc3p" localSheetId="21">'[73]CHITIET VL-NC-TT1p'!#REF!</definedName>
    <definedName name="xitnc3p">'[73]CHITIET VL-NC-TT1p'!#REF!</definedName>
    <definedName name="XITvc" localSheetId="21">#REF!</definedName>
    <definedName name="XITvc" localSheetId="13">#N/A</definedName>
    <definedName name="XITvc">#REF!</definedName>
    <definedName name="XITvl" localSheetId="21">#REF!</definedName>
    <definedName name="XITvl" localSheetId="13">#N/A</definedName>
    <definedName name="XITvl">#REF!</definedName>
    <definedName name="xitvl3p" localSheetId="21">'[73]CHITIET VL-NC-TT1p'!#REF!</definedName>
    <definedName name="xitvl3p">'[73]CHITIET VL-NC-TT1p'!#REF!</definedName>
    <definedName name="XK_KHOXUAT">#REF!</definedName>
    <definedName name="xm">[40]gvl!$N$16</definedName>
    <definedName name="xn" localSheetId="21">#REF!</definedName>
    <definedName name="xn" localSheetId="13">#N/A</definedName>
    <definedName name="xn">#REF!</definedName>
    <definedName name="xuat_hien">[80]DTCT!$D$10:$D$283</definedName>
    <definedName name="Xuat_hien1">[81]DTCT!$A$7:$A$238</definedName>
    <definedName name="ZYX" localSheetId="21">#REF!</definedName>
    <definedName name="ZYX" localSheetId="13">#REF!</definedName>
    <definedName name="ZYX">#REF!</definedName>
    <definedName name="ZZZ" localSheetId="21">#REF!</definedName>
    <definedName name="ZZZ" localSheetId="13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1" l="1"/>
  <c r="D20" i="1"/>
  <c r="D22" i="1"/>
  <c r="D13" i="1" s="1"/>
  <c r="D28" i="1"/>
  <c r="D33" i="1"/>
  <c r="D32" i="1" s="1"/>
  <c r="D31" i="1" s="1"/>
  <c r="D34" i="1"/>
  <c r="D35" i="1"/>
  <c r="D36" i="1"/>
  <c r="D37" i="1"/>
  <c r="D38" i="1"/>
  <c r="D39" i="1"/>
  <c r="D42" i="1"/>
  <c r="D40" i="1" s="1"/>
  <c r="D43" i="1"/>
  <c r="D45" i="1"/>
  <c r="D44" i="1" s="1"/>
  <c r="D46" i="1"/>
  <c r="D48" i="1"/>
  <c r="D49" i="1"/>
  <c r="D51" i="1"/>
  <c r="D50" i="1" s="1"/>
  <c r="D52" i="1"/>
  <c r="D53" i="1"/>
  <c r="D55" i="1"/>
  <c r="D54" i="1" s="1"/>
  <c r="D56" i="1"/>
  <c r="D57" i="1"/>
  <c r="D60" i="1"/>
  <c r="D59" i="1" s="1"/>
  <c r="D61" i="1"/>
  <c r="D62" i="1"/>
  <c r="D64" i="1"/>
  <c r="D63" i="1" s="1"/>
  <c r="D65" i="1"/>
  <c r="D67" i="1"/>
  <c r="D66" i="1" s="1"/>
  <c r="D69" i="1"/>
  <c r="D68" i="1" s="1"/>
  <c r="D70" i="1"/>
  <c r="D72" i="1"/>
  <c r="D73" i="1"/>
  <c r="D74" i="1"/>
  <c r="D76" i="1"/>
  <c r="D75" i="1" s="1"/>
  <c r="D77" i="1"/>
  <c r="D78" i="1"/>
  <c r="D79" i="1"/>
  <c r="D80" i="1"/>
  <c r="D81" i="1"/>
  <c r="D83" i="1"/>
  <c r="D82" i="1" s="1"/>
  <c r="D84" i="1"/>
  <c r="D87" i="1"/>
  <c r="D86" i="1" s="1"/>
  <c r="D88" i="1"/>
  <c r="D89" i="1"/>
  <c r="D90" i="1"/>
  <c r="D91" i="1"/>
  <c r="D92" i="1"/>
  <c r="D93" i="1"/>
  <c r="D94" i="1"/>
  <c r="D96" i="1"/>
  <c r="D97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5" i="1"/>
  <c r="D113" i="1" s="1"/>
  <c r="D116" i="1"/>
  <c r="D117" i="1"/>
  <c r="D119" i="1"/>
  <c r="D120" i="1"/>
  <c r="D99" i="1" s="1"/>
  <c r="D122" i="1"/>
  <c r="D128" i="1"/>
  <c r="D127" i="1" s="1"/>
  <c r="D129" i="1"/>
  <c r="D139" i="1"/>
  <c r="D149" i="1"/>
  <c r="H13" i="59"/>
  <c r="F13" i="59"/>
  <c r="D13" i="59"/>
  <c r="I13" i="59"/>
  <c r="I14" i="59"/>
  <c r="E18" i="15"/>
  <c r="H30" i="16"/>
  <c r="D30" i="1" l="1"/>
  <c r="D47" i="1"/>
  <c r="D58" i="1"/>
  <c r="S64" i="37"/>
  <c r="S69" i="37"/>
  <c r="R211" i="38"/>
  <c r="O211" i="38"/>
  <c r="O205" i="38"/>
  <c r="F205" i="38" s="1"/>
  <c r="G205" i="38" s="1"/>
  <c r="F213" i="38"/>
  <c r="D29" i="1" l="1"/>
  <c r="H226" i="38"/>
  <c r="H222" i="38"/>
  <c r="D14" i="1" l="1"/>
  <c r="D121" i="1"/>
  <c r="D130" i="1" s="1"/>
  <c r="D133" i="1" s="1"/>
  <c r="O206" i="38"/>
  <c r="O204" i="38"/>
  <c r="D15" i="1" l="1"/>
  <c r="D134" i="1"/>
  <c r="D136" i="1" s="1"/>
  <c r="F72" i="37"/>
  <c r="I112" i="1" s="1"/>
  <c r="O210" i="38"/>
  <c r="O209" i="38"/>
  <c r="O208" i="38"/>
  <c r="O207" i="38"/>
  <c r="Q97" i="38"/>
  <c r="D16" i="1" l="1"/>
  <c r="D138" i="1"/>
  <c r="G72" i="37"/>
  <c r="D158" i="1" l="1"/>
  <c r="D18" i="1" s="1"/>
  <c r="D159" i="1"/>
  <c r="D19" i="1" s="1"/>
  <c r="D160" i="1"/>
  <c r="D145" i="1"/>
  <c r="D147" i="1" s="1"/>
  <c r="D146" i="1" s="1"/>
  <c r="S65" i="37"/>
  <c r="F32" i="39" l="1"/>
  <c r="S17" i="1"/>
  <c r="R19" i="39" l="1"/>
  <c r="F64" i="37" l="1"/>
  <c r="F69" i="37"/>
  <c r="F47" i="38"/>
  <c r="G47" i="38" s="1"/>
  <c r="D112" i="54"/>
  <c r="D118" i="54" s="1"/>
  <c r="C116" i="54"/>
  <c r="G107" i="54"/>
  <c r="G64" i="37" l="1"/>
  <c r="I49" i="1" s="1"/>
  <c r="I85" i="1" l="1"/>
  <c r="F34" i="65"/>
  <c r="E34" i="65"/>
  <c r="F25" i="51" l="1"/>
  <c r="F24" i="51" s="1"/>
  <c r="E107" i="54" l="1"/>
  <c r="H65" i="37"/>
  <c r="H36" i="51"/>
  <c r="H34" i="51"/>
  <c r="H33" i="51"/>
  <c r="H32" i="51"/>
  <c r="E16" i="15" l="1"/>
  <c r="I12" i="59"/>
  <c r="I10" i="59" s="1"/>
  <c r="H31" i="51"/>
  <c r="H29" i="51" s="1"/>
  <c r="E17" i="15"/>
  <c r="H17" i="15" s="1"/>
  <c r="F13" i="27"/>
  <c r="M15" i="51"/>
  <c r="L21" i="54" l="1"/>
  <c r="L20" i="54"/>
  <c r="L19" i="54"/>
  <c r="L18" i="54"/>
  <c r="L17" i="54"/>
  <c r="L16" i="54"/>
  <c r="G20" i="39"/>
  <c r="I34" i="37"/>
  <c r="J34" i="37"/>
  <c r="K34" i="37"/>
  <c r="L34" i="37"/>
  <c r="M34" i="37"/>
  <c r="N34" i="37"/>
  <c r="O34" i="37"/>
  <c r="P34" i="37"/>
  <c r="Q34" i="37"/>
  <c r="R34" i="37"/>
  <c r="S34" i="37"/>
  <c r="H34" i="37"/>
  <c r="F34" i="37" l="1"/>
  <c r="H27" i="51"/>
  <c r="K15" i="54" l="1"/>
  <c r="L15" i="54" l="1"/>
  <c r="F16" i="51"/>
  <c r="F124" i="54" l="1"/>
  <c r="I159" i="37" l="1"/>
  <c r="J159" i="37"/>
  <c r="K159" i="37"/>
  <c r="L159" i="37"/>
  <c r="M159" i="37"/>
  <c r="O159" i="37"/>
  <c r="P159" i="37"/>
  <c r="Q159" i="37"/>
  <c r="R159" i="37"/>
  <c r="H159" i="37"/>
  <c r="I50" i="74" l="1"/>
  <c r="F20" i="39" l="1"/>
  <c r="F19" i="39"/>
  <c r="F17" i="39"/>
  <c r="F37" i="39"/>
  <c r="F36" i="39"/>
  <c r="G33" i="39"/>
  <c r="F33" i="39" s="1"/>
  <c r="F168" i="37"/>
  <c r="G168" i="37" s="1"/>
  <c r="R50" i="74"/>
  <c r="K50" i="74" s="1"/>
  <c r="H89" i="58"/>
  <c r="G89" i="58"/>
  <c r="E48" i="75" l="1"/>
  <c r="E47" i="75"/>
  <c r="E46" i="75"/>
  <c r="C48" i="75"/>
  <c r="C47" i="75"/>
  <c r="C46" i="75"/>
  <c r="F46" i="75" s="1"/>
  <c r="C56" i="75"/>
  <c r="C34" i="75"/>
  <c r="D38" i="17"/>
  <c r="F47" i="75" l="1"/>
  <c r="F48" i="75"/>
  <c r="T12" i="67" l="1"/>
  <c r="F33" i="1" l="1"/>
  <c r="F77" i="40"/>
  <c r="N20" i="51" l="1"/>
  <c r="I25" i="51"/>
  <c r="I26" i="51"/>
  <c r="E16" i="51"/>
  <c r="G16" i="51" s="1"/>
  <c r="F49" i="74" l="1"/>
  <c r="F57" i="74" s="1"/>
  <c r="E63" i="37" l="1"/>
  <c r="F163" i="37"/>
  <c r="G163" i="37" s="1"/>
  <c r="F135" i="1"/>
  <c r="D26" i="43" s="1"/>
  <c r="F34" i="51" l="1"/>
  <c r="F36" i="51"/>
  <c r="G13" i="59" s="1"/>
  <c r="F33" i="51"/>
  <c r="F32" i="51"/>
  <c r="E25" i="54"/>
  <c r="D25" i="54"/>
  <c r="D46" i="54"/>
  <c r="E46" i="54"/>
  <c r="J36" i="51" l="1"/>
  <c r="E93" i="40"/>
  <c r="E89" i="40"/>
  <c r="E42" i="38" l="1"/>
  <c r="E152" i="37" l="1"/>
  <c r="E149" i="37"/>
  <c r="E146" i="37"/>
  <c r="E132" i="37" l="1"/>
  <c r="E118" i="37"/>
  <c r="E115" i="37"/>
  <c r="E56" i="37"/>
  <c r="E53" i="37"/>
  <c r="E49" i="37"/>
  <c r="E36" i="37"/>
  <c r="E18" i="37" l="1"/>
  <c r="E35" i="39"/>
  <c r="E33" i="39"/>
  <c r="E31" i="39"/>
  <c r="E30" i="39"/>
  <c r="E29" i="39"/>
  <c r="E27" i="39"/>
  <c r="E13" i="39"/>
  <c r="F46" i="38"/>
  <c r="G46" i="38" s="1"/>
  <c r="S95" i="40"/>
  <c r="R95" i="40" s="1"/>
  <c r="Q95" i="40" s="1"/>
  <c r="P95" i="40" s="1"/>
  <c r="O95" i="40" s="1"/>
  <c r="N95" i="40" s="1"/>
  <c r="M95" i="40" s="1"/>
  <c r="L95" i="40" s="1"/>
  <c r="K95" i="40" s="1"/>
  <c r="J95" i="40" s="1"/>
  <c r="I95" i="40" s="1"/>
  <c r="H95" i="40" s="1"/>
  <c r="F95" i="40" s="1"/>
  <c r="H34" i="39"/>
  <c r="H85" i="40"/>
  <c r="I85" i="40"/>
  <c r="J85" i="40"/>
  <c r="K85" i="40"/>
  <c r="L85" i="40"/>
  <c r="M85" i="40"/>
  <c r="N85" i="40"/>
  <c r="O85" i="40"/>
  <c r="P85" i="40"/>
  <c r="Q85" i="40"/>
  <c r="R85" i="40"/>
  <c r="S85" i="40"/>
  <c r="G95" i="40" l="1"/>
  <c r="I98" i="1"/>
  <c r="H134" i="37"/>
  <c r="I134" i="37"/>
  <c r="J134" i="37"/>
  <c r="K134" i="37"/>
  <c r="L134" i="37"/>
  <c r="M134" i="37"/>
  <c r="N134" i="37"/>
  <c r="O134" i="37"/>
  <c r="P134" i="37"/>
  <c r="Q134" i="37"/>
  <c r="R134" i="37"/>
  <c r="S134" i="37"/>
  <c r="Q82" i="37"/>
  <c r="Q73" i="37"/>
  <c r="H82" i="37"/>
  <c r="F154" i="37" l="1"/>
  <c r="G154" i="37"/>
  <c r="S161" i="37"/>
  <c r="S159" i="37" s="1"/>
  <c r="F80" i="40"/>
  <c r="H13" i="39" l="1"/>
  <c r="I13" i="39"/>
  <c r="J13" i="39"/>
  <c r="K13" i="39"/>
  <c r="L13" i="39"/>
  <c r="M13" i="39"/>
  <c r="N13" i="39"/>
  <c r="O13" i="39"/>
  <c r="P13" i="39"/>
  <c r="Q13" i="39"/>
  <c r="R13" i="39"/>
  <c r="G13" i="39"/>
  <c r="F15" i="39"/>
  <c r="S63" i="39"/>
  <c r="F44" i="37"/>
  <c r="F43" i="37"/>
  <c r="F42" i="37"/>
  <c r="F41" i="37"/>
  <c r="F40" i="37"/>
  <c r="G40" i="37" s="1"/>
  <c r="I39" i="37"/>
  <c r="H39" i="37"/>
  <c r="H36" i="37" s="1"/>
  <c r="F37" i="37"/>
  <c r="F39" i="37" l="1"/>
  <c r="I33" i="37"/>
  <c r="J33" i="37"/>
  <c r="K33" i="37"/>
  <c r="L33" i="37"/>
  <c r="M33" i="37"/>
  <c r="N33" i="37"/>
  <c r="O33" i="37"/>
  <c r="P33" i="37"/>
  <c r="Q33" i="37"/>
  <c r="R33" i="37"/>
  <c r="S33" i="37"/>
  <c r="H33" i="37"/>
  <c r="A133" i="54"/>
  <c r="E133" i="54" s="1"/>
  <c r="A132" i="54"/>
  <c r="K132" i="54" s="1"/>
  <c r="O31" i="39" s="1"/>
  <c r="A131" i="54"/>
  <c r="F131" i="54" s="1"/>
  <c r="J30" i="39" s="1"/>
  <c r="A130" i="54"/>
  <c r="D130" i="54" s="1"/>
  <c r="A129" i="54"/>
  <c r="C128" i="54"/>
  <c r="D128" i="54"/>
  <c r="E128" i="54"/>
  <c r="F128" i="54"/>
  <c r="G128" i="54"/>
  <c r="H128" i="54"/>
  <c r="I128" i="54"/>
  <c r="J128" i="54"/>
  <c r="K128" i="54"/>
  <c r="L128" i="54"/>
  <c r="M128" i="54"/>
  <c r="N128" i="54"/>
  <c r="K127" i="54"/>
  <c r="D126" i="54"/>
  <c r="E126" i="54"/>
  <c r="F126" i="54"/>
  <c r="G126" i="54"/>
  <c r="H126" i="54"/>
  <c r="I126" i="54"/>
  <c r="J126" i="54"/>
  <c r="K126" i="54"/>
  <c r="L126" i="54"/>
  <c r="M126" i="54"/>
  <c r="N126" i="54"/>
  <c r="C126" i="54"/>
  <c r="D125" i="54"/>
  <c r="E125" i="54"/>
  <c r="F125" i="54"/>
  <c r="G125" i="54"/>
  <c r="H125" i="54"/>
  <c r="I125" i="54"/>
  <c r="J125" i="54"/>
  <c r="K125" i="54"/>
  <c r="L125" i="54"/>
  <c r="M125" i="54"/>
  <c r="N125" i="54"/>
  <c r="C125" i="54"/>
  <c r="D124" i="54"/>
  <c r="E124" i="54"/>
  <c r="C124" i="54"/>
  <c r="D129" i="54" l="1"/>
  <c r="F129" i="54"/>
  <c r="C129" i="54"/>
  <c r="C130" i="54"/>
  <c r="N130" i="54"/>
  <c r="M130" i="54"/>
  <c r="L130" i="54"/>
  <c r="K130" i="54"/>
  <c r="J130" i="54"/>
  <c r="I130" i="54"/>
  <c r="H130" i="54"/>
  <c r="G130" i="54"/>
  <c r="F130" i="54"/>
  <c r="E129" i="54"/>
  <c r="E130" i="54"/>
  <c r="C131" i="54"/>
  <c r="G30" i="39" s="1"/>
  <c r="O128" i="54"/>
  <c r="M131" i="54"/>
  <c r="Q30" i="39" s="1"/>
  <c r="M133" i="54"/>
  <c r="L131" i="54"/>
  <c r="P30" i="39" s="1"/>
  <c r="L133" i="54"/>
  <c r="K131" i="54"/>
  <c r="O30" i="39" s="1"/>
  <c r="O126" i="54"/>
  <c r="K133" i="54"/>
  <c r="J131" i="54"/>
  <c r="N30" i="39" s="1"/>
  <c r="J133" i="54"/>
  <c r="I131" i="54"/>
  <c r="M30" i="39" s="1"/>
  <c r="H131" i="54"/>
  <c r="L30" i="39" s="1"/>
  <c r="H133" i="54"/>
  <c r="G131" i="54"/>
  <c r="K30" i="39" s="1"/>
  <c r="F133" i="54"/>
  <c r="E131" i="54"/>
  <c r="I30" i="39" s="1"/>
  <c r="D131" i="54"/>
  <c r="H30" i="39" s="1"/>
  <c r="D133" i="54"/>
  <c r="C133" i="54"/>
  <c r="N131" i="54"/>
  <c r="R30" i="39" s="1"/>
  <c r="N133" i="54"/>
  <c r="I133" i="54"/>
  <c r="G133" i="54"/>
  <c r="O125" i="54"/>
  <c r="H29" i="39"/>
  <c r="G29" i="39"/>
  <c r="H93" i="40"/>
  <c r="F61" i="38"/>
  <c r="D116" i="54"/>
  <c r="E116" i="54" s="1"/>
  <c r="F116" i="54" s="1"/>
  <c r="G116" i="54" s="1"/>
  <c r="H116" i="54" s="1"/>
  <c r="I116" i="54" s="1"/>
  <c r="J116" i="54" s="1"/>
  <c r="K116" i="54" s="1"/>
  <c r="L116" i="54" s="1"/>
  <c r="M116" i="54" s="1"/>
  <c r="N116" i="54" s="1"/>
  <c r="E112" i="54"/>
  <c r="F112" i="54"/>
  <c r="F118" i="54" s="1"/>
  <c r="G112" i="54"/>
  <c r="H112" i="54"/>
  <c r="H118" i="54" s="1"/>
  <c r="I112" i="54"/>
  <c r="I118" i="54" s="1"/>
  <c r="J112" i="54"/>
  <c r="J118" i="54" s="1"/>
  <c r="K112" i="54"/>
  <c r="K118" i="54" s="1"/>
  <c r="L112" i="54"/>
  <c r="L118" i="54" s="1"/>
  <c r="M112" i="54"/>
  <c r="M118" i="54" s="1"/>
  <c r="N112" i="54"/>
  <c r="N118" i="54" s="1"/>
  <c r="C112" i="54"/>
  <c r="D109" i="54"/>
  <c r="E109" i="54"/>
  <c r="F109" i="54"/>
  <c r="G109" i="54"/>
  <c r="H109" i="54"/>
  <c r="I109" i="54"/>
  <c r="J109" i="54"/>
  <c r="K109" i="54"/>
  <c r="L109" i="54"/>
  <c r="M109" i="54"/>
  <c r="N109" i="54"/>
  <c r="C109" i="54"/>
  <c r="D108" i="54"/>
  <c r="E108" i="54"/>
  <c r="E117" i="54" s="1"/>
  <c r="F108" i="54"/>
  <c r="G108" i="54"/>
  <c r="G117" i="54" s="1"/>
  <c r="H108" i="54"/>
  <c r="I108" i="54"/>
  <c r="J108" i="54"/>
  <c r="K108" i="54"/>
  <c r="L108" i="54"/>
  <c r="M108" i="54"/>
  <c r="N108" i="54"/>
  <c r="C108" i="54"/>
  <c r="D107" i="54"/>
  <c r="F107" i="54"/>
  <c r="H107" i="54"/>
  <c r="H117" i="54" s="1"/>
  <c r="I107" i="54"/>
  <c r="I117" i="54" s="1"/>
  <c r="J107" i="54"/>
  <c r="J117" i="54" s="1"/>
  <c r="K107" i="54"/>
  <c r="K117" i="54" s="1"/>
  <c r="L107" i="54"/>
  <c r="L117" i="54" s="1"/>
  <c r="M107" i="54"/>
  <c r="N107" i="54"/>
  <c r="C107" i="54"/>
  <c r="I169" i="37"/>
  <c r="J169" i="37"/>
  <c r="K169" i="37"/>
  <c r="L169" i="37"/>
  <c r="M169" i="37"/>
  <c r="N169" i="37"/>
  <c r="O169" i="37"/>
  <c r="P169" i="37"/>
  <c r="Q169" i="37"/>
  <c r="R169" i="37"/>
  <c r="S169" i="37"/>
  <c r="H169" i="37"/>
  <c r="I153" i="37"/>
  <c r="G43" i="37"/>
  <c r="G88" i="37"/>
  <c r="A88" i="37"/>
  <c r="A80" i="37"/>
  <c r="E16" i="72"/>
  <c r="D42" i="38"/>
  <c r="F117" i="54" l="1"/>
  <c r="F119" i="54" s="1"/>
  <c r="N117" i="54"/>
  <c r="M117" i="54"/>
  <c r="D117" i="54"/>
  <c r="C118" i="54"/>
  <c r="C113" i="54"/>
  <c r="H20" i="38" s="1"/>
  <c r="G118" i="54"/>
  <c r="G113" i="54"/>
  <c r="C117" i="54"/>
  <c r="J29" i="39"/>
  <c r="O130" i="54"/>
  <c r="I29" i="39"/>
  <c r="O131" i="54"/>
  <c r="O133" i="54"/>
  <c r="E119" i="54"/>
  <c r="C119" i="54"/>
  <c r="L119" i="54"/>
  <c r="C120" i="54"/>
  <c r="J119" i="54"/>
  <c r="D113" i="54"/>
  <c r="K119" i="54"/>
  <c r="G119" i="54"/>
  <c r="E118" i="54"/>
  <c r="E120" i="54" s="1"/>
  <c r="D119" i="54"/>
  <c r="M120" i="54"/>
  <c r="R34" i="38" s="1"/>
  <c r="L120" i="54"/>
  <c r="Q34" i="38" s="1"/>
  <c r="F120" i="54"/>
  <c r="K34" i="38" s="1"/>
  <c r="K120" i="54"/>
  <c r="P34" i="38" s="1"/>
  <c r="G120" i="54"/>
  <c r="L34" i="38" s="1"/>
  <c r="N119" i="54"/>
  <c r="M119" i="54"/>
  <c r="I119" i="54"/>
  <c r="H119" i="54"/>
  <c r="C111" i="54"/>
  <c r="D111" i="54"/>
  <c r="H120" i="54"/>
  <c r="M34" i="38" s="1"/>
  <c r="I120" i="54"/>
  <c r="N34" i="38" s="1"/>
  <c r="J120" i="54"/>
  <c r="O34" i="38" s="1"/>
  <c r="N120" i="54"/>
  <c r="S34" i="38" s="1"/>
  <c r="D120" i="54"/>
  <c r="A89" i="37"/>
  <c r="A81" i="37"/>
  <c r="F54" i="38"/>
  <c r="G54" i="38" s="1"/>
  <c r="H34" i="38" l="1"/>
  <c r="J34" i="38"/>
  <c r="I34" i="38"/>
  <c r="I20" i="38"/>
  <c r="E113" i="54"/>
  <c r="E111" i="54"/>
  <c r="C114" i="54"/>
  <c r="H13" i="38" s="1"/>
  <c r="D121" i="54"/>
  <c r="I29" i="38" s="1"/>
  <c r="J121" i="54"/>
  <c r="O29" i="38" s="1"/>
  <c r="K121" i="54"/>
  <c r="P29" i="38" s="1"/>
  <c r="C121" i="54"/>
  <c r="H29" i="38" s="1"/>
  <c r="H121" i="54"/>
  <c r="M29" i="38" s="1"/>
  <c r="I121" i="54"/>
  <c r="N29" i="38" s="1"/>
  <c r="M121" i="54"/>
  <c r="R29" i="38" s="1"/>
  <c r="N121" i="54"/>
  <c r="S29" i="38" s="1"/>
  <c r="G121" i="54"/>
  <c r="L29" i="38" s="1"/>
  <c r="F121" i="54"/>
  <c r="E121" i="54"/>
  <c r="J29" i="38" s="1"/>
  <c r="D114" i="54"/>
  <c r="I13" i="38" s="1"/>
  <c r="L121" i="54"/>
  <c r="Q29" i="38" s="1"/>
  <c r="F106" i="54"/>
  <c r="F113" i="54" s="1"/>
  <c r="A90" i="37"/>
  <c r="G34" i="38" l="1"/>
  <c r="F34" i="38" s="1"/>
  <c r="J20" i="38"/>
  <c r="K20" i="38"/>
  <c r="F29" i="38"/>
  <c r="G29" i="38"/>
  <c r="K29" i="38"/>
  <c r="E114" i="54"/>
  <c r="J13" i="38" s="1"/>
  <c r="L20" i="38"/>
  <c r="F111" i="54"/>
  <c r="I35" i="1" l="1"/>
  <c r="F114" i="54"/>
  <c r="K13" i="38" s="1"/>
  <c r="S153" i="37"/>
  <c r="G111" i="54"/>
  <c r="H106" i="54"/>
  <c r="J157" i="37"/>
  <c r="H157" i="37"/>
  <c r="H153" i="37" s="1"/>
  <c r="N15" i="51"/>
  <c r="D14" i="51"/>
  <c r="H113" i="54" l="1"/>
  <c r="G114" i="54"/>
  <c r="K157" i="37"/>
  <c r="J153" i="37"/>
  <c r="H111" i="54"/>
  <c r="I106" i="54"/>
  <c r="H114" i="54" l="1"/>
  <c r="M13" i="38" s="1"/>
  <c r="I113" i="54"/>
  <c r="N20" i="38" s="1"/>
  <c r="L13" i="38"/>
  <c r="M20" i="38"/>
  <c r="L157" i="37"/>
  <c r="K153" i="37"/>
  <c r="I111" i="54"/>
  <c r="J106" i="54"/>
  <c r="D14" i="9"/>
  <c r="I114" i="54" l="1"/>
  <c r="N13" i="38" s="1"/>
  <c r="J113" i="54"/>
  <c r="M157" i="37"/>
  <c r="L153" i="37"/>
  <c r="J111" i="54"/>
  <c r="K106" i="54"/>
  <c r="G93" i="2"/>
  <c r="E93" i="2"/>
  <c r="F93" i="2" s="1"/>
  <c r="E92" i="2"/>
  <c r="F92" i="2" s="1"/>
  <c r="D90" i="2"/>
  <c r="G87" i="2"/>
  <c r="E87" i="2"/>
  <c r="E103" i="58"/>
  <c r="F102" i="58"/>
  <c r="E102" i="58"/>
  <c r="I89" i="58"/>
  <c r="J89" i="58" s="1"/>
  <c r="J114" i="54" l="1"/>
  <c r="O13" i="38" s="1"/>
  <c r="K113" i="54"/>
  <c r="P20" i="38" s="1"/>
  <c r="O20" i="38"/>
  <c r="N157" i="37"/>
  <c r="O157" i="37" s="1"/>
  <c r="M153" i="37"/>
  <c r="L106" i="54"/>
  <c r="K111" i="54"/>
  <c r="F9" i="65"/>
  <c r="E9" i="65"/>
  <c r="E78" i="2"/>
  <c r="D78" i="2"/>
  <c r="G79" i="2"/>
  <c r="E79" i="2"/>
  <c r="D79" i="2"/>
  <c r="G78" i="2"/>
  <c r="G73" i="2"/>
  <c r="G72" i="2" s="1"/>
  <c r="G80" i="2" s="1"/>
  <c r="E73" i="2"/>
  <c r="D73" i="2"/>
  <c r="K114" i="54" l="1"/>
  <c r="L113" i="54"/>
  <c r="P13" i="38"/>
  <c r="D72" i="2"/>
  <c r="D80" i="2" s="1"/>
  <c r="P157" i="37"/>
  <c r="O153" i="37"/>
  <c r="M106" i="54"/>
  <c r="L111" i="54"/>
  <c r="E72" i="2"/>
  <c r="E80" i="2" s="1"/>
  <c r="F35" i="37"/>
  <c r="G35" i="37" s="1"/>
  <c r="H64" i="74"/>
  <c r="I64" i="74"/>
  <c r="J64" i="74"/>
  <c r="K64" i="74"/>
  <c r="L64" i="74"/>
  <c r="M64" i="74"/>
  <c r="L114" i="54" l="1"/>
  <c r="Q13" i="38" s="1"/>
  <c r="M113" i="54"/>
  <c r="R20" i="38" s="1"/>
  <c r="Q20" i="38"/>
  <c r="Q157" i="37"/>
  <c r="P153" i="37"/>
  <c r="N106" i="54"/>
  <c r="M111" i="54"/>
  <c r="D9" i="68"/>
  <c r="M114" i="54" l="1"/>
  <c r="R13" i="38" s="1"/>
  <c r="R157" i="37"/>
  <c r="R153" i="37" s="1"/>
  <c r="Q153" i="37"/>
  <c r="N111" i="54"/>
  <c r="N113" i="54"/>
  <c r="S20" i="38" l="1"/>
  <c r="N114" i="54"/>
  <c r="F85" i="38"/>
  <c r="G85" i="38" s="1"/>
  <c r="S13" i="38" l="1"/>
  <c r="F13" i="38"/>
  <c r="G13" i="38"/>
  <c r="T70" i="54"/>
  <c r="S70" i="54"/>
  <c r="R70" i="54"/>
  <c r="Q70" i="54"/>
  <c r="P70" i="54"/>
  <c r="O70" i="54"/>
  <c r="N70" i="54"/>
  <c r="M70" i="54"/>
  <c r="L70" i="54"/>
  <c r="K70" i="54"/>
  <c r="J70" i="54"/>
  <c r="I70" i="54"/>
  <c r="I66" i="54" s="1"/>
  <c r="G62" i="39" s="1"/>
  <c r="T67" i="54"/>
  <c r="S67" i="54"/>
  <c r="R67" i="54"/>
  <c r="Q67" i="54"/>
  <c r="P67" i="54"/>
  <c r="O67" i="54"/>
  <c r="N67" i="54"/>
  <c r="M67" i="54"/>
  <c r="L67" i="54"/>
  <c r="K67" i="54"/>
  <c r="J67" i="54"/>
  <c r="I67" i="54"/>
  <c r="T64" i="54"/>
  <c r="S64" i="54"/>
  <c r="M127" i="54" s="1"/>
  <c r="R64" i="54"/>
  <c r="P64" i="54"/>
  <c r="O64" i="54"/>
  <c r="I127" i="54" s="1"/>
  <c r="N64" i="54"/>
  <c r="H127" i="54" s="1"/>
  <c r="M64" i="54"/>
  <c r="G127" i="54" s="1"/>
  <c r="L64" i="54"/>
  <c r="F127" i="54" s="1"/>
  <c r="K64" i="54"/>
  <c r="E127" i="54" s="1"/>
  <c r="J64" i="54"/>
  <c r="D127" i="54" s="1"/>
  <c r="I64" i="54"/>
  <c r="Q62" i="54"/>
  <c r="T53" i="54"/>
  <c r="S53" i="54"/>
  <c r="R53" i="54"/>
  <c r="Q53" i="54"/>
  <c r="P53" i="54"/>
  <c r="O53" i="54"/>
  <c r="N53" i="54"/>
  <c r="M53" i="54"/>
  <c r="L53" i="54"/>
  <c r="K53" i="54"/>
  <c r="J53" i="54"/>
  <c r="I53" i="54"/>
  <c r="T46" i="54"/>
  <c r="S46" i="54"/>
  <c r="R46" i="54"/>
  <c r="Q46" i="54"/>
  <c r="P46" i="54"/>
  <c r="O46" i="54"/>
  <c r="N46" i="54"/>
  <c r="M46" i="54"/>
  <c r="L46" i="54"/>
  <c r="K46" i="54"/>
  <c r="J46" i="54"/>
  <c r="I46" i="54"/>
  <c r="T37" i="54"/>
  <c r="S37" i="54"/>
  <c r="R37" i="54"/>
  <c r="Q37" i="54"/>
  <c r="P37" i="54"/>
  <c r="O37" i="54"/>
  <c r="N37" i="54"/>
  <c r="M37" i="54"/>
  <c r="L37" i="54"/>
  <c r="K37" i="54"/>
  <c r="J37" i="54"/>
  <c r="I37" i="54"/>
  <c r="T34" i="54"/>
  <c r="S34" i="54"/>
  <c r="R34" i="54"/>
  <c r="Q34" i="54"/>
  <c r="P34" i="54"/>
  <c r="O34" i="54"/>
  <c r="N34" i="54"/>
  <c r="M34" i="54"/>
  <c r="L34" i="54"/>
  <c r="K34" i="54"/>
  <c r="J34" i="54"/>
  <c r="I34" i="54"/>
  <c r="G124" i="54"/>
  <c r="L25" i="54"/>
  <c r="K25" i="54"/>
  <c r="J25" i="54"/>
  <c r="I25" i="54"/>
  <c r="T15" i="54"/>
  <c r="S15" i="54"/>
  <c r="R15" i="54"/>
  <c r="Q15" i="54"/>
  <c r="P15" i="54"/>
  <c r="O15" i="54"/>
  <c r="N15" i="54"/>
  <c r="M15" i="54"/>
  <c r="J15" i="54"/>
  <c r="I15" i="54"/>
  <c r="T12" i="54"/>
  <c r="S12" i="54"/>
  <c r="R12" i="54"/>
  <c r="Q12" i="54"/>
  <c r="P12" i="54"/>
  <c r="O12" i="54"/>
  <c r="N12" i="54"/>
  <c r="M12" i="54"/>
  <c r="L12" i="54"/>
  <c r="K12" i="54"/>
  <c r="J12" i="54"/>
  <c r="I12" i="54"/>
  <c r="I32" i="1" l="1"/>
  <c r="Q52" i="54"/>
  <c r="O61" i="39" s="1"/>
  <c r="J66" i="54"/>
  <c r="N132" i="54"/>
  <c r="N127" i="54"/>
  <c r="C132" i="54"/>
  <c r="C134" i="54" s="1"/>
  <c r="C127" i="54"/>
  <c r="J132" i="54"/>
  <c r="J127" i="54"/>
  <c r="L132" i="54"/>
  <c r="L127" i="54"/>
  <c r="M66" i="54"/>
  <c r="K62" i="39" s="1"/>
  <c r="N66" i="54"/>
  <c r="L62" i="39" s="1"/>
  <c r="O66" i="54"/>
  <c r="M62" i="39" s="1"/>
  <c r="P66" i="54"/>
  <c r="N62" i="39" s="1"/>
  <c r="Q66" i="54"/>
  <c r="O62" i="39" s="1"/>
  <c r="R66" i="54"/>
  <c r="P62" i="39" s="1"/>
  <c r="S66" i="54"/>
  <c r="Q62" i="39" s="1"/>
  <c r="T66" i="54"/>
  <c r="R62" i="39" s="1"/>
  <c r="J11" i="54"/>
  <c r="H59" i="39" s="1"/>
  <c r="S33" i="54"/>
  <c r="Q60" i="39" s="1"/>
  <c r="M33" i="54"/>
  <c r="K60" i="39" s="1"/>
  <c r="N33" i="54"/>
  <c r="L60" i="39" s="1"/>
  <c r="P62" i="54"/>
  <c r="P52" i="54" s="1"/>
  <c r="N61" i="39" s="1"/>
  <c r="R62" i="54"/>
  <c r="R52" i="54" s="1"/>
  <c r="P61" i="39" s="1"/>
  <c r="L33" i="54"/>
  <c r="J60" i="39" s="1"/>
  <c r="I11" i="54"/>
  <c r="G59" i="39" s="1"/>
  <c r="O33" i="54"/>
  <c r="M60" i="39" s="1"/>
  <c r="R33" i="54"/>
  <c r="P60" i="39" s="1"/>
  <c r="M25" i="54"/>
  <c r="M11" i="54" s="1"/>
  <c r="K59" i="39" s="1"/>
  <c r="G129" i="54"/>
  <c r="G134" i="54" s="1"/>
  <c r="H62" i="39"/>
  <c r="K62" i="54"/>
  <c r="K52" i="54" s="1"/>
  <c r="I61" i="39" s="1"/>
  <c r="E132" i="54"/>
  <c r="E134" i="54" s="1"/>
  <c r="L62" i="54"/>
  <c r="L52" i="54" s="1"/>
  <c r="J61" i="39" s="1"/>
  <c r="F132" i="54"/>
  <c r="F134" i="54" s="1"/>
  <c r="O62" i="54"/>
  <c r="O52" i="54" s="1"/>
  <c r="M61" i="39" s="1"/>
  <c r="I132" i="54"/>
  <c r="Q33" i="54"/>
  <c r="O60" i="39" s="1"/>
  <c r="T62" i="54"/>
  <c r="T52" i="54" s="1"/>
  <c r="R61" i="39" s="1"/>
  <c r="J62" i="54"/>
  <c r="J52" i="54" s="1"/>
  <c r="H61" i="39" s="1"/>
  <c r="D132" i="54"/>
  <c r="D134" i="54" s="1"/>
  <c r="L66" i="54"/>
  <c r="J62" i="39" s="1"/>
  <c r="K33" i="54"/>
  <c r="I60" i="39" s="1"/>
  <c r="M62" i="54"/>
  <c r="M52" i="54" s="1"/>
  <c r="K61" i="39" s="1"/>
  <c r="G132" i="54"/>
  <c r="N62" i="54"/>
  <c r="N52" i="54" s="1"/>
  <c r="L61" i="39" s="1"/>
  <c r="H132" i="54"/>
  <c r="S62" i="54"/>
  <c r="S52" i="54" s="1"/>
  <c r="Q61" i="39" s="1"/>
  <c r="M132" i="54"/>
  <c r="P33" i="54"/>
  <c r="N60" i="39" s="1"/>
  <c r="I62" i="54"/>
  <c r="I52" i="54" s="1"/>
  <c r="G61" i="39" s="1"/>
  <c r="K66" i="54"/>
  <c r="I62" i="39" s="1"/>
  <c r="I33" i="54"/>
  <c r="J33" i="54"/>
  <c r="H60" i="39" s="1"/>
  <c r="K11" i="54"/>
  <c r="I59" i="39" s="1"/>
  <c r="L11" i="54"/>
  <c r="J59" i="39" s="1"/>
  <c r="T33" i="54"/>
  <c r="R60" i="39" s="1"/>
  <c r="H124" i="54"/>
  <c r="I33" i="1" l="1"/>
  <c r="G60" i="39"/>
  <c r="H33" i="54"/>
  <c r="S62" i="39"/>
  <c r="G67" i="39" s="1"/>
  <c r="P67" i="39"/>
  <c r="S61" i="39"/>
  <c r="O67" i="39"/>
  <c r="M67" i="39"/>
  <c r="S60" i="39"/>
  <c r="M31" i="39"/>
  <c r="Q31" i="39"/>
  <c r="L31" i="39"/>
  <c r="N31" i="39"/>
  <c r="H31" i="39"/>
  <c r="G31" i="39"/>
  <c r="O132" i="54"/>
  <c r="R31" i="39"/>
  <c r="J31" i="39"/>
  <c r="I31" i="39"/>
  <c r="K29" i="39"/>
  <c r="K31" i="39"/>
  <c r="P31" i="39"/>
  <c r="O127" i="54"/>
  <c r="H129" i="54"/>
  <c r="J9" i="54"/>
  <c r="H58" i="39" s="1"/>
  <c r="L9" i="54"/>
  <c r="J58" i="39" s="1"/>
  <c r="I9" i="54"/>
  <c r="G58" i="39" s="1"/>
  <c r="K9" i="54"/>
  <c r="I58" i="39" s="1"/>
  <c r="M9" i="54"/>
  <c r="K58" i="39" s="1"/>
  <c r="N25" i="54"/>
  <c r="N11" i="54" s="1"/>
  <c r="I34" i="1" l="1"/>
  <c r="Q67" i="39"/>
  <c r="J67" i="39"/>
  <c r="H67" i="39"/>
  <c r="N67" i="39"/>
  <c r="R67" i="39"/>
  <c r="K67" i="39"/>
  <c r="L67" i="39"/>
  <c r="I67" i="39"/>
  <c r="N9" i="54"/>
  <c r="L58" i="39" s="1"/>
  <c r="L59" i="39"/>
  <c r="L29" i="39"/>
  <c r="H134" i="54"/>
  <c r="I129" i="54"/>
  <c r="I124" i="54"/>
  <c r="O25" i="54"/>
  <c r="O11" i="54" s="1"/>
  <c r="S67" i="39" l="1"/>
  <c r="O9" i="54"/>
  <c r="M58" i="39" s="1"/>
  <c r="M59" i="39"/>
  <c r="M29" i="39"/>
  <c r="I134" i="54"/>
  <c r="J129" i="54"/>
  <c r="J134" i="54" s="1"/>
  <c r="J124" i="54"/>
  <c r="P25" i="54"/>
  <c r="P11" i="54" s="1"/>
  <c r="P9" i="54" l="1"/>
  <c r="N58" i="39" s="1"/>
  <c r="N59" i="39"/>
  <c r="K129" i="54"/>
  <c r="K124" i="54"/>
  <c r="N29" i="39"/>
  <c r="Q25" i="54"/>
  <c r="Q11" i="54" s="1"/>
  <c r="Q9" i="54" l="1"/>
  <c r="O58" i="39" s="1"/>
  <c r="O59" i="39"/>
  <c r="O29" i="39"/>
  <c r="K134" i="54"/>
  <c r="L129" i="54"/>
  <c r="L124" i="54"/>
  <c r="R25" i="54"/>
  <c r="R11" i="54" s="1"/>
  <c r="R9" i="54" l="1"/>
  <c r="P58" i="39" s="1"/>
  <c r="P59" i="39"/>
  <c r="P29" i="39"/>
  <c r="L134" i="54"/>
  <c r="M129" i="54"/>
  <c r="M124" i="54"/>
  <c r="N124" i="54"/>
  <c r="O124" i="54" s="1"/>
  <c r="S25" i="54"/>
  <c r="S11" i="54" s="1"/>
  <c r="S9" i="54" l="1"/>
  <c r="Q58" i="39" s="1"/>
  <c r="Q59" i="39"/>
  <c r="Q29" i="39"/>
  <c r="M134" i="54"/>
  <c r="T25" i="54"/>
  <c r="T11" i="54" s="1"/>
  <c r="N129" i="54"/>
  <c r="N134" i="54" s="1"/>
  <c r="E37" i="27"/>
  <c r="G59" i="2"/>
  <c r="T9" i="54" l="1"/>
  <c r="R58" i="39" s="1"/>
  <c r="S58" i="39" s="1"/>
  <c r="R59" i="39"/>
  <c r="R29" i="39"/>
  <c r="O129" i="54"/>
  <c r="I102" i="58"/>
  <c r="F56" i="75"/>
  <c r="F55" i="75"/>
  <c r="F54" i="75"/>
  <c r="F53" i="75"/>
  <c r="F52" i="75"/>
  <c r="F51" i="75"/>
  <c r="E50" i="75"/>
  <c r="D50" i="75"/>
  <c r="C50" i="75"/>
  <c r="F49" i="75"/>
  <c r="F45" i="75"/>
  <c r="F44" i="75"/>
  <c r="F43" i="75"/>
  <c r="F42" i="75"/>
  <c r="F41" i="75"/>
  <c r="F40" i="75"/>
  <c r="F39" i="75"/>
  <c r="F38" i="75"/>
  <c r="E37" i="75"/>
  <c r="D37" i="75"/>
  <c r="C37" i="75"/>
  <c r="F36" i="75"/>
  <c r="F35" i="75"/>
  <c r="F34" i="75"/>
  <c r="F33" i="75"/>
  <c r="F32" i="75"/>
  <c r="F31" i="75"/>
  <c r="F30" i="75"/>
  <c r="F29" i="75"/>
  <c r="F28" i="75"/>
  <c r="F27" i="75"/>
  <c r="F26" i="75"/>
  <c r="F25" i="75"/>
  <c r="F24" i="75"/>
  <c r="F23" i="75"/>
  <c r="F22" i="75"/>
  <c r="F21" i="75"/>
  <c r="E20" i="75"/>
  <c r="D20" i="75"/>
  <c r="C20" i="75"/>
  <c r="F19" i="75"/>
  <c r="F18" i="75"/>
  <c r="F17" i="75"/>
  <c r="F16" i="75"/>
  <c r="F15" i="75"/>
  <c r="F14" i="75"/>
  <c r="F13" i="75"/>
  <c r="E12" i="75"/>
  <c r="D12" i="75"/>
  <c r="C12" i="75"/>
  <c r="F11" i="75"/>
  <c r="F10" i="75" s="1"/>
  <c r="E10" i="75"/>
  <c r="D10" i="75"/>
  <c r="C10" i="75"/>
  <c r="D8" i="17"/>
  <c r="D12" i="17"/>
  <c r="F37" i="75" l="1"/>
  <c r="D9" i="75"/>
  <c r="D57" i="75" s="1"/>
  <c r="E9" i="75"/>
  <c r="E57" i="75" s="1"/>
  <c r="F50" i="75"/>
  <c r="F12" i="75"/>
  <c r="F20" i="75"/>
  <c r="F9" i="75" s="1"/>
  <c r="F57" i="75" s="1"/>
  <c r="C9" i="75"/>
  <c r="C57" i="75" s="1"/>
  <c r="S59" i="39"/>
  <c r="H10" i="67"/>
  <c r="E72" i="27" l="1"/>
  <c r="F123" i="42"/>
  <c r="E119" i="42"/>
  <c r="F107" i="42"/>
  <c r="E107" i="42"/>
  <c r="D107" i="42"/>
  <c r="E91" i="42"/>
  <c r="D91" i="42"/>
  <c r="F86" i="42"/>
  <c r="E76" i="42"/>
  <c r="D76" i="42"/>
  <c r="F67" i="42"/>
  <c r="E67" i="42"/>
  <c r="D67" i="42"/>
  <c r="F62" i="42"/>
  <c r="E61" i="42"/>
  <c r="D61" i="42"/>
  <c r="F58" i="42"/>
  <c r="F55" i="42"/>
  <c r="E52" i="42"/>
  <c r="D52" i="42"/>
  <c r="F49" i="42"/>
  <c r="E46" i="42"/>
  <c r="E45" i="42" s="1"/>
  <c r="D46" i="42"/>
  <c r="F37" i="42"/>
  <c r="F30" i="42"/>
  <c r="E30" i="42"/>
  <c r="D30" i="42"/>
  <c r="F27" i="42"/>
  <c r="E27" i="42"/>
  <c r="D27" i="42"/>
  <c r="F18" i="42"/>
  <c r="E18" i="42"/>
  <c r="D18" i="42"/>
  <c r="F14" i="42"/>
  <c r="E14" i="42"/>
  <c r="D14" i="42"/>
  <c r="F11" i="42"/>
  <c r="E11" i="42"/>
  <c r="D11" i="42"/>
  <c r="F13" i="66"/>
  <c r="J33" i="65"/>
  <c r="J32" i="65"/>
  <c r="J31" i="65"/>
  <c r="J29" i="65"/>
  <c r="I27" i="65"/>
  <c r="J26" i="65"/>
  <c r="I24" i="65"/>
  <c r="J22" i="65"/>
  <c r="I20" i="65"/>
  <c r="I17" i="65"/>
  <c r="I16" i="65"/>
  <c r="J15" i="65"/>
  <c r="J14" i="65"/>
  <c r="J13" i="65"/>
  <c r="J11" i="65"/>
  <c r="J9" i="65"/>
  <c r="F29" i="65"/>
  <c r="H27" i="63"/>
  <c r="H26" i="63"/>
  <c r="H21" i="63"/>
  <c r="H18" i="63"/>
  <c r="H16" i="63"/>
  <c r="H14" i="63"/>
  <c r="H12" i="63"/>
  <c r="H10" i="63"/>
  <c r="H9" i="63"/>
  <c r="G8" i="63"/>
  <c r="H8" i="63" s="1"/>
  <c r="F21" i="63"/>
  <c r="F16" i="63"/>
  <c r="F14" i="63"/>
  <c r="F12" i="63"/>
  <c r="F10" i="63"/>
  <c r="F9" i="63"/>
  <c r="E8" i="63"/>
  <c r="E10" i="42" l="1"/>
  <c r="F99" i="42"/>
  <c r="F61" i="42"/>
  <c r="F68" i="27"/>
  <c r="E106" i="42"/>
  <c r="E105" i="42" s="1"/>
  <c r="F10" i="42"/>
  <c r="E75" i="42"/>
  <c r="E36" i="42"/>
  <c r="E72" i="42" s="1"/>
  <c r="D75" i="42"/>
  <c r="D45" i="42"/>
  <c r="D36" i="42" s="1"/>
  <c r="D10" i="42"/>
  <c r="F46" i="42"/>
  <c r="I18" i="65"/>
  <c r="I35" i="65"/>
  <c r="F52" i="42"/>
  <c r="F76" i="42"/>
  <c r="I28" i="65"/>
  <c r="E126" i="42" l="1"/>
  <c r="D72" i="42"/>
  <c r="F45" i="42"/>
  <c r="K14" i="61"/>
  <c r="K13" i="61"/>
  <c r="G13" i="61"/>
  <c r="G12" i="61"/>
  <c r="G14" i="61"/>
  <c r="E13" i="61"/>
  <c r="E12" i="61"/>
  <c r="F36" i="42" l="1"/>
  <c r="G63" i="2" l="1"/>
  <c r="F72" i="42"/>
  <c r="F22" i="39"/>
  <c r="X69" i="74"/>
  <c r="K76" i="74"/>
  <c r="K73" i="74"/>
  <c r="L76" i="74"/>
  <c r="L16" i="74"/>
  <c r="I76" i="74"/>
  <c r="G64" i="74"/>
  <c r="G14" i="74" s="1"/>
  <c r="I73" i="74"/>
  <c r="H50" i="74"/>
  <c r="H48" i="74" s="1"/>
  <c r="H55" i="74" s="1"/>
  <c r="H57" i="74" s="1"/>
  <c r="Y76" i="74"/>
  <c r="W76" i="74"/>
  <c r="V76" i="74"/>
  <c r="U76" i="74"/>
  <c r="T76" i="74"/>
  <c r="S76" i="74"/>
  <c r="R76" i="74"/>
  <c r="Q76" i="74"/>
  <c r="P76" i="74"/>
  <c r="O76" i="74"/>
  <c r="N76" i="74"/>
  <c r="M76" i="74"/>
  <c r="H76" i="74"/>
  <c r="G76" i="74"/>
  <c r="F76" i="74"/>
  <c r="E76" i="74"/>
  <c r="Y73" i="74"/>
  <c r="W73" i="74"/>
  <c r="W17" i="74" s="1"/>
  <c r="V73" i="74"/>
  <c r="V17" i="74" s="1"/>
  <c r="U73" i="74"/>
  <c r="T73" i="74"/>
  <c r="T17" i="74" s="1"/>
  <c r="S73" i="74"/>
  <c r="S17" i="74" s="1"/>
  <c r="R73" i="74"/>
  <c r="R17" i="74" s="1"/>
  <c r="Q73" i="74"/>
  <c r="Q17" i="74" s="1"/>
  <c r="P73" i="74"/>
  <c r="P17" i="74" s="1"/>
  <c r="O73" i="74"/>
  <c r="O17" i="74" s="1"/>
  <c r="N73" i="74"/>
  <c r="N17" i="74" s="1"/>
  <c r="M73" i="74"/>
  <c r="M17" i="74" s="1"/>
  <c r="L73" i="74"/>
  <c r="L17" i="74" s="1"/>
  <c r="J73" i="74"/>
  <c r="J17" i="74" s="1"/>
  <c r="H73" i="74"/>
  <c r="H17" i="74" s="1"/>
  <c r="G73" i="74"/>
  <c r="F73" i="74"/>
  <c r="F17" i="74" s="1"/>
  <c r="G19" i="61" s="1"/>
  <c r="E73" i="74"/>
  <c r="Y70" i="74"/>
  <c r="W70" i="74"/>
  <c r="V70" i="74"/>
  <c r="U70" i="74"/>
  <c r="T70" i="74"/>
  <c r="S70" i="74"/>
  <c r="R70" i="74"/>
  <c r="Q70" i="74"/>
  <c r="P70" i="74"/>
  <c r="P16" i="74" s="1"/>
  <c r="O70" i="74"/>
  <c r="O16" i="74" s="1"/>
  <c r="N70" i="74"/>
  <c r="N16" i="74" s="1"/>
  <c r="M70" i="74"/>
  <c r="M16" i="74" s="1"/>
  <c r="G70" i="74"/>
  <c r="F70" i="74"/>
  <c r="F16" i="74" s="1"/>
  <c r="G18" i="61" s="1"/>
  <c r="E91" i="2" s="1"/>
  <c r="E70" i="74"/>
  <c r="E69" i="74" s="1"/>
  <c r="Y64" i="74"/>
  <c r="Y63" i="74" s="1"/>
  <c r="W64" i="74"/>
  <c r="W63" i="74" s="1"/>
  <c r="V64" i="74"/>
  <c r="V14" i="74" s="1"/>
  <c r="U64" i="74"/>
  <c r="U14" i="74" s="1"/>
  <c r="T64" i="74"/>
  <c r="T14" i="74" s="1"/>
  <c r="S64" i="74"/>
  <c r="S63" i="74" s="1"/>
  <c r="R64" i="74"/>
  <c r="R63" i="74" s="1"/>
  <c r="Q64" i="74"/>
  <c r="Q63" i="74" s="1"/>
  <c r="P64" i="74"/>
  <c r="P63" i="74" s="1"/>
  <c r="O64" i="74"/>
  <c r="N64" i="74"/>
  <c r="J14" i="74"/>
  <c r="F64" i="74"/>
  <c r="F14" i="74" s="1"/>
  <c r="E64" i="74"/>
  <c r="E14" i="74" s="1"/>
  <c r="J63" i="74"/>
  <c r="W59" i="74"/>
  <c r="W56" i="74" s="1"/>
  <c r="V59" i="74"/>
  <c r="V56" i="74" s="1"/>
  <c r="U59" i="74"/>
  <c r="U56" i="74" s="1"/>
  <c r="T59" i="74"/>
  <c r="T56" i="74" s="1"/>
  <c r="S59" i="74"/>
  <c r="S56" i="74" s="1"/>
  <c r="R59" i="74"/>
  <c r="Q59" i="74"/>
  <c r="Q56" i="74" s="1"/>
  <c r="P59" i="74"/>
  <c r="P56" i="74" s="1"/>
  <c r="O59" i="74"/>
  <c r="O56" i="74" s="1"/>
  <c r="N59" i="74"/>
  <c r="N56" i="74" s="1"/>
  <c r="M59" i="74"/>
  <c r="M56" i="74" s="1"/>
  <c r="L59" i="74"/>
  <c r="L56" i="74" s="1"/>
  <c r="K59" i="74"/>
  <c r="J59" i="74"/>
  <c r="J56" i="74" s="1"/>
  <c r="I59" i="74"/>
  <c r="H59" i="74"/>
  <c r="G59" i="74"/>
  <c r="G56" i="74" s="1"/>
  <c r="F59" i="74"/>
  <c r="E59" i="74"/>
  <c r="E56" i="74" s="1"/>
  <c r="W55" i="74"/>
  <c r="V55" i="74"/>
  <c r="U55" i="74"/>
  <c r="T55" i="74"/>
  <c r="S55" i="74"/>
  <c r="W54" i="74"/>
  <c r="V54" i="74"/>
  <c r="U54" i="74"/>
  <c r="T54" i="74"/>
  <c r="S54" i="74"/>
  <c r="R54" i="74"/>
  <c r="Q54" i="74"/>
  <c r="P54" i="74"/>
  <c r="O54" i="74"/>
  <c r="N54" i="74"/>
  <c r="M54" i="74"/>
  <c r="L54" i="74"/>
  <c r="K54" i="74"/>
  <c r="J54" i="74"/>
  <c r="I54" i="74"/>
  <c r="H54" i="74"/>
  <c r="G54" i="74"/>
  <c r="F54" i="74"/>
  <c r="E54" i="74"/>
  <c r="F48" i="74"/>
  <c r="F55" i="74" s="1"/>
  <c r="W48" i="74"/>
  <c r="V48" i="74"/>
  <c r="U48" i="74"/>
  <c r="T48" i="74"/>
  <c r="S48" i="74"/>
  <c r="Q48" i="74"/>
  <c r="Q55" i="74" s="1"/>
  <c r="P48" i="74"/>
  <c r="P55" i="74" s="1"/>
  <c r="O48" i="74"/>
  <c r="O55" i="74" s="1"/>
  <c r="N48" i="74"/>
  <c r="N55" i="74" s="1"/>
  <c r="M48" i="74"/>
  <c r="M55" i="74" s="1"/>
  <c r="L48" i="74"/>
  <c r="J48" i="74"/>
  <c r="J55" i="74" s="1"/>
  <c r="I48" i="74"/>
  <c r="G48" i="74"/>
  <c r="E48" i="74"/>
  <c r="E55" i="74" s="1"/>
  <c r="W44" i="74"/>
  <c r="V44" i="74"/>
  <c r="U44" i="74"/>
  <c r="T44" i="74"/>
  <c r="S44" i="74"/>
  <c r="R44" i="74"/>
  <c r="Q44" i="74"/>
  <c r="P44" i="74"/>
  <c r="O44" i="74"/>
  <c r="N44" i="74"/>
  <c r="M44" i="74"/>
  <c r="L44" i="74"/>
  <c r="K44" i="74"/>
  <c r="J44" i="74"/>
  <c r="I44" i="74"/>
  <c r="H44" i="74"/>
  <c r="G44" i="74"/>
  <c r="F44" i="74"/>
  <c r="E44" i="74"/>
  <c r="W38" i="74"/>
  <c r="W35" i="74" s="1"/>
  <c r="V38" i="74"/>
  <c r="V35" i="74" s="1"/>
  <c r="U38" i="74"/>
  <c r="T38" i="74"/>
  <c r="T35" i="74" s="1"/>
  <c r="S38" i="74"/>
  <c r="S35" i="74" s="1"/>
  <c r="R38" i="74"/>
  <c r="R35" i="74" s="1"/>
  <c r="Q38" i="74"/>
  <c r="Q35" i="74" s="1"/>
  <c r="P38" i="74"/>
  <c r="P35" i="74" s="1"/>
  <c r="O38" i="74"/>
  <c r="O35" i="74" s="1"/>
  <c r="N38" i="74"/>
  <c r="N35" i="74" s="1"/>
  <c r="M38" i="74"/>
  <c r="M35" i="74" s="1"/>
  <c r="L38" i="74"/>
  <c r="L35" i="74" s="1"/>
  <c r="K38" i="74"/>
  <c r="J38" i="74"/>
  <c r="I38" i="74"/>
  <c r="H38" i="74"/>
  <c r="H35" i="74" s="1"/>
  <c r="G38" i="74"/>
  <c r="F38" i="74"/>
  <c r="F35" i="74" s="1"/>
  <c r="E38" i="74"/>
  <c r="E37" i="74"/>
  <c r="E36" i="74"/>
  <c r="E35" i="74" s="1"/>
  <c r="J34" i="74"/>
  <c r="K29" i="74"/>
  <c r="G29" i="74"/>
  <c r="G36" i="74" s="1"/>
  <c r="W28" i="74"/>
  <c r="V28" i="74"/>
  <c r="V34" i="74" s="1"/>
  <c r="T28" i="74"/>
  <c r="S28" i="74"/>
  <c r="R28" i="74"/>
  <c r="R34" i="74" s="1"/>
  <c r="Q28" i="74"/>
  <c r="P28" i="74"/>
  <c r="O28" i="74"/>
  <c r="N28" i="74"/>
  <c r="M28" i="74"/>
  <c r="L28" i="74"/>
  <c r="L34" i="74" s="1"/>
  <c r="H28" i="74"/>
  <c r="H34" i="74" s="1"/>
  <c r="F28" i="74"/>
  <c r="F34" i="74" s="1"/>
  <c r="E28" i="74"/>
  <c r="E34" i="74" s="1"/>
  <c r="W25" i="74"/>
  <c r="V25" i="74"/>
  <c r="U25" i="74"/>
  <c r="T25" i="74"/>
  <c r="S25" i="74"/>
  <c r="S33" i="74" s="1"/>
  <c r="R25" i="74"/>
  <c r="R33" i="74" s="1"/>
  <c r="Q25" i="74"/>
  <c r="Q33" i="74" s="1"/>
  <c r="P25" i="74"/>
  <c r="O25" i="74"/>
  <c r="O33" i="74" s="1"/>
  <c r="N25" i="74"/>
  <c r="N33" i="74" s="1"/>
  <c r="M25" i="74"/>
  <c r="L25" i="74"/>
  <c r="K25" i="74"/>
  <c r="J25" i="74"/>
  <c r="J23" i="74" s="1"/>
  <c r="I25" i="74"/>
  <c r="H25" i="74"/>
  <c r="H33" i="74" s="1"/>
  <c r="G25" i="74"/>
  <c r="G33" i="74" s="1"/>
  <c r="F25" i="74"/>
  <c r="F24" i="74" s="1"/>
  <c r="F23" i="74" s="1"/>
  <c r="E25" i="74"/>
  <c r="E33" i="74" s="1"/>
  <c r="W20" i="74"/>
  <c r="V20" i="74"/>
  <c r="U20" i="74"/>
  <c r="T20" i="74"/>
  <c r="S20" i="74"/>
  <c r="R20" i="74"/>
  <c r="Q20" i="74"/>
  <c r="P20" i="74"/>
  <c r="O20" i="74"/>
  <c r="N20" i="74"/>
  <c r="M20" i="74"/>
  <c r="L20" i="74"/>
  <c r="K20" i="74"/>
  <c r="J20" i="74"/>
  <c r="I20" i="74"/>
  <c r="H20" i="74"/>
  <c r="G20" i="74"/>
  <c r="F20" i="74"/>
  <c r="E20" i="74"/>
  <c r="W19" i="74"/>
  <c r="V19" i="74"/>
  <c r="U19" i="74"/>
  <c r="T19" i="74"/>
  <c r="S19" i="74"/>
  <c r="R19" i="74"/>
  <c r="Q19" i="74"/>
  <c r="P19" i="74"/>
  <c r="O19" i="74"/>
  <c r="N19" i="74"/>
  <c r="M19" i="74"/>
  <c r="L19" i="74"/>
  <c r="K19" i="74"/>
  <c r="J19" i="74"/>
  <c r="I19" i="74"/>
  <c r="H19" i="74"/>
  <c r="G19" i="74"/>
  <c r="F19" i="74"/>
  <c r="E19" i="74"/>
  <c r="J18" i="74" l="1"/>
  <c r="R69" i="74"/>
  <c r="G16" i="74"/>
  <c r="I43" i="74"/>
  <c r="Q69" i="74"/>
  <c r="V69" i="74"/>
  <c r="W69" i="74"/>
  <c r="G69" i="74"/>
  <c r="F69" i="74"/>
  <c r="P69" i="74"/>
  <c r="E16" i="74"/>
  <c r="E18" i="61" s="1"/>
  <c r="V24" i="74"/>
  <c r="V23" i="74" s="1"/>
  <c r="H69" i="74"/>
  <c r="T69" i="74"/>
  <c r="T63" i="74"/>
  <c r="S69" i="74"/>
  <c r="O43" i="74"/>
  <c r="O42" i="74" s="1"/>
  <c r="U63" i="74"/>
  <c r="O69" i="74"/>
  <c r="K12" i="74"/>
  <c r="N69" i="74"/>
  <c r="J69" i="74"/>
  <c r="Q13" i="74"/>
  <c r="E12" i="74"/>
  <c r="I55" i="74"/>
  <c r="I57" i="74" s="1"/>
  <c r="I56" i="74" s="1"/>
  <c r="U29" i="74"/>
  <c r="U28" i="74" s="1"/>
  <c r="U34" i="74" s="1"/>
  <c r="K12" i="61"/>
  <c r="U69" i="74"/>
  <c r="F91" i="2"/>
  <c r="E90" i="2"/>
  <c r="F90" i="2" s="1"/>
  <c r="G28" i="74"/>
  <c r="G34" i="74" s="1"/>
  <c r="V63" i="74"/>
  <c r="S43" i="74"/>
  <c r="S42" i="74" s="1"/>
  <c r="L69" i="74"/>
  <c r="U18" i="74"/>
  <c r="V13" i="74"/>
  <c r="M69" i="74"/>
  <c r="K18" i="74"/>
  <c r="W14" i="74"/>
  <c r="L14" i="74"/>
  <c r="K69" i="74"/>
  <c r="K63" i="74"/>
  <c r="I69" i="74"/>
  <c r="I63" i="74"/>
  <c r="I18" i="74"/>
  <c r="H14" i="74"/>
  <c r="L18" i="74"/>
  <c r="L15" i="74" s="1"/>
  <c r="S14" i="74"/>
  <c r="L12" i="74"/>
  <c r="V53" i="74"/>
  <c r="V52" i="74" s="1"/>
  <c r="M12" i="74"/>
  <c r="U43" i="74"/>
  <c r="U42" i="74" s="1"/>
  <c r="W53" i="74"/>
  <c r="W52" i="74" s="1"/>
  <c r="F12" i="74"/>
  <c r="F11" i="74" s="1"/>
  <c r="S18" i="74"/>
  <c r="J53" i="74"/>
  <c r="J52" i="74" s="1"/>
  <c r="F18" i="74"/>
  <c r="G20" i="61" s="1"/>
  <c r="R18" i="74"/>
  <c r="T16" i="74"/>
  <c r="T18" i="74"/>
  <c r="L43" i="74"/>
  <c r="L42" i="74" s="1"/>
  <c r="G18" i="74"/>
  <c r="S12" i="74"/>
  <c r="T13" i="74"/>
  <c r="J13" i="74"/>
  <c r="E17" i="74"/>
  <c r="E19" i="61" s="1"/>
  <c r="H43" i="74"/>
  <c r="H42" i="74" s="1"/>
  <c r="F63" i="74"/>
  <c r="O24" i="74"/>
  <c r="O23" i="74" s="1"/>
  <c r="S53" i="74"/>
  <c r="S52" i="74" s="1"/>
  <c r="Q14" i="74"/>
  <c r="P12" i="74"/>
  <c r="J43" i="74"/>
  <c r="J42" i="74" s="1"/>
  <c r="J9" i="74" s="1"/>
  <c r="H63" i="74"/>
  <c r="G12" i="74"/>
  <c r="M53" i="74"/>
  <c r="M52" i="74" s="1"/>
  <c r="E63" i="74"/>
  <c r="W13" i="74"/>
  <c r="T43" i="74"/>
  <c r="T42" i="74" s="1"/>
  <c r="P14" i="74"/>
  <c r="I42" i="74"/>
  <c r="G63" i="74"/>
  <c r="R14" i="74"/>
  <c r="E32" i="74"/>
  <c r="E31" i="74" s="1"/>
  <c r="M13" i="74"/>
  <c r="U53" i="74"/>
  <c r="U52" i="74" s="1"/>
  <c r="L13" i="74"/>
  <c r="F33" i="74"/>
  <c r="F32" i="74" s="1"/>
  <c r="F31" i="74" s="1"/>
  <c r="V18" i="74"/>
  <c r="M34" i="74"/>
  <c r="W34" i="74"/>
  <c r="G37" i="74"/>
  <c r="G17" i="74" s="1"/>
  <c r="N53" i="74"/>
  <c r="N52" i="74" s="1"/>
  <c r="Q18" i="74"/>
  <c r="W43" i="74"/>
  <c r="W42" i="74" s="1"/>
  <c r="O53" i="74"/>
  <c r="O52" i="74" s="1"/>
  <c r="P33" i="74"/>
  <c r="Q12" i="74"/>
  <c r="E24" i="74"/>
  <c r="E23" i="74" s="1"/>
  <c r="M43" i="74"/>
  <c r="M42" i="74" s="1"/>
  <c r="E53" i="74"/>
  <c r="E52" i="74" s="1"/>
  <c r="Q53" i="74"/>
  <c r="Q52" i="74" s="1"/>
  <c r="H13" i="74"/>
  <c r="V43" i="74"/>
  <c r="V42" i="74" s="1"/>
  <c r="V9" i="74" s="1"/>
  <c r="T53" i="74"/>
  <c r="T52" i="74" s="1"/>
  <c r="W18" i="74"/>
  <c r="H12" i="74"/>
  <c r="N12" i="74"/>
  <c r="P18" i="74"/>
  <c r="P15" i="74" s="1"/>
  <c r="L55" i="74"/>
  <c r="L53" i="74" s="1"/>
  <c r="L52" i="74" s="1"/>
  <c r="O12" i="74"/>
  <c r="E18" i="74"/>
  <c r="E20" i="61" s="1"/>
  <c r="S24" i="74"/>
  <c r="S23" i="74" s="1"/>
  <c r="P53" i="74"/>
  <c r="P52" i="74" s="1"/>
  <c r="R12" i="74"/>
  <c r="N43" i="74"/>
  <c r="N42" i="74" s="1"/>
  <c r="G43" i="74"/>
  <c r="G42" i="74" s="1"/>
  <c r="F53" i="74"/>
  <c r="M18" i="74"/>
  <c r="M15" i="74" s="1"/>
  <c r="H56" i="74"/>
  <c r="H16" i="74"/>
  <c r="S16" i="74"/>
  <c r="R48" i="74"/>
  <c r="R13" i="74" s="1"/>
  <c r="H32" i="74"/>
  <c r="H31" i="74" s="1"/>
  <c r="J16" i="74"/>
  <c r="J15" i="74" s="1"/>
  <c r="T12" i="74"/>
  <c r="T33" i="74"/>
  <c r="T24" i="74"/>
  <c r="T23" i="74" s="1"/>
  <c r="U33" i="74"/>
  <c r="U12" i="74"/>
  <c r="W12" i="74"/>
  <c r="O63" i="74"/>
  <c r="O14" i="74"/>
  <c r="N18" i="74"/>
  <c r="N15" i="74" s="1"/>
  <c r="Q16" i="74"/>
  <c r="I29" i="74"/>
  <c r="I28" i="74" s="1"/>
  <c r="I13" i="74" s="1"/>
  <c r="K28" i="74"/>
  <c r="K24" i="74" s="1"/>
  <c r="K23" i="74" s="1"/>
  <c r="N13" i="74"/>
  <c r="N34" i="74"/>
  <c r="N32" i="74" s="1"/>
  <c r="N31" i="74" s="1"/>
  <c r="G32" i="74"/>
  <c r="O13" i="74"/>
  <c r="O34" i="74"/>
  <c r="O32" i="74" s="1"/>
  <c r="O31" i="74" s="1"/>
  <c r="V16" i="74"/>
  <c r="P13" i="74"/>
  <c r="P34" i="74"/>
  <c r="P24" i="74"/>
  <c r="P23" i="74" s="1"/>
  <c r="L63" i="74"/>
  <c r="I12" i="74"/>
  <c r="I33" i="74"/>
  <c r="Q34" i="74"/>
  <c r="Q32" i="74" s="1"/>
  <c r="Q31" i="74" s="1"/>
  <c r="Q24" i="74"/>
  <c r="Q23" i="74" s="1"/>
  <c r="M63" i="74"/>
  <c r="M14" i="74"/>
  <c r="N63" i="74"/>
  <c r="N14" i="74"/>
  <c r="H24" i="74"/>
  <c r="H23" i="74" s="1"/>
  <c r="O18" i="74"/>
  <c r="O15" i="74" s="1"/>
  <c r="M33" i="74"/>
  <c r="M24" i="74"/>
  <c r="M23" i="74" s="1"/>
  <c r="R32" i="74"/>
  <c r="R31" i="74" s="1"/>
  <c r="E13" i="74"/>
  <c r="E11" i="74" s="1"/>
  <c r="N24" i="74"/>
  <c r="N23" i="74" s="1"/>
  <c r="F43" i="74"/>
  <c r="F42" i="74" s="1"/>
  <c r="P43" i="74"/>
  <c r="P42" i="74" s="1"/>
  <c r="G55" i="74"/>
  <c r="G53" i="74" s="1"/>
  <c r="G52" i="74" s="1"/>
  <c r="J12" i="74"/>
  <c r="J33" i="74"/>
  <c r="J32" i="74" s="1"/>
  <c r="V12" i="74"/>
  <c r="V33" i="74"/>
  <c r="V32" i="74" s="1"/>
  <c r="V31" i="74" s="1"/>
  <c r="H53" i="74"/>
  <c r="K33" i="74"/>
  <c r="W33" i="74"/>
  <c r="W24" i="74"/>
  <c r="W23" i="74" s="1"/>
  <c r="S34" i="74"/>
  <c r="S32" i="74" s="1"/>
  <c r="S31" i="74" s="1"/>
  <c r="S13" i="74"/>
  <c r="W16" i="74"/>
  <c r="R24" i="74"/>
  <c r="R23" i="74" s="1"/>
  <c r="L33" i="74"/>
  <c r="L32" i="74" s="1"/>
  <c r="L31" i="74" s="1"/>
  <c r="L24" i="74"/>
  <c r="L23" i="74" s="1"/>
  <c r="T34" i="74"/>
  <c r="H18" i="74"/>
  <c r="E43" i="74"/>
  <c r="E42" i="74" s="1"/>
  <c r="Q43" i="74"/>
  <c r="Q42" i="74" s="1"/>
  <c r="P32" i="74" l="1"/>
  <c r="P31" i="74" s="1"/>
  <c r="G13" i="74"/>
  <c r="T11" i="74"/>
  <c r="T9" i="74"/>
  <c r="Q11" i="74"/>
  <c r="S9" i="74"/>
  <c r="G24" i="74"/>
  <c r="G23" i="74" s="1"/>
  <c r="G9" i="74" s="1"/>
  <c r="V11" i="74"/>
  <c r="U24" i="74"/>
  <c r="U23" i="74" s="1"/>
  <c r="U9" i="74" s="1"/>
  <c r="K48" i="74"/>
  <c r="K13" i="74" s="1"/>
  <c r="G88" i="2" s="1"/>
  <c r="K15" i="61"/>
  <c r="K11" i="61" s="1"/>
  <c r="K8" i="61" s="1"/>
  <c r="F15" i="74"/>
  <c r="K20" i="61"/>
  <c r="U13" i="74"/>
  <c r="U11" i="74" s="1"/>
  <c r="I53" i="74"/>
  <c r="I52" i="74" s="1"/>
  <c r="F52" i="74"/>
  <c r="E9" i="74"/>
  <c r="F9" i="74"/>
  <c r="N11" i="62" s="1"/>
  <c r="M11" i="62" s="1"/>
  <c r="K14" i="74"/>
  <c r="G89" i="2" s="1"/>
  <c r="I14" i="74"/>
  <c r="E15" i="74"/>
  <c r="V15" i="74"/>
  <c r="P11" i="74"/>
  <c r="W11" i="74"/>
  <c r="S15" i="74"/>
  <c r="H9" i="74"/>
  <c r="U32" i="74"/>
  <c r="H15" i="74"/>
  <c r="H11" i="74"/>
  <c r="G11" i="74"/>
  <c r="M11" i="74"/>
  <c r="W15" i="74"/>
  <c r="O9" i="74"/>
  <c r="L9" i="74"/>
  <c r="N9" i="74"/>
  <c r="T15" i="74"/>
  <c r="S11" i="74"/>
  <c r="M32" i="74"/>
  <c r="M31" i="74" s="1"/>
  <c r="R11" i="74"/>
  <c r="J11" i="74"/>
  <c r="O11" i="74"/>
  <c r="N11" i="74"/>
  <c r="Q15" i="74"/>
  <c r="F56" i="74"/>
  <c r="Q9" i="74"/>
  <c r="W9" i="74"/>
  <c r="W32" i="74"/>
  <c r="W31" i="74" s="1"/>
  <c r="G35" i="74"/>
  <c r="L11" i="74"/>
  <c r="G15" i="74"/>
  <c r="G31" i="74"/>
  <c r="T32" i="74"/>
  <c r="T31" i="74" s="1"/>
  <c r="P9" i="74"/>
  <c r="H52" i="74"/>
  <c r="R55" i="74"/>
  <c r="R43" i="74"/>
  <c r="R42" i="74" s="1"/>
  <c r="R9" i="74" s="1"/>
  <c r="K34" i="74"/>
  <c r="I24" i="74"/>
  <c r="I23" i="74" s="1"/>
  <c r="I9" i="74" s="1"/>
  <c r="M9" i="74"/>
  <c r="K43" i="74" l="1"/>
  <c r="K42" i="74" s="1"/>
  <c r="K9" i="74" s="1"/>
  <c r="K55" i="74"/>
  <c r="K53" i="74" s="1"/>
  <c r="K11" i="74"/>
  <c r="I11" i="74"/>
  <c r="R57" i="74"/>
  <c r="K57" i="74" s="1"/>
  <c r="R53" i="74"/>
  <c r="K37" i="74"/>
  <c r="K17" i="74" s="1"/>
  <c r="K36" i="74"/>
  <c r="K16" i="74" s="1"/>
  <c r="I34" i="74"/>
  <c r="I32" i="74" s="1"/>
  <c r="K32" i="74"/>
  <c r="G91" i="2" l="1"/>
  <c r="K18" i="61"/>
  <c r="Q14" i="62" s="1"/>
  <c r="K15" i="74"/>
  <c r="G92" i="2"/>
  <c r="K19" i="61"/>
  <c r="K35" i="74"/>
  <c r="K31" i="74" s="1"/>
  <c r="I36" i="74"/>
  <c r="U36" i="74"/>
  <c r="U37" i="74"/>
  <c r="U17" i="74" s="1"/>
  <c r="I37" i="74"/>
  <c r="I17" i="74" s="1"/>
  <c r="R16" i="74"/>
  <c r="R15" i="74" s="1"/>
  <c r="K56" i="74"/>
  <c r="K52" i="74" s="1"/>
  <c r="R56" i="74"/>
  <c r="R52" i="74" s="1"/>
  <c r="R14" i="62" l="1"/>
  <c r="J7" i="53"/>
  <c r="I7" i="53" s="1"/>
  <c r="K7" i="53" s="1"/>
  <c r="P14" i="62"/>
  <c r="H91" i="2"/>
  <c r="G90" i="2"/>
  <c r="H90" i="2" s="1"/>
  <c r="U35" i="74"/>
  <c r="U31" i="74" s="1"/>
  <c r="U16" i="74"/>
  <c r="U15" i="74" s="1"/>
  <c r="I35" i="74"/>
  <c r="I31" i="74" s="1"/>
  <c r="I16" i="74"/>
  <c r="I15" i="74" s="1"/>
  <c r="F12" i="67" l="1"/>
  <c r="E100" i="58"/>
  <c r="E99" i="58"/>
  <c r="E98" i="58"/>
  <c r="E94" i="58"/>
  <c r="E95" i="58" s="1"/>
  <c r="E91" i="58"/>
  <c r="E92" i="58" s="1"/>
  <c r="E82" i="58"/>
  <c r="E52" i="58"/>
  <c r="E46" i="58"/>
  <c r="E43" i="58"/>
  <c r="E53" i="58" s="1"/>
  <c r="E36" i="58"/>
  <c r="E22" i="58"/>
  <c r="E97" i="58" l="1"/>
  <c r="E90" i="58"/>
  <c r="E111" i="58" s="1"/>
  <c r="C8" i="17" l="1"/>
  <c r="C10" i="17"/>
  <c r="C14" i="17" l="1"/>
  <c r="D13" i="68"/>
  <c r="H11" i="1" l="1"/>
  <c r="H16" i="40" l="1"/>
  <c r="F16" i="40"/>
  <c r="G16" i="40" s="1"/>
  <c r="S12" i="67" l="1"/>
  <c r="AC18" i="54"/>
  <c r="AD18" i="54" s="1"/>
  <c r="AC32" i="54"/>
  <c r="AD32" i="54" s="1"/>
  <c r="AC31" i="54"/>
  <c r="AD31" i="54" s="1"/>
  <c r="AC30" i="54"/>
  <c r="AD30" i="54" s="1"/>
  <c r="AC28" i="54"/>
  <c r="AD28" i="54" s="1"/>
  <c r="AC27" i="54"/>
  <c r="AD27" i="54" s="1"/>
  <c r="AC26" i="54"/>
  <c r="AD26" i="54" s="1"/>
  <c r="AC25" i="54"/>
  <c r="AD25" i="54" s="1"/>
  <c r="AC22" i="54"/>
  <c r="AD22" i="54" s="1"/>
  <c r="AC21" i="54"/>
  <c r="AD21" i="54" s="1"/>
  <c r="AC20" i="54"/>
  <c r="AD20" i="54" s="1"/>
  <c r="AC19" i="54"/>
  <c r="AD19" i="54" s="1"/>
  <c r="AC17" i="54"/>
  <c r="AD17" i="54" s="1"/>
  <c r="AC16" i="54"/>
  <c r="AD16" i="54" s="1"/>
  <c r="AC14" i="54"/>
  <c r="AD14" i="54" s="1"/>
  <c r="AC13" i="54"/>
  <c r="AC34" i="54"/>
  <c r="AC23" i="54"/>
  <c r="AD23" i="54" s="1"/>
  <c r="AC12" i="54" l="1"/>
  <c r="AD13" i="54"/>
  <c r="AC15" i="54"/>
  <c r="AC11" i="54" l="1"/>
  <c r="AD12" i="54" l="1"/>
  <c r="AD15" i="54"/>
  <c r="H80" i="54" l="1"/>
  <c r="N21" i="51" l="1"/>
  <c r="G80" i="54" l="1"/>
  <c r="G78" i="54"/>
  <c r="G77" i="54"/>
  <c r="G76" i="54"/>
  <c r="G75" i="54"/>
  <c r="G74" i="54"/>
  <c r="G73" i="54"/>
  <c r="G72" i="54"/>
  <c r="G71" i="54"/>
  <c r="G69" i="54"/>
  <c r="G68" i="54"/>
  <c r="G65" i="54"/>
  <c r="G61" i="54"/>
  <c r="G60" i="54"/>
  <c r="G59" i="54"/>
  <c r="G58" i="54"/>
  <c r="G57" i="54"/>
  <c r="G56" i="54"/>
  <c r="G55" i="54"/>
  <c r="G54" i="54"/>
  <c r="G51" i="54"/>
  <c r="G50" i="54"/>
  <c r="G49" i="54"/>
  <c r="G48" i="54"/>
  <c r="G47" i="54"/>
  <c r="G45" i="54"/>
  <c r="G44" i="54"/>
  <c r="G43" i="54"/>
  <c r="G42" i="54"/>
  <c r="G41" i="54"/>
  <c r="G40" i="54"/>
  <c r="G39" i="54"/>
  <c r="G38" i="54"/>
  <c r="G36" i="54"/>
  <c r="G35" i="54"/>
  <c r="G31" i="54"/>
  <c r="G30" i="54"/>
  <c r="G29" i="54"/>
  <c r="G28" i="54"/>
  <c r="G27" i="54"/>
  <c r="G23" i="54"/>
  <c r="G22" i="54"/>
  <c r="G21" i="54"/>
  <c r="G20" i="54"/>
  <c r="G19" i="54"/>
  <c r="G18" i="54"/>
  <c r="G17" i="54"/>
  <c r="G16" i="54"/>
  <c r="G10" i="54"/>
  <c r="G60" i="40" l="1"/>
  <c r="F214" i="38" l="1"/>
  <c r="G214" i="38" s="1"/>
  <c r="I118" i="1"/>
  <c r="I38" i="37"/>
  <c r="I94" i="1" l="1"/>
  <c r="J38" i="37"/>
  <c r="K38" i="37" s="1"/>
  <c r="L38" i="37" s="1"/>
  <c r="M38" i="37" s="1"/>
  <c r="N38" i="37" s="1"/>
  <c r="O38" i="37" s="1"/>
  <c r="P38" i="37" s="1"/>
  <c r="Q38" i="37" s="1"/>
  <c r="R38" i="37" s="1"/>
  <c r="S38" i="37" s="1"/>
  <c r="F38" i="37"/>
  <c r="G38" i="37" s="1"/>
  <c r="I36" i="37"/>
  <c r="E34" i="54" l="1"/>
  <c r="T96" i="54" l="1"/>
  <c r="H28" i="54"/>
  <c r="H70" i="54" l="1"/>
  <c r="H46" i="54"/>
  <c r="H52" i="54" l="1"/>
  <c r="H21" i="51" s="1"/>
  <c r="K21" i="51" s="1"/>
  <c r="H20" i="51" l="1"/>
  <c r="K20" i="51" s="1"/>
  <c r="H31" i="54"/>
  <c r="Q88" i="54" s="1"/>
  <c r="Q89" i="54" s="1"/>
  <c r="T97" i="54"/>
  <c r="Q96" i="54"/>
  <c r="Q87" i="54" l="1"/>
  <c r="H11" i="54"/>
  <c r="H14" i="51" s="1"/>
  <c r="H15" i="51" s="1"/>
  <c r="K15" i="51" s="1"/>
  <c r="H25" i="54"/>
  <c r="Y30" i="54"/>
  <c r="Z30" i="54" s="1"/>
  <c r="T95" i="54"/>
  <c r="M95" i="38" l="1"/>
  <c r="P94" i="38"/>
  <c r="L93" i="38"/>
  <c r="K87" i="38"/>
  <c r="F87" i="38" s="1"/>
  <c r="G87" i="38" s="1"/>
  <c r="R96" i="54" l="1"/>
  <c r="Q95" i="54"/>
  <c r="J39" i="37" l="1"/>
  <c r="J36" i="37" s="1"/>
  <c r="K39" i="37"/>
  <c r="K36" i="37" s="1"/>
  <c r="L39" i="37"/>
  <c r="L36" i="37" s="1"/>
  <c r="M39" i="37"/>
  <c r="M36" i="37" s="1"/>
  <c r="N39" i="37"/>
  <c r="N36" i="37" s="1"/>
  <c r="O39" i="37"/>
  <c r="O36" i="37" s="1"/>
  <c r="P39" i="37"/>
  <c r="P36" i="37" s="1"/>
  <c r="Q39" i="37"/>
  <c r="Q36" i="37" s="1"/>
  <c r="R39" i="37"/>
  <c r="R36" i="37" s="1"/>
  <c r="S39" i="37"/>
  <c r="S36" i="37" s="1"/>
  <c r="D5" i="72"/>
  <c r="F5" i="72"/>
  <c r="G5" i="72"/>
  <c r="H5" i="72"/>
  <c r="I5" i="72"/>
  <c r="J5" i="72"/>
  <c r="K5" i="72"/>
  <c r="L5" i="72"/>
  <c r="M5" i="72"/>
  <c r="E5" i="72"/>
  <c r="G71" i="40"/>
  <c r="G70" i="40"/>
  <c r="E26" i="72"/>
  <c r="E35" i="72" s="1"/>
  <c r="E23" i="72" l="1"/>
  <c r="I41" i="40" l="1"/>
  <c r="I30" i="40" s="1"/>
  <c r="J41" i="40"/>
  <c r="J30" i="40" s="1"/>
  <c r="K41" i="40"/>
  <c r="K30" i="40" s="1"/>
  <c r="L41" i="40"/>
  <c r="L30" i="40" s="1"/>
  <c r="M41" i="40"/>
  <c r="M30" i="40" s="1"/>
  <c r="H41" i="40"/>
  <c r="H30" i="40" s="1"/>
  <c r="K17" i="72"/>
  <c r="L17" i="72"/>
  <c r="O41" i="40" s="1"/>
  <c r="O30" i="40" s="1"/>
  <c r="M17" i="72"/>
  <c r="P41" i="40" s="1"/>
  <c r="P30" i="40" s="1"/>
  <c r="N17" i="72"/>
  <c r="Q41" i="40" s="1"/>
  <c r="Q30" i="40" s="1"/>
  <c r="O17" i="72"/>
  <c r="R41" i="40" s="1"/>
  <c r="R30" i="40" s="1"/>
  <c r="P17" i="72"/>
  <c r="S41" i="40" s="1"/>
  <c r="S30" i="40" s="1"/>
  <c r="G88" i="40"/>
  <c r="F50" i="37"/>
  <c r="F16" i="39"/>
  <c r="F14" i="39"/>
  <c r="F13" i="39" l="1"/>
  <c r="Q17" i="72"/>
  <c r="R17" i="72" s="1"/>
  <c r="S17" i="72" s="1"/>
  <c r="N41" i="40"/>
  <c r="I110" i="1" l="1"/>
  <c r="F41" i="40"/>
  <c r="N30" i="40"/>
  <c r="G41" i="40"/>
  <c r="R95" i="54"/>
  <c r="U95" i="54"/>
  <c r="Q20" i="72" l="1"/>
  <c r="Q21" i="72"/>
  <c r="Q24" i="72"/>
  <c r="Q19" i="72"/>
  <c r="Q22" i="72"/>
  <c r="Q25" i="72"/>
  <c r="E41" i="72"/>
  <c r="E39" i="72"/>
  <c r="E40" i="72"/>
  <c r="E38" i="72"/>
  <c r="E34" i="72"/>
  <c r="E33" i="72"/>
  <c r="U97" i="54" l="1"/>
  <c r="R97" i="54"/>
  <c r="F29" i="39" l="1"/>
  <c r="G11" i="1" l="1"/>
  <c r="G157" i="1"/>
  <c r="E144" i="1" l="1"/>
  <c r="E75" i="58" s="1"/>
  <c r="N95" i="54" l="1"/>
  <c r="N93" i="54" l="1"/>
  <c r="N94" i="54"/>
  <c r="G212" i="38" l="1"/>
  <c r="F27" i="39" l="1"/>
  <c r="H35" i="39"/>
  <c r="I35" i="39"/>
  <c r="J35" i="39"/>
  <c r="K35" i="39"/>
  <c r="L35" i="39"/>
  <c r="M35" i="39"/>
  <c r="N35" i="39"/>
  <c r="O35" i="39"/>
  <c r="P35" i="39"/>
  <c r="Q35" i="39"/>
  <c r="R35" i="39"/>
  <c r="G35" i="39"/>
  <c r="F25" i="39"/>
  <c r="F24" i="39"/>
  <c r="F33" i="72"/>
  <c r="E47" i="40"/>
  <c r="I45" i="40"/>
  <c r="J45" i="40"/>
  <c r="K45" i="40"/>
  <c r="L45" i="40"/>
  <c r="M45" i="40"/>
  <c r="N45" i="40"/>
  <c r="O45" i="40"/>
  <c r="P45" i="40"/>
  <c r="Q45" i="40"/>
  <c r="R45" i="40"/>
  <c r="S45" i="40"/>
  <c r="H45" i="40"/>
  <c r="I46" i="40"/>
  <c r="J46" i="40"/>
  <c r="K46" i="40"/>
  <c r="L46" i="40"/>
  <c r="M46" i="40"/>
  <c r="N46" i="40"/>
  <c r="O46" i="40"/>
  <c r="P46" i="40"/>
  <c r="Q46" i="40"/>
  <c r="R46" i="40"/>
  <c r="S46" i="40"/>
  <c r="H46" i="40"/>
  <c r="I47" i="40"/>
  <c r="J47" i="40"/>
  <c r="K47" i="40"/>
  <c r="L47" i="40"/>
  <c r="M47" i="40"/>
  <c r="N47" i="40"/>
  <c r="O47" i="40"/>
  <c r="P47" i="40"/>
  <c r="Q47" i="40"/>
  <c r="R47" i="40"/>
  <c r="S47" i="40"/>
  <c r="H47" i="40"/>
  <c r="F47" i="40" s="1"/>
  <c r="G47" i="40" s="1"/>
  <c r="I48" i="40"/>
  <c r="J48" i="40"/>
  <c r="K48" i="40"/>
  <c r="L48" i="40"/>
  <c r="M48" i="40"/>
  <c r="N48" i="40"/>
  <c r="O48" i="40"/>
  <c r="P48" i="40"/>
  <c r="Q48" i="40"/>
  <c r="R48" i="40"/>
  <c r="S48" i="40"/>
  <c r="H48" i="40"/>
  <c r="I49" i="40"/>
  <c r="J49" i="40"/>
  <c r="K49" i="40"/>
  <c r="L49" i="40"/>
  <c r="M49" i="40"/>
  <c r="N49" i="40"/>
  <c r="O49" i="40"/>
  <c r="P49" i="40"/>
  <c r="Q49" i="40"/>
  <c r="R49" i="40"/>
  <c r="S49" i="40"/>
  <c r="H49" i="40"/>
  <c r="I50" i="40"/>
  <c r="J50" i="40"/>
  <c r="K50" i="40"/>
  <c r="L50" i="40"/>
  <c r="M50" i="40"/>
  <c r="N50" i="40"/>
  <c r="O50" i="40"/>
  <c r="P50" i="40"/>
  <c r="Q50" i="40"/>
  <c r="R50" i="40"/>
  <c r="S50" i="40"/>
  <c r="H50" i="40"/>
  <c r="I51" i="40"/>
  <c r="J51" i="40"/>
  <c r="K51" i="40"/>
  <c r="L51" i="40"/>
  <c r="M51" i="40"/>
  <c r="N51" i="40"/>
  <c r="O51" i="40"/>
  <c r="P51" i="40"/>
  <c r="Q51" i="40"/>
  <c r="R51" i="40"/>
  <c r="S51" i="40"/>
  <c r="H51" i="40"/>
  <c r="I52" i="40"/>
  <c r="J52" i="40"/>
  <c r="K52" i="40"/>
  <c r="L52" i="40"/>
  <c r="M52" i="40"/>
  <c r="N52" i="40"/>
  <c r="O52" i="40"/>
  <c r="P52" i="40"/>
  <c r="Q52" i="40"/>
  <c r="R52" i="40"/>
  <c r="S52" i="40"/>
  <c r="H52" i="40"/>
  <c r="C14" i="72"/>
  <c r="C5" i="72" s="1"/>
  <c r="H43" i="40" l="1"/>
  <c r="E37" i="72"/>
  <c r="O14" i="72"/>
  <c r="N14" i="72"/>
  <c r="P14" i="72"/>
  <c r="S53" i="40" l="1"/>
  <c r="S43" i="40" s="1"/>
  <c r="P5" i="72"/>
  <c r="Q53" i="40"/>
  <c r="N5" i="72"/>
  <c r="R53" i="40"/>
  <c r="O5" i="72"/>
  <c r="Q14" i="72"/>
  <c r="R14" i="72" l="1"/>
  <c r="S14" i="72" s="1"/>
  <c r="G99" i="40" l="1"/>
  <c r="T100" i="40"/>
  <c r="F97" i="40"/>
  <c r="G98" i="40"/>
  <c r="G96" i="40"/>
  <c r="G94" i="40"/>
  <c r="G73" i="40"/>
  <c r="G59" i="40"/>
  <c r="G55" i="40"/>
  <c r="G54" i="40"/>
  <c r="G44" i="40"/>
  <c r="G27" i="40"/>
  <c r="G17" i="40"/>
  <c r="G97" i="40" l="1"/>
  <c r="I132" i="1" l="1"/>
  <c r="P26" i="72"/>
  <c r="F26" i="72"/>
  <c r="F35" i="72" s="1"/>
  <c r="G26" i="72"/>
  <c r="G35" i="72" s="1"/>
  <c r="H26" i="72"/>
  <c r="H35" i="72" s="1"/>
  <c r="I26" i="72"/>
  <c r="I35" i="72" s="1"/>
  <c r="J26" i="72"/>
  <c r="J35" i="72" s="1"/>
  <c r="K26" i="72"/>
  <c r="L26" i="72"/>
  <c r="M26" i="72"/>
  <c r="N26" i="72"/>
  <c r="O26" i="72"/>
  <c r="Q26" i="72" l="1"/>
  <c r="R26" i="72" s="1"/>
  <c r="F16" i="72"/>
  <c r="I74" i="40" s="1"/>
  <c r="G16" i="72"/>
  <c r="J74" i="40" s="1"/>
  <c r="H16" i="72"/>
  <c r="K74" i="40" s="1"/>
  <c r="I16" i="72"/>
  <c r="L74" i="40" s="1"/>
  <c r="J16" i="72"/>
  <c r="M74" i="40" s="1"/>
  <c r="K16" i="72"/>
  <c r="N74" i="40" s="1"/>
  <c r="L16" i="72"/>
  <c r="O74" i="40" s="1"/>
  <c r="M16" i="72"/>
  <c r="P74" i="40" s="1"/>
  <c r="N16" i="72"/>
  <c r="Q74" i="40" s="1"/>
  <c r="O16" i="72"/>
  <c r="R74" i="40" s="1"/>
  <c r="P16" i="72"/>
  <c r="S74" i="40" s="1"/>
  <c r="H74" i="40"/>
  <c r="F74" i="40" l="1"/>
  <c r="S26" i="72"/>
  <c r="Q16" i="72"/>
  <c r="R16" i="72" s="1"/>
  <c r="S16" i="72" l="1"/>
  <c r="G74" i="40" l="1"/>
  <c r="G213" i="38"/>
  <c r="H67" i="40" l="1"/>
  <c r="I63" i="40"/>
  <c r="J63" i="40"/>
  <c r="K63" i="40"/>
  <c r="L63" i="40"/>
  <c r="M63" i="40"/>
  <c r="H63" i="40"/>
  <c r="F34" i="72"/>
  <c r="I62" i="40" s="1"/>
  <c r="G34" i="72"/>
  <c r="J62" i="40" s="1"/>
  <c r="H34" i="72"/>
  <c r="K62" i="40" s="1"/>
  <c r="I34" i="72"/>
  <c r="L62" i="40" s="1"/>
  <c r="J34" i="72"/>
  <c r="M62" i="40" s="1"/>
  <c r="K34" i="72"/>
  <c r="N62" i="40" s="1"/>
  <c r="L34" i="72"/>
  <c r="O62" i="40" s="1"/>
  <c r="M34" i="72"/>
  <c r="P62" i="40" s="1"/>
  <c r="N34" i="72"/>
  <c r="Q62" i="40" s="1"/>
  <c r="O34" i="72"/>
  <c r="R62" i="40" s="1"/>
  <c r="P34" i="72"/>
  <c r="S62" i="40" s="1"/>
  <c r="H69" i="40"/>
  <c r="H68" i="40"/>
  <c r="H66" i="40"/>
  <c r="H61" i="40"/>
  <c r="F41" i="72"/>
  <c r="I69" i="40" s="1"/>
  <c r="G41" i="72"/>
  <c r="J69" i="40" s="1"/>
  <c r="H41" i="72"/>
  <c r="K69" i="40" s="1"/>
  <c r="I41" i="72"/>
  <c r="L69" i="40" s="1"/>
  <c r="J41" i="72"/>
  <c r="M69" i="40" s="1"/>
  <c r="K41" i="72"/>
  <c r="N69" i="40" s="1"/>
  <c r="L41" i="72"/>
  <c r="O69" i="40" s="1"/>
  <c r="M41" i="72"/>
  <c r="P69" i="40" s="1"/>
  <c r="N41" i="72"/>
  <c r="Q69" i="40" s="1"/>
  <c r="O41" i="72"/>
  <c r="R69" i="40" s="1"/>
  <c r="P41" i="72"/>
  <c r="S69" i="40" s="1"/>
  <c r="F40" i="72"/>
  <c r="I68" i="40" s="1"/>
  <c r="G40" i="72"/>
  <c r="J68" i="40" s="1"/>
  <c r="H40" i="72"/>
  <c r="K68" i="40" s="1"/>
  <c r="I40" i="72"/>
  <c r="L68" i="40" s="1"/>
  <c r="F38" i="72"/>
  <c r="I66" i="40" s="1"/>
  <c r="G38" i="72"/>
  <c r="J66" i="40" s="1"/>
  <c r="H38" i="72"/>
  <c r="K66" i="40" s="1"/>
  <c r="I38" i="72"/>
  <c r="L66" i="40" s="1"/>
  <c r="M39" i="72"/>
  <c r="P67" i="40" s="1"/>
  <c r="L39" i="72"/>
  <c r="O67" i="40" s="1"/>
  <c r="K39" i="72"/>
  <c r="N67" i="40" s="1"/>
  <c r="J39" i="72"/>
  <c r="M67" i="40" s="1"/>
  <c r="I39" i="72"/>
  <c r="L67" i="40" s="1"/>
  <c r="H39" i="72"/>
  <c r="K67" i="40" s="1"/>
  <c r="G39" i="72"/>
  <c r="J67" i="40" s="1"/>
  <c r="F39" i="72"/>
  <c r="I67" i="40" s="1"/>
  <c r="H33" i="72"/>
  <c r="K61" i="40" s="1"/>
  <c r="G33" i="72"/>
  <c r="J61" i="40" s="1"/>
  <c r="I61" i="40"/>
  <c r="P23" i="72"/>
  <c r="O23" i="72"/>
  <c r="N23" i="72"/>
  <c r="M23" i="72"/>
  <c r="L23" i="72"/>
  <c r="K23" i="72"/>
  <c r="J23" i="72"/>
  <c r="I23" i="72"/>
  <c r="H23" i="72"/>
  <c r="G23" i="72"/>
  <c r="F23" i="72"/>
  <c r="R19" i="72"/>
  <c r="R24" i="72"/>
  <c r="S24" i="72" s="1"/>
  <c r="R21" i="72"/>
  <c r="S21" i="72" s="1"/>
  <c r="R20" i="72"/>
  <c r="S20" i="72" s="1"/>
  <c r="R22" i="72"/>
  <c r="S22" i="72" s="1"/>
  <c r="R25" i="72"/>
  <c r="Q15" i="72"/>
  <c r="R13" i="72"/>
  <c r="S13" i="72" s="1"/>
  <c r="Q13" i="72"/>
  <c r="R12" i="72"/>
  <c r="S12" i="72" s="1"/>
  <c r="Q12" i="72"/>
  <c r="R11" i="72"/>
  <c r="S11" i="72" s="1"/>
  <c r="Q11" i="72"/>
  <c r="R10" i="72"/>
  <c r="S10" i="72" s="1"/>
  <c r="Q10" i="72"/>
  <c r="Q9" i="72"/>
  <c r="R9" i="72" s="1"/>
  <c r="S9" i="72" s="1"/>
  <c r="R8" i="72"/>
  <c r="S8" i="72" s="1"/>
  <c r="Q8" i="72"/>
  <c r="R7" i="72"/>
  <c r="S7" i="72" s="1"/>
  <c r="Q7" i="72"/>
  <c r="Q6" i="72"/>
  <c r="F86" i="37"/>
  <c r="F82" i="37" s="1"/>
  <c r="F95" i="37"/>
  <c r="F91" i="37" s="1"/>
  <c r="G105" i="37"/>
  <c r="F104" i="37"/>
  <c r="F100" i="37" s="1"/>
  <c r="G156" i="37"/>
  <c r="G160" i="37"/>
  <c r="G161" i="37"/>
  <c r="G162" i="37"/>
  <c r="G164" i="37"/>
  <c r="G165" i="37"/>
  <c r="G167" i="37"/>
  <c r="G87" i="37"/>
  <c r="F27" i="37"/>
  <c r="G27" i="37" s="1"/>
  <c r="D52" i="37"/>
  <c r="D51" i="37" s="1"/>
  <c r="F49" i="37"/>
  <c r="G49" i="37" s="1"/>
  <c r="F24" i="37"/>
  <c r="F23" i="37"/>
  <c r="F20" i="37"/>
  <c r="F21" i="37"/>
  <c r="F22" i="37"/>
  <c r="F16" i="37"/>
  <c r="F17" i="37"/>
  <c r="F12" i="37"/>
  <c r="F13" i="37"/>
  <c r="F175" i="37"/>
  <c r="G175" i="37" s="1"/>
  <c r="F174" i="37"/>
  <c r="G174" i="37" s="1"/>
  <c r="F173" i="37"/>
  <c r="G173" i="37" s="1"/>
  <c r="F172" i="37"/>
  <c r="G172" i="37" s="1"/>
  <c r="F171" i="37"/>
  <c r="G171" i="37" s="1"/>
  <c r="F170" i="37"/>
  <c r="G170" i="37" s="1"/>
  <c r="F152" i="37"/>
  <c r="F151" i="37"/>
  <c r="F150" i="37"/>
  <c r="F149" i="37"/>
  <c r="F138" i="37"/>
  <c r="F137" i="37"/>
  <c r="F136" i="37"/>
  <c r="F135" i="37"/>
  <c r="F134" i="37" s="1"/>
  <c r="F133" i="37"/>
  <c r="F132" i="37"/>
  <c r="F130" i="37"/>
  <c r="F129" i="37"/>
  <c r="F126" i="37"/>
  <c r="F125" i="37"/>
  <c r="F124" i="37"/>
  <c r="F123" i="37"/>
  <c r="F121" i="37"/>
  <c r="G121" i="37" s="1"/>
  <c r="F120" i="37"/>
  <c r="G120" i="37" s="1"/>
  <c r="F119" i="37"/>
  <c r="G119" i="37" s="1"/>
  <c r="F116" i="37"/>
  <c r="F117" i="37"/>
  <c r="F115" i="37"/>
  <c r="G41" i="37"/>
  <c r="G42" i="37"/>
  <c r="G44" i="37"/>
  <c r="G157" i="37"/>
  <c r="G158" i="37"/>
  <c r="F47" i="37"/>
  <c r="G47" i="37" s="1"/>
  <c r="F48" i="37"/>
  <c r="G48" i="37" s="1"/>
  <c r="G169" i="37" l="1"/>
  <c r="F131" i="37"/>
  <c r="F118" i="37"/>
  <c r="G39" i="37"/>
  <c r="F169" i="37"/>
  <c r="F128" i="37"/>
  <c r="Q5" i="72"/>
  <c r="S19" i="72"/>
  <c r="G69" i="40"/>
  <c r="M37" i="72"/>
  <c r="P65" i="40" s="1"/>
  <c r="N37" i="72"/>
  <c r="Q65" i="40" s="1"/>
  <c r="Q23" i="72"/>
  <c r="I37" i="72"/>
  <c r="L65" i="40" s="1"/>
  <c r="G37" i="72"/>
  <c r="J65" i="40" s="1"/>
  <c r="H37" i="72"/>
  <c r="K65" i="40" s="1"/>
  <c r="O37" i="72"/>
  <c r="R65" i="40" s="1"/>
  <c r="S25" i="72"/>
  <c r="H62" i="40"/>
  <c r="G62" i="40" s="1"/>
  <c r="F37" i="72"/>
  <c r="I65" i="40" s="1"/>
  <c r="P37" i="72"/>
  <c r="S65" i="40" s="1"/>
  <c r="L37" i="72"/>
  <c r="O65" i="40" s="1"/>
  <c r="H65" i="40"/>
  <c r="K37" i="72"/>
  <c r="N65" i="40" s="1"/>
  <c r="J37" i="72"/>
  <c r="M65" i="40" s="1"/>
  <c r="R15" i="72"/>
  <c r="R6" i="72"/>
  <c r="R5" i="72" s="1"/>
  <c r="G65" i="40" l="1"/>
  <c r="R23" i="72"/>
  <c r="S6" i="72"/>
  <c r="S5" i="72" s="1"/>
  <c r="S15" i="72"/>
  <c r="I201" i="38"/>
  <c r="S23" i="72" l="1"/>
  <c r="F204" i="38"/>
  <c r="G204" i="38" s="1"/>
  <c r="F203" i="38"/>
  <c r="G203" i="38" s="1"/>
  <c r="F206" i="38"/>
  <c r="G206" i="38" s="1"/>
  <c r="F207" i="38"/>
  <c r="G207" i="38" s="1"/>
  <c r="H228" i="38" s="1"/>
  <c r="F208" i="38"/>
  <c r="G208" i="38" s="1"/>
  <c r="H229" i="38" s="1"/>
  <c r="F209" i="38"/>
  <c r="G209" i="38" s="1"/>
  <c r="H230" i="38" s="1"/>
  <c r="F210" i="38"/>
  <c r="G210" i="38" s="1"/>
  <c r="H231" i="38" s="1"/>
  <c r="F211" i="38"/>
  <c r="G211" i="38" s="1"/>
  <c r="O180" i="38"/>
  <c r="F169" i="38"/>
  <c r="F170" i="38"/>
  <c r="F171" i="38"/>
  <c r="F172" i="38"/>
  <c r="F173" i="38"/>
  <c r="F174" i="38"/>
  <c r="F160" i="38"/>
  <c r="F156" i="38"/>
  <c r="F157" i="38"/>
  <c r="F158" i="38"/>
  <c r="F159" i="38"/>
  <c r="F145" i="38"/>
  <c r="F144" i="38"/>
  <c r="F143" i="38"/>
  <c r="F142" i="38"/>
  <c r="F141" i="38"/>
  <c r="H224" i="38" l="1"/>
  <c r="H220" i="38"/>
  <c r="H225" i="38"/>
  <c r="H221" i="38"/>
  <c r="H227" i="38"/>
  <c r="H223" i="38"/>
  <c r="H232" i="38"/>
  <c r="V19" i="37"/>
  <c r="S104" i="38"/>
  <c r="R104" i="38"/>
  <c r="Q104" i="38"/>
  <c r="P104" i="38"/>
  <c r="O104" i="38"/>
  <c r="N104" i="38"/>
  <c r="M104" i="38"/>
  <c r="L104" i="38"/>
  <c r="K104" i="38"/>
  <c r="J104" i="38"/>
  <c r="I104" i="38"/>
  <c r="H104" i="38"/>
  <c r="I111" i="38"/>
  <c r="J111" i="38"/>
  <c r="K111" i="38"/>
  <c r="L111" i="38"/>
  <c r="M111" i="38"/>
  <c r="N111" i="38"/>
  <c r="O111" i="38"/>
  <c r="P111" i="38"/>
  <c r="Q111" i="38"/>
  <c r="R111" i="38"/>
  <c r="S111" i="38"/>
  <c r="H111" i="38"/>
  <c r="H119" i="38"/>
  <c r="F117" i="38"/>
  <c r="F116" i="38"/>
  <c r="F115" i="38"/>
  <c r="F114" i="38"/>
  <c r="F113" i="38"/>
  <c r="F112" i="38"/>
  <c r="F110" i="38"/>
  <c r="F109" i="38"/>
  <c r="F108" i="38"/>
  <c r="F107" i="38"/>
  <c r="F106" i="38"/>
  <c r="F105" i="38"/>
  <c r="F104" i="38" l="1"/>
  <c r="G27" i="38"/>
  <c r="F103" i="38" l="1"/>
  <c r="F61" i="40"/>
  <c r="C27" i="72"/>
  <c r="F81" i="37"/>
  <c r="G81" i="37" s="1"/>
  <c r="F80" i="37"/>
  <c r="F79" i="37"/>
  <c r="F78" i="37"/>
  <c r="G78" i="37" s="1"/>
  <c r="F76" i="37"/>
  <c r="G76" i="37" s="1"/>
  <c r="F75" i="37"/>
  <c r="G75" i="37" s="1"/>
  <c r="F66" i="37"/>
  <c r="F63" i="37"/>
  <c r="F62" i="37"/>
  <c r="S144" i="37"/>
  <c r="R144" i="37"/>
  <c r="Q144" i="37"/>
  <c r="P144" i="37"/>
  <c r="O144" i="37"/>
  <c r="N144" i="37"/>
  <c r="M144" i="37"/>
  <c r="L144" i="37"/>
  <c r="K144" i="37"/>
  <c r="J144" i="37"/>
  <c r="I144" i="37"/>
  <c r="H144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S122" i="37"/>
  <c r="R122" i="37"/>
  <c r="Q122" i="37"/>
  <c r="P122" i="37"/>
  <c r="O122" i="37"/>
  <c r="N122" i="37"/>
  <c r="M122" i="37"/>
  <c r="L122" i="37"/>
  <c r="K122" i="37"/>
  <c r="J122" i="37"/>
  <c r="I122" i="37"/>
  <c r="H122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S52" i="37"/>
  <c r="S51" i="37" s="1"/>
  <c r="R52" i="37"/>
  <c r="R51" i="37" s="1"/>
  <c r="Q52" i="37"/>
  <c r="Q51" i="37" s="1"/>
  <c r="P52" i="37"/>
  <c r="P51" i="37" s="1"/>
  <c r="O52" i="37"/>
  <c r="O51" i="37" s="1"/>
  <c r="N52" i="37"/>
  <c r="N51" i="37" s="1"/>
  <c r="M52" i="37"/>
  <c r="M51" i="37" s="1"/>
  <c r="L52" i="37"/>
  <c r="L51" i="37" s="1"/>
  <c r="K52" i="37"/>
  <c r="K51" i="37" s="1"/>
  <c r="J52" i="37"/>
  <c r="J51" i="37" s="1"/>
  <c r="I52" i="37"/>
  <c r="I51" i="37" s="1"/>
  <c r="H52" i="37"/>
  <c r="H51" i="37" s="1"/>
  <c r="S28" i="37"/>
  <c r="S25" i="37" s="1"/>
  <c r="R28" i="37"/>
  <c r="R25" i="37" s="1"/>
  <c r="Q28" i="37"/>
  <c r="P28" i="37"/>
  <c r="P25" i="37" s="1"/>
  <c r="O28" i="37"/>
  <c r="O25" i="37" s="1"/>
  <c r="N28" i="37"/>
  <c r="N25" i="37" s="1"/>
  <c r="M28" i="37"/>
  <c r="M25" i="37" s="1"/>
  <c r="L28" i="37"/>
  <c r="L25" i="37" s="1"/>
  <c r="K28" i="37"/>
  <c r="K25" i="37" s="1"/>
  <c r="J28" i="37"/>
  <c r="J25" i="37" s="1"/>
  <c r="I28" i="37"/>
  <c r="I25" i="37" s="1"/>
  <c r="H28" i="37"/>
  <c r="H25" i="37" s="1"/>
  <c r="Q26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S9" i="37"/>
  <c r="R9" i="37"/>
  <c r="Q9" i="37"/>
  <c r="P9" i="37"/>
  <c r="O9" i="37"/>
  <c r="N9" i="37"/>
  <c r="M9" i="37"/>
  <c r="L9" i="37"/>
  <c r="K9" i="37"/>
  <c r="J9" i="37"/>
  <c r="I9" i="37"/>
  <c r="H9" i="37"/>
  <c r="G66" i="37" l="1"/>
  <c r="N27" i="72"/>
  <c r="N33" i="72" s="1"/>
  <c r="Q61" i="40" s="1"/>
  <c r="K27" i="72"/>
  <c r="K33" i="72" s="1"/>
  <c r="N61" i="40" s="1"/>
  <c r="O27" i="72"/>
  <c r="O33" i="72" s="1"/>
  <c r="R61" i="40" s="1"/>
  <c r="J27" i="72"/>
  <c r="J33" i="72" s="1"/>
  <c r="M61" i="40" s="1"/>
  <c r="I27" i="72"/>
  <c r="P27" i="72"/>
  <c r="P33" i="72" s="1"/>
  <c r="S61" i="40" s="1"/>
  <c r="M27" i="72"/>
  <c r="M33" i="72" s="1"/>
  <c r="P61" i="40" s="1"/>
  <c r="L27" i="72"/>
  <c r="L33" i="72" s="1"/>
  <c r="O61" i="40" s="1"/>
  <c r="F77" i="37"/>
  <c r="F73" i="37" s="1"/>
  <c r="Q25" i="37"/>
  <c r="F61" i="37"/>
  <c r="Q27" i="72" l="1"/>
  <c r="R27" i="72" s="1"/>
  <c r="S27" i="72" s="1"/>
  <c r="I33" i="72"/>
  <c r="F46" i="37"/>
  <c r="G46" i="37" s="1"/>
  <c r="L61" i="40" l="1"/>
  <c r="G61" i="40" s="1"/>
  <c r="H16" i="54"/>
  <c r="E79" i="54" l="1"/>
  <c r="G79" i="54" s="1"/>
  <c r="E63" i="54"/>
  <c r="G63" i="54" s="1"/>
  <c r="G24" i="54"/>
  <c r="E37" i="54" l="1"/>
  <c r="E53" i="54"/>
  <c r="E33" i="54" l="1"/>
  <c r="F20" i="51" s="1"/>
  <c r="M20" i="51" s="1"/>
  <c r="E67" i="54"/>
  <c r="E64" i="54"/>
  <c r="AC29" i="54" s="1"/>
  <c r="F28" i="54"/>
  <c r="F27" i="54"/>
  <c r="F23" i="54"/>
  <c r="G142" i="37"/>
  <c r="F139" i="37"/>
  <c r="F56" i="37"/>
  <c r="F70" i="37"/>
  <c r="F68" i="37"/>
  <c r="F67" i="37"/>
  <c r="F58" i="37"/>
  <c r="F57" i="37"/>
  <c r="F55" i="37"/>
  <c r="F54" i="37"/>
  <c r="F53" i="37"/>
  <c r="F45" i="37"/>
  <c r="F36" i="37" s="1"/>
  <c r="F32" i="37"/>
  <c r="F31" i="37"/>
  <c r="F30" i="37"/>
  <c r="G30" i="37" s="1"/>
  <c r="F29" i="37"/>
  <c r="F26" i="37"/>
  <c r="F19" i="37"/>
  <c r="F15" i="37"/>
  <c r="F14" i="37" s="1"/>
  <c r="F11" i="37"/>
  <c r="F10" i="37"/>
  <c r="F65" i="37" l="1"/>
  <c r="Q16" i="1"/>
  <c r="AC24" i="54"/>
  <c r="AC33" i="54" s="1"/>
  <c r="AD11" i="54" s="1"/>
  <c r="AD29" i="54"/>
  <c r="E62" i="54"/>
  <c r="G64" i="54"/>
  <c r="G26" i="37"/>
  <c r="F52" i="37"/>
  <c r="F51" i="37" s="1"/>
  <c r="G53" i="37"/>
  <c r="F28" i="37"/>
  <c r="F25" i="37" s="1"/>
  <c r="G29" i="37"/>
  <c r="G45" i="37"/>
  <c r="E15" i="54"/>
  <c r="E70" i="54"/>
  <c r="E66" i="54" s="1"/>
  <c r="F22" i="51" s="1"/>
  <c r="E13" i="59" s="1"/>
  <c r="E12" i="54"/>
  <c r="E11" i="54" s="1"/>
  <c r="I20" i="51" l="1"/>
  <c r="AD24" i="54"/>
  <c r="E52" i="54"/>
  <c r="F21" i="51" s="1"/>
  <c r="M21" i="51" s="1"/>
  <c r="E9" i="54" l="1"/>
  <c r="S93" i="40" l="1"/>
  <c r="R93" i="40"/>
  <c r="Q93" i="40"/>
  <c r="P93" i="40"/>
  <c r="O93" i="40"/>
  <c r="N93" i="40"/>
  <c r="M93" i="40"/>
  <c r="L93" i="40"/>
  <c r="K93" i="40"/>
  <c r="J93" i="40"/>
  <c r="I93" i="40"/>
  <c r="F89" i="40"/>
  <c r="F87" i="40"/>
  <c r="G87" i="40" s="1"/>
  <c r="F86" i="40"/>
  <c r="F85" i="40" s="1"/>
  <c r="F84" i="40"/>
  <c r="F83" i="40"/>
  <c r="F82" i="40"/>
  <c r="F81" i="40"/>
  <c r="G80" i="40"/>
  <c r="I75" i="40"/>
  <c r="J75" i="40"/>
  <c r="K75" i="40"/>
  <c r="L75" i="40"/>
  <c r="M75" i="40"/>
  <c r="N75" i="40"/>
  <c r="O75" i="40"/>
  <c r="P75" i="40"/>
  <c r="Q75" i="40"/>
  <c r="R75" i="40"/>
  <c r="S75" i="40"/>
  <c r="H75" i="40"/>
  <c r="F79" i="40"/>
  <c r="F78" i="40"/>
  <c r="G78" i="40" s="1"/>
  <c r="F76" i="40"/>
  <c r="F72" i="40"/>
  <c r="F56" i="40"/>
  <c r="G56" i="40" s="1"/>
  <c r="H42" i="40"/>
  <c r="I43" i="40"/>
  <c r="I42" i="40" s="1"/>
  <c r="J43" i="40"/>
  <c r="J42" i="40" s="1"/>
  <c r="K43" i="40"/>
  <c r="K42" i="40" s="1"/>
  <c r="L43" i="40"/>
  <c r="L42" i="40" s="1"/>
  <c r="M43" i="40"/>
  <c r="M42" i="40" s="1"/>
  <c r="N43" i="40"/>
  <c r="N42" i="40" s="1"/>
  <c r="O43" i="40"/>
  <c r="O42" i="40" s="1"/>
  <c r="P43" i="40"/>
  <c r="P42" i="40" s="1"/>
  <c r="Q43" i="40"/>
  <c r="Q42" i="40" s="1"/>
  <c r="R43" i="40"/>
  <c r="R42" i="40" s="1"/>
  <c r="S42" i="40"/>
  <c r="F53" i="40"/>
  <c r="F52" i="40"/>
  <c r="G52" i="40" s="1"/>
  <c r="F51" i="40"/>
  <c r="F50" i="40"/>
  <c r="G50" i="40" s="1"/>
  <c r="F49" i="40"/>
  <c r="G49" i="40" s="1"/>
  <c r="F48" i="40"/>
  <c r="G48" i="40" s="1"/>
  <c r="F46" i="40"/>
  <c r="G46" i="40" s="1"/>
  <c r="F45" i="40"/>
  <c r="F40" i="40"/>
  <c r="G40" i="40" s="1"/>
  <c r="F39" i="40"/>
  <c r="G39" i="40" s="1"/>
  <c r="F38" i="40"/>
  <c r="G38" i="40" s="1"/>
  <c r="F37" i="40"/>
  <c r="G37" i="40" s="1"/>
  <c r="F36" i="40"/>
  <c r="G36" i="40" s="1"/>
  <c r="F35" i="40"/>
  <c r="G35" i="40" s="1"/>
  <c r="F34" i="40"/>
  <c r="G34" i="40" s="1"/>
  <c r="F33" i="40"/>
  <c r="G33" i="40" s="1"/>
  <c r="F32" i="40"/>
  <c r="G32" i="40" s="1"/>
  <c r="F31" i="40"/>
  <c r="F30" i="40" s="1"/>
  <c r="K21" i="40"/>
  <c r="J21" i="40"/>
  <c r="F29" i="40"/>
  <c r="G29" i="40" s="1"/>
  <c r="F28" i="40"/>
  <c r="G28" i="40" s="1"/>
  <c r="F26" i="40"/>
  <c r="F25" i="40"/>
  <c r="G25" i="40" s="1"/>
  <c r="F24" i="40"/>
  <c r="G24" i="40" s="1"/>
  <c r="F23" i="40"/>
  <c r="S22" i="40"/>
  <c r="R22" i="40"/>
  <c r="Q22" i="40"/>
  <c r="Q21" i="40" s="1"/>
  <c r="P22" i="40"/>
  <c r="P21" i="40" s="1"/>
  <c r="O22" i="40"/>
  <c r="N22" i="40"/>
  <c r="M22" i="40"/>
  <c r="L22" i="40"/>
  <c r="K22" i="40"/>
  <c r="J22" i="40"/>
  <c r="I22" i="40"/>
  <c r="H22" i="40"/>
  <c r="F20" i="40"/>
  <c r="G20" i="40" s="1"/>
  <c r="F19" i="40"/>
  <c r="I22" i="59" s="1"/>
  <c r="I21" i="59" s="1"/>
  <c r="S18" i="40"/>
  <c r="R18" i="40"/>
  <c r="Q18" i="40"/>
  <c r="P18" i="40"/>
  <c r="O18" i="40"/>
  <c r="N18" i="40"/>
  <c r="M18" i="40"/>
  <c r="L18" i="40"/>
  <c r="K18" i="40"/>
  <c r="J18" i="40"/>
  <c r="I18" i="40"/>
  <c r="H18" i="40"/>
  <c r="F17" i="40"/>
  <c r="I124" i="1"/>
  <c r="S15" i="40"/>
  <c r="H15" i="40"/>
  <c r="F15" i="40" s="1"/>
  <c r="G15" i="40" s="1"/>
  <c r="Q14" i="40"/>
  <c r="P14" i="40"/>
  <c r="M14" i="40"/>
  <c r="K14" i="40"/>
  <c r="J14" i="40"/>
  <c r="I14" i="40"/>
  <c r="H14" i="40"/>
  <c r="J13" i="40"/>
  <c r="H13" i="40"/>
  <c r="S12" i="40"/>
  <c r="R12" i="40"/>
  <c r="R10" i="40" s="1"/>
  <c r="R9" i="40" s="1"/>
  <c r="Q12" i="40"/>
  <c r="P12" i="40"/>
  <c r="O12" i="40"/>
  <c r="O10" i="40" s="1"/>
  <c r="O9" i="40" s="1"/>
  <c r="N12" i="40"/>
  <c r="N10" i="40" s="1"/>
  <c r="N9" i="40" s="1"/>
  <c r="M12" i="40"/>
  <c r="L12" i="40"/>
  <c r="L10" i="40" s="1"/>
  <c r="L9" i="40" s="1"/>
  <c r="K12" i="40"/>
  <c r="J12" i="40"/>
  <c r="I12" i="40"/>
  <c r="H12" i="40"/>
  <c r="F11" i="40"/>
  <c r="G11" i="40" s="1"/>
  <c r="E45" i="40"/>
  <c r="D89" i="40"/>
  <c r="E77" i="40"/>
  <c r="E56" i="40"/>
  <c r="E55" i="40"/>
  <c r="E46" i="40"/>
  <c r="E50" i="40"/>
  <c r="E51" i="40"/>
  <c r="E52" i="40"/>
  <c r="E53" i="40"/>
  <c r="E48" i="40"/>
  <c r="E49" i="40"/>
  <c r="G23" i="59"/>
  <c r="G79" i="40" l="1"/>
  <c r="I96" i="1"/>
  <c r="G89" i="40"/>
  <c r="F13" i="40"/>
  <c r="G13" i="40" s="1"/>
  <c r="P10" i="40"/>
  <c r="P9" i="40" s="1"/>
  <c r="S10" i="40"/>
  <c r="S9" i="40" s="1"/>
  <c r="G45" i="40"/>
  <c r="F43" i="40"/>
  <c r="F42" i="40" s="1"/>
  <c r="G76" i="40"/>
  <c r="F75" i="40"/>
  <c r="F22" i="40"/>
  <c r="G26" i="40"/>
  <c r="N21" i="40"/>
  <c r="N100" i="40" s="1"/>
  <c r="H21" i="40"/>
  <c r="G140" i="37"/>
  <c r="O21" i="40"/>
  <c r="O100" i="40" s="1"/>
  <c r="I21" i="40"/>
  <c r="I100" i="40" s="1"/>
  <c r="J100" i="40"/>
  <c r="Q10" i="40"/>
  <c r="Q9" i="40" s="1"/>
  <c r="G72" i="40"/>
  <c r="G86" i="40"/>
  <c r="G85" i="40" s="1"/>
  <c r="V24" i="37"/>
  <c r="G77" i="40"/>
  <c r="K100" i="40"/>
  <c r="Q100" i="40"/>
  <c r="P100" i="40"/>
  <c r="G23" i="40"/>
  <c r="G53" i="40"/>
  <c r="G51" i="40"/>
  <c r="G31" i="40"/>
  <c r="G30" i="40" s="1"/>
  <c r="F18" i="40"/>
  <c r="G19" i="40"/>
  <c r="G18" i="40" s="1"/>
  <c r="L21" i="40"/>
  <c r="L100" i="40" s="1"/>
  <c r="M10" i="40"/>
  <c r="M9" i="40" s="1"/>
  <c r="I10" i="40"/>
  <c r="I9" i="40" s="1"/>
  <c r="J10" i="40"/>
  <c r="J9" i="40" s="1"/>
  <c r="K10" i="40"/>
  <c r="K9" i="40" s="1"/>
  <c r="F14" i="40"/>
  <c r="G14" i="40" s="1"/>
  <c r="M21" i="40"/>
  <c r="M100" i="40" s="1"/>
  <c r="F93" i="40"/>
  <c r="H10" i="40"/>
  <c r="H9" i="40" s="1"/>
  <c r="R21" i="40"/>
  <c r="R100" i="40" s="1"/>
  <c r="S21" i="40"/>
  <c r="S100" i="40" s="1"/>
  <c r="E43" i="40"/>
  <c r="E42" i="40" s="1"/>
  <c r="F12" i="40"/>
  <c r="G12" i="40" s="1"/>
  <c r="I45" i="1" l="1"/>
  <c r="I131" i="1"/>
  <c r="G93" i="40"/>
  <c r="F21" i="40"/>
  <c r="G75" i="40"/>
  <c r="G22" i="40"/>
  <c r="G43" i="40"/>
  <c r="G141" i="37"/>
  <c r="G10" i="40"/>
  <c r="G9" i="40" s="1"/>
  <c r="G21" i="40"/>
  <c r="F10" i="40"/>
  <c r="G22" i="59"/>
  <c r="F9" i="40" l="1"/>
  <c r="G42" i="40"/>
  <c r="G143" i="37"/>
  <c r="I76" i="1"/>
  <c r="E84" i="38" l="1"/>
  <c r="E12" i="38"/>
  <c r="D169" i="37"/>
  <c r="E169" i="37" l="1"/>
  <c r="E90" i="1"/>
  <c r="F23" i="39" l="1"/>
  <c r="F11" i="68" s="1"/>
  <c r="E28" i="39" l="1"/>
  <c r="F202" i="38" l="1"/>
  <c r="F200" i="38"/>
  <c r="G200" i="38" s="1"/>
  <c r="F199" i="38"/>
  <c r="F55" i="38"/>
  <c r="G55" i="38" s="1"/>
  <c r="H43" i="38"/>
  <c r="H45" i="38"/>
  <c r="F50" i="38"/>
  <c r="G50" i="38" s="1"/>
  <c r="F51" i="38"/>
  <c r="G51" i="38" s="1"/>
  <c r="F53" i="38"/>
  <c r="G53" i="38" s="1"/>
  <c r="F58" i="38"/>
  <c r="H59" i="38"/>
  <c r="H56" i="38" s="1"/>
  <c r="F63" i="38"/>
  <c r="F64" i="38"/>
  <c r="F65" i="38"/>
  <c r="F66" i="38"/>
  <c r="F67" i="38"/>
  <c r="F72" i="38"/>
  <c r="H73" i="38"/>
  <c r="H69" i="38" s="1"/>
  <c r="F75" i="38"/>
  <c r="F76" i="38"/>
  <c r="F79" i="38"/>
  <c r="F81" i="38"/>
  <c r="H86" i="38"/>
  <c r="F88" i="38"/>
  <c r="H89" i="38"/>
  <c r="F95" i="38"/>
  <c r="F96" i="38"/>
  <c r="H100" i="38"/>
  <c r="H103" i="38"/>
  <c r="F111" i="38"/>
  <c r="F62" i="40" s="1"/>
  <c r="F122" i="38"/>
  <c r="H126" i="38"/>
  <c r="F128" i="38"/>
  <c r="F129" i="38"/>
  <c r="F130" i="38"/>
  <c r="F134" i="38"/>
  <c r="H140" i="38"/>
  <c r="F146" i="38"/>
  <c r="H147" i="38"/>
  <c r="F152" i="38"/>
  <c r="F153" i="38"/>
  <c r="F155" i="38"/>
  <c r="F162" i="38"/>
  <c r="F165" i="38"/>
  <c r="F166" i="38"/>
  <c r="F167" i="38"/>
  <c r="H168" i="38"/>
  <c r="H175" i="38"/>
  <c r="H177" i="38"/>
  <c r="F179" i="38"/>
  <c r="H190" i="38"/>
  <c r="F194" i="38"/>
  <c r="H195" i="38"/>
  <c r="F197" i="38"/>
  <c r="H201" i="38"/>
  <c r="F196" i="38"/>
  <c r="F191" i="38"/>
  <c r="F164" i="38"/>
  <c r="F163" i="38"/>
  <c r="F135" i="38"/>
  <c r="F90" i="38"/>
  <c r="G90" i="38" s="1"/>
  <c r="F82" i="38"/>
  <c r="F77" i="38"/>
  <c r="F74" i="38"/>
  <c r="F68" i="38"/>
  <c r="F62" i="38"/>
  <c r="F60" i="38"/>
  <c r="F52" i="38"/>
  <c r="G52" i="38" s="1"/>
  <c r="F49" i="38"/>
  <c r="G49" i="38" s="1"/>
  <c r="F44" i="38"/>
  <c r="G44" i="38" s="1"/>
  <c r="F193" i="38"/>
  <c r="F192" i="38"/>
  <c r="F138" i="38"/>
  <c r="F94" i="38"/>
  <c r="F92" i="38"/>
  <c r="F78" i="38"/>
  <c r="F150" i="38"/>
  <c r="F149" i="38"/>
  <c r="F148" i="38"/>
  <c r="F137" i="38"/>
  <c r="F136" i="38"/>
  <c r="F131" i="38"/>
  <c r="F125" i="38"/>
  <c r="F124" i="38"/>
  <c r="F102" i="38"/>
  <c r="F101" i="38"/>
  <c r="F98" i="38"/>
  <c r="F97" i="38"/>
  <c r="F93" i="38"/>
  <c r="F80" i="38"/>
  <c r="F71" i="38"/>
  <c r="R201" i="38"/>
  <c r="O201" i="38"/>
  <c r="O217" i="38" s="1"/>
  <c r="S195" i="38"/>
  <c r="R195" i="38"/>
  <c r="Q195" i="38"/>
  <c r="P195" i="38"/>
  <c r="O195" i="38"/>
  <c r="N195" i="38"/>
  <c r="M195" i="38"/>
  <c r="L195" i="38"/>
  <c r="K195" i="38"/>
  <c r="J195" i="38"/>
  <c r="I195" i="38"/>
  <c r="S190" i="38"/>
  <c r="R190" i="38"/>
  <c r="Q190" i="38"/>
  <c r="P190" i="38"/>
  <c r="O190" i="38"/>
  <c r="N190" i="38"/>
  <c r="M190" i="38"/>
  <c r="L190" i="38"/>
  <c r="K190" i="38"/>
  <c r="J190" i="38"/>
  <c r="I190" i="38"/>
  <c r="S180" i="38"/>
  <c r="R180" i="38"/>
  <c r="Q180" i="38"/>
  <c r="P180" i="38"/>
  <c r="N180" i="38"/>
  <c r="M180" i="38"/>
  <c r="L180" i="38"/>
  <c r="K180" i="38"/>
  <c r="J180" i="38"/>
  <c r="I180" i="38"/>
  <c r="S177" i="38"/>
  <c r="R177" i="38"/>
  <c r="Q177" i="38"/>
  <c r="P177" i="38"/>
  <c r="O177" i="38"/>
  <c r="N177" i="38"/>
  <c r="M177" i="38"/>
  <c r="L177" i="38"/>
  <c r="K177" i="38"/>
  <c r="J177" i="38"/>
  <c r="I177" i="38"/>
  <c r="S168" i="38"/>
  <c r="Q168" i="38"/>
  <c r="P168" i="38"/>
  <c r="O168" i="38"/>
  <c r="N168" i="38"/>
  <c r="M168" i="38"/>
  <c r="L168" i="38"/>
  <c r="K168" i="38"/>
  <c r="J168" i="38"/>
  <c r="I168" i="38"/>
  <c r="S161" i="38"/>
  <c r="R161" i="38"/>
  <c r="Q161" i="38"/>
  <c r="P161" i="38"/>
  <c r="O161" i="38"/>
  <c r="N161" i="38"/>
  <c r="M161" i="38"/>
  <c r="L161" i="38"/>
  <c r="K161" i="38"/>
  <c r="J161" i="38"/>
  <c r="I161" i="38"/>
  <c r="S154" i="38"/>
  <c r="R154" i="38"/>
  <c r="Q154" i="38"/>
  <c r="P154" i="38"/>
  <c r="O154" i="38"/>
  <c r="N154" i="38"/>
  <c r="M154" i="38"/>
  <c r="L154" i="38"/>
  <c r="K154" i="38"/>
  <c r="J154" i="38"/>
  <c r="I154" i="38"/>
  <c r="S147" i="38"/>
  <c r="R147" i="38"/>
  <c r="Q147" i="38"/>
  <c r="P147" i="38"/>
  <c r="O147" i="38"/>
  <c r="N147" i="38"/>
  <c r="M147" i="38"/>
  <c r="L147" i="38"/>
  <c r="K147" i="38"/>
  <c r="J147" i="38"/>
  <c r="I147" i="38"/>
  <c r="S140" i="38"/>
  <c r="R140" i="38"/>
  <c r="Q140" i="38"/>
  <c r="P140" i="38"/>
  <c r="O140" i="38"/>
  <c r="N140" i="38"/>
  <c r="M140" i="38"/>
  <c r="L140" i="38"/>
  <c r="K140" i="38"/>
  <c r="J140" i="38"/>
  <c r="I140" i="38"/>
  <c r="S133" i="38"/>
  <c r="R133" i="38"/>
  <c r="Q133" i="38"/>
  <c r="P133" i="38"/>
  <c r="O133" i="38"/>
  <c r="N133" i="38"/>
  <c r="M133" i="38"/>
  <c r="L133" i="38"/>
  <c r="K133" i="38"/>
  <c r="J133" i="38"/>
  <c r="I133" i="38"/>
  <c r="S126" i="38"/>
  <c r="R126" i="38"/>
  <c r="Q126" i="38"/>
  <c r="P126" i="38"/>
  <c r="O126" i="38"/>
  <c r="N126" i="38"/>
  <c r="M126" i="38"/>
  <c r="L126" i="38"/>
  <c r="K126" i="38"/>
  <c r="J126" i="38"/>
  <c r="I126" i="38"/>
  <c r="S119" i="38"/>
  <c r="R119" i="38"/>
  <c r="Q119" i="38"/>
  <c r="P119" i="38"/>
  <c r="O119" i="38"/>
  <c r="N119" i="38"/>
  <c r="M119" i="38"/>
  <c r="L119" i="38"/>
  <c r="K119" i="38"/>
  <c r="J119" i="38"/>
  <c r="I119" i="38"/>
  <c r="S103" i="38"/>
  <c r="R103" i="38"/>
  <c r="Q103" i="38"/>
  <c r="P103" i="38"/>
  <c r="O103" i="38"/>
  <c r="N103" i="38"/>
  <c r="M103" i="38"/>
  <c r="L103" i="38"/>
  <c r="K103" i="38"/>
  <c r="J103" i="38"/>
  <c r="I103" i="38"/>
  <c r="S100" i="38"/>
  <c r="R100" i="38"/>
  <c r="Q100" i="38"/>
  <c r="P100" i="38"/>
  <c r="O100" i="38"/>
  <c r="N100" i="38"/>
  <c r="M100" i="38"/>
  <c r="L100" i="38"/>
  <c r="K100" i="38"/>
  <c r="J100" i="38"/>
  <c r="I100" i="38"/>
  <c r="S89" i="38"/>
  <c r="R89" i="38"/>
  <c r="Q89" i="38"/>
  <c r="P89" i="38"/>
  <c r="O89" i="38"/>
  <c r="N89" i="38"/>
  <c r="M89" i="38"/>
  <c r="L89" i="38"/>
  <c r="K89" i="38"/>
  <c r="J89" i="38"/>
  <c r="I89" i="38"/>
  <c r="S86" i="38"/>
  <c r="R86" i="38"/>
  <c r="Q86" i="38"/>
  <c r="P86" i="38"/>
  <c r="O86" i="38"/>
  <c r="N86" i="38"/>
  <c r="M86" i="38"/>
  <c r="L86" i="38"/>
  <c r="K86" i="38"/>
  <c r="J86" i="38"/>
  <c r="I86" i="38"/>
  <c r="S73" i="38"/>
  <c r="S69" i="38" s="1"/>
  <c r="R73" i="38"/>
  <c r="R69" i="38" s="1"/>
  <c r="Q73" i="38"/>
  <c r="Q69" i="38" s="1"/>
  <c r="P73" i="38"/>
  <c r="P69" i="38" s="1"/>
  <c r="O73" i="38"/>
  <c r="O69" i="38" s="1"/>
  <c r="N73" i="38"/>
  <c r="N69" i="38" s="1"/>
  <c r="M73" i="38"/>
  <c r="M69" i="38" s="1"/>
  <c r="L73" i="38"/>
  <c r="K73" i="38"/>
  <c r="K69" i="38" s="1"/>
  <c r="J73" i="38"/>
  <c r="J69" i="38" s="1"/>
  <c r="I73" i="38"/>
  <c r="I69" i="38" s="1"/>
  <c r="L69" i="38"/>
  <c r="S59" i="38"/>
  <c r="S56" i="38" s="1"/>
  <c r="R59" i="38"/>
  <c r="R56" i="38" s="1"/>
  <c r="Q59" i="38"/>
  <c r="Q56" i="38" s="1"/>
  <c r="P59" i="38"/>
  <c r="P56" i="38" s="1"/>
  <c r="O59" i="38"/>
  <c r="O56" i="38" s="1"/>
  <c r="N59" i="38"/>
  <c r="N56" i="38" s="1"/>
  <c r="M59" i="38"/>
  <c r="M56" i="38" s="1"/>
  <c r="L59" i="38"/>
  <c r="L56" i="38" s="1"/>
  <c r="K59" i="38"/>
  <c r="K56" i="38" s="1"/>
  <c r="J59" i="38"/>
  <c r="J56" i="38" s="1"/>
  <c r="I59" i="38"/>
  <c r="I56" i="38" s="1"/>
  <c r="S45" i="38"/>
  <c r="S42" i="38" s="1"/>
  <c r="R45" i="38"/>
  <c r="R42" i="38" s="1"/>
  <c r="Q45" i="38"/>
  <c r="Q42" i="38" s="1"/>
  <c r="P45" i="38"/>
  <c r="P42" i="38" s="1"/>
  <c r="O45" i="38"/>
  <c r="O42" i="38" s="1"/>
  <c r="N45" i="38"/>
  <c r="N42" i="38" s="1"/>
  <c r="M45" i="38"/>
  <c r="M42" i="38" s="1"/>
  <c r="L45" i="38"/>
  <c r="L42" i="38" s="1"/>
  <c r="K45" i="38"/>
  <c r="K42" i="38" s="1"/>
  <c r="J45" i="38"/>
  <c r="J42" i="38" s="1"/>
  <c r="I45" i="38"/>
  <c r="I42" i="38" s="1"/>
  <c r="S15" i="38"/>
  <c r="R15" i="38"/>
  <c r="Q15" i="38"/>
  <c r="P15" i="38"/>
  <c r="O15" i="38"/>
  <c r="N15" i="38"/>
  <c r="M15" i="38"/>
  <c r="L15" i="38"/>
  <c r="K15" i="38"/>
  <c r="J15" i="38"/>
  <c r="I15" i="38"/>
  <c r="H15" i="38"/>
  <c r="I95" i="1" l="1"/>
  <c r="I39" i="1"/>
  <c r="F59" i="38"/>
  <c r="M12" i="38"/>
  <c r="I176" i="38"/>
  <c r="M84" i="38"/>
  <c r="F201" i="38"/>
  <c r="G202" i="38"/>
  <c r="S84" i="38"/>
  <c r="N176" i="38"/>
  <c r="K12" i="38"/>
  <c r="O12" i="38"/>
  <c r="L176" i="38"/>
  <c r="R84" i="38"/>
  <c r="S12" i="38"/>
  <c r="R12" i="38"/>
  <c r="L12" i="38"/>
  <c r="Q12" i="38"/>
  <c r="I12" i="38"/>
  <c r="N12" i="38"/>
  <c r="P12" i="38"/>
  <c r="J12" i="38"/>
  <c r="H42" i="38"/>
  <c r="O176" i="38"/>
  <c r="P176" i="38"/>
  <c r="Q176" i="38"/>
  <c r="R176" i="38"/>
  <c r="S176" i="38"/>
  <c r="J176" i="38"/>
  <c r="K176" i="38"/>
  <c r="M176" i="38"/>
  <c r="R118" i="38"/>
  <c r="R99" i="38" s="1"/>
  <c r="I118" i="38"/>
  <c r="I99" i="38" s="1"/>
  <c r="Q118" i="38"/>
  <c r="Q99" i="38" s="1"/>
  <c r="S118" i="38"/>
  <c r="S99" i="38" s="1"/>
  <c r="L118" i="38"/>
  <c r="L99" i="38" s="1"/>
  <c r="O118" i="38"/>
  <c r="O99" i="38" s="1"/>
  <c r="P118" i="38"/>
  <c r="P99" i="38" s="1"/>
  <c r="M118" i="38"/>
  <c r="M99" i="38" s="1"/>
  <c r="N118" i="38"/>
  <c r="N99" i="38" s="1"/>
  <c r="I84" i="38"/>
  <c r="J84" i="38"/>
  <c r="L84" i="38"/>
  <c r="N84" i="38"/>
  <c r="P84" i="38"/>
  <c r="Q84" i="38"/>
  <c r="H84" i="38"/>
  <c r="O84" i="38"/>
  <c r="K84" i="38"/>
  <c r="H161" i="38"/>
  <c r="H133" i="38"/>
  <c r="H180" i="38"/>
  <c r="H176" i="38" s="1"/>
  <c r="F190" i="38"/>
  <c r="H154" i="38"/>
  <c r="F178" i="38"/>
  <c r="F139" i="38"/>
  <c r="F133" i="38" s="1"/>
  <c r="F65" i="40" s="1"/>
  <c r="F147" i="38"/>
  <c r="F127" i="38"/>
  <c r="F140" i="38"/>
  <c r="F180" i="38"/>
  <c r="F132" i="38"/>
  <c r="F161" i="38"/>
  <c r="F69" i="40" s="1"/>
  <c r="F91" i="38"/>
  <c r="F120" i="38"/>
  <c r="F119" i="38" s="1"/>
  <c r="F154" i="38"/>
  <c r="F68" i="40" s="1"/>
  <c r="F48" i="38"/>
  <c r="F198" i="38"/>
  <c r="F168" i="38"/>
  <c r="F70" i="40" s="1"/>
  <c r="J118" i="38"/>
  <c r="J99" i="38" s="1"/>
  <c r="K118" i="38"/>
  <c r="K99" i="38" s="1"/>
  <c r="H219" i="38" l="1"/>
  <c r="G201" i="38"/>
  <c r="F45" i="38"/>
  <c r="G48" i="38"/>
  <c r="G45" i="38" s="1"/>
  <c r="M83" i="38"/>
  <c r="M215" i="38" s="1"/>
  <c r="F67" i="40"/>
  <c r="C30" i="72"/>
  <c r="F66" i="40"/>
  <c r="C29" i="72"/>
  <c r="F126" i="38"/>
  <c r="F64" i="40" s="1"/>
  <c r="F63" i="40"/>
  <c r="C32" i="72"/>
  <c r="C31" i="72"/>
  <c r="F118" i="38"/>
  <c r="H118" i="38"/>
  <c r="H99" i="38" s="1"/>
  <c r="H83" i="38" s="1"/>
  <c r="S83" i="38"/>
  <c r="S215" i="38" s="1"/>
  <c r="R83" i="38"/>
  <c r="R215" i="38" s="1"/>
  <c r="P83" i="38"/>
  <c r="P215" i="38" s="1"/>
  <c r="J83" i="38"/>
  <c r="J215" i="38" s="1"/>
  <c r="L83" i="38"/>
  <c r="L215" i="38" s="1"/>
  <c r="O83" i="38"/>
  <c r="O215" i="38" s="1"/>
  <c r="N83" i="38"/>
  <c r="N215" i="38" s="1"/>
  <c r="I83" i="38"/>
  <c r="I215" i="38" s="1"/>
  <c r="Q83" i="38"/>
  <c r="Q215" i="38" s="1"/>
  <c r="K83" i="38"/>
  <c r="K215" i="38" s="1"/>
  <c r="H12" i="38"/>
  <c r="F9" i="37"/>
  <c r="F155" i="37"/>
  <c r="G155" i="37" s="1"/>
  <c r="F144" i="37"/>
  <c r="F122" i="37"/>
  <c r="F114" i="37"/>
  <c r="F18" i="37"/>
  <c r="C148" i="37"/>
  <c r="D148" i="37"/>
  <c r="E128" i="37"/>
  <c r="D104" i="37"/>
  <c r="C104" i="37"/>
  <c r="D95" i="37"/>
  <c r="D91" i="37" s="1"/>
  <c r="E69" i="58" s="1"/>
  <c r="D86" i="37"/>
  <c r="D82" i="37" s="1"/>
  <c r="E67" i="58" s="1"/>
  <c r="D77" i="37"/>
  <c r="D50" i="37"/>
  <c r="H218" i="38" l="1"/>
  <c r="G216" i="38"/>
  <c r="D144" i="37"/>
  <c r="C144" i="37"/>
  <c r="Q32" i="72"/>
  <c r="K32" i="72"/>
  <c r="K35" i="72" s="1"/>
  <c r="N63" i="40" s="1"/>
  <c r="R32" i="72"/>
  <c r="S32" i="72"/>
  <c r="L32" i="72"/>
  <c r="L35" i="72" s="1"/>
  <c r="O63" i="40" s="1"/>
  <c r="M32" i="72"/>
  <c r="M35" i="72" s="1"/>
  <c r="P63" i="40" s="1"/>
  <c r="N32" i="72"/>
  <c r="N35" i="72" s="1"/>
  <c r="Q63" i="40" s="1"/>
  <c r="O32" i="72"/>
  <c r="O35" i="72" s="1"/>
  <c r="R63" i="40" s="1"/>
  <c r="P32" i="72"/>
  <c r="P35" i="72" s="1"/>
  <c r="S63" i="40" s="1"/>
  <c r="O30" i="72"/>
  <c r="O39" i="72" s="1"/>
  <c r="R67" i="40" s="1"/>
  <c r="N30" i="72"/>
  <c r="P30" i="72"/>
  <c r="P39" i="72" s="1"/>
  <c r="S67" i="40" s="1"/>
  <c r="F58" i="40"/>
  <c r="C28" i="72"/>
  <c r="P29" i="72"/>
  <c r="P38" i="72" s="1"/>
  <c r="S66" i="40" s="1"/>
  <c r="L29" i="72"/>
  <c r="L38" i="72" s="1"/>
  <c r="O66" i="40" s="1"/>
  <c r="O29" i="72"/>
  <c r="O38" i="72" s="1"/>
  <c r="R66" i="40" s="1"/>
  <c r="J29" i="72"/>
  <c r="K29" i="72"/>
  <c r="K38" i="72" s="1"/>
  <c r="N66" i="40" s="1"/>
  <c r="M29" i="72"/>
  <c r="M38" i="72" s="1"/>
  <c r="P66" i="40" s="1"/>
  <c r="N29" i="72"/>
  <c r="N38" i="72" s="1"/>
  <c r="Q66" i="40" s="1"/>
  <c r="P31" i="72"/>
  <c r="O31" i="72"/>
  <c r="K31" i="72"/>
  <c r="M31" i="72"/>
  <c r="L31" i="72"/>
  <c r="N31" i="72"/>
  <c r="J31" i="72"/>
  <c r="H215" i="38"/>
  <c r="E100" i="37"/>
  <c r="E91" i="37"/>
  <c r="E82" i="37"/>
  <c r="G63" i="40" l="1"/>
  <c r="E15" i="9" s="1"/>
  <c r="Q30" i="72"/>
  <c r="R30" i="72" s="1"/>
  <c r="S30" i="72" s="1"/>
  <c r="N39" i="72"/>
  <c r="Q67" i="40" s="1"/>
  <c r="G67" i="40" s="1"/>
  <c r="H28" i="72"/>
  <c r="M28" i="72"/>
  <c r="M36" i="72" s="1"/>
  <c r="P64" i="40" s="1"/>
  <c r="N28" i="72"/>
  <c r="N36" i="72" s="1"/>
  <c r="Q64" i="40" s="1"/>
  <c r="F28" i="72"/>
  <c r="E28" i="72"/>
  <c r="L28" i="72"/>
  <c r="L36" i="72" s="1"/>
  <c r="O64" i="40" s="1"/>
  <c r="P28" i="72"/>
  <c r="P36" i="72" s="1"/>
  <c r="S64" i="40" s="1"/>
  <c r="O28" i="72"/>
  <c r="O36" i="72" s="1"/>
  <c r="R64" i="40" s="1"/>
  <c r="I28" i="72"/>
  <c r="J28" i="72"/>
  <c r="J36" i="72" s="1"/>
  <c r="M64" i="40" s="1"/>
  <c r="K28" i="72"/>
  <c r="K36" i="72" s="1"/>
  <c r="N64" i="40" s="1"/>
  <c r="G28" i="72"/>
  <c r="Q29" i="72"/>
  <c r="R29" i="72" s="1"/>
  <c r="S29" i="72" s="1"/>
  <c r="J38" i="72"/>
  <c r="M66" i="40" s="1"/>
  <c r="Q31" i="72"/>
  <c r="J40" i="72"/>
  <c r="N40" i="72"/>
  <c r="L40" i="72"/>
  <c r="M40" i="72"/>
  <c r="K40" i="72"/>
  <c r="O40" i="72"/>
  <c r="P40" i="72"/>
  <c r="E54" i="37"/>
  <c r="E55" i="37"/>
  <c r="E57" i="37"/>
  <c r="N18" i="72" l="1"/>
  <c r="G66" i="40"/>
  <c r="K18" i="72"/>
  <c r="J18" i="72"/>
  <c r="P18" i="72"/>
  <c r="O18" i="72"/>
  <c r="E18" i="72"/>
  <c r="Q28" i="72"/>
  <c r="R28" i="72" s="1"/>
  <c r="S28" i="72" s="1"/>
  <c r="E36" i="72"/>
  <c r="F36" i="72"/>
  <c r="F18" i="72"/>
  <c r="H18" i="72"/>
  <c r="H36" i="72"/>
  <c r="G18" i="72"/>
  <c r="G36" i="72"/>
  <c r="M18" i="72"/>
  <c r="L18" i="72"/>
  <c r="I36" i="72"/>
  <c r="I18" i="72"/>
  <c r="R68" i="40"/>
  <c r="O42" i="72"/>
  <c r="N68" i="40"/>
  <c r="K42" i="72"/>
  <c r="P68" i="40"/>
  <c r="M42" i="72"/>
  <c r="O68" i="40"/>
  <c r="L42" i="72"/>
  <c r="Q68" i="40"/>
  <c r="N42" i="72"/>
  <c r="S68" i="40"/>
  <c r="P42" i="72"/>
  <c r="M68" i="40"/>
  <c r="J42" i="72"/>
  <c r="R31" i="72"/>
  <c r="R18" i="72" l="1"/>
  <c r="Q18" i="72"/>
  <c r="K64" i="40"/>
  <c r="H42" i="72"/>
  <c r="I64" i="40"/>
  <c r="F42" i="72"/>
  <c r="J64" i="40"/>
  <c r="G42" i="72"/>
  <c r="H64" i="40"/>
  <c r="E42" i="72"/>
  <c r="L64" i="40"/>
  <c r="I42" i="72"/>
  <c r="S58" i="40"/>
  <c r="S57" i="40" s="1"/>
  <c r="Q58" i="40"/>
  <c r="Q57" i="40" s="1"/>
  <c r="N58" i="40"/>
  <c r="N57" i="40" s="1"/>
  <c r="O58" i="40"/>
  <c r="O57" i="40" s="1"/>
  <c r="P58" i="40"/>
  <c r="P57" i="40" s="1"/>
  <c r="G68" i="40"/>
  <c r="M58" i="40"/>
  <c r="M57" i="40" s="1"/>
  <c r="R58" i="40"/>
  <c r="R57" i="40" s="1"/>
  <c r="S31" i="72"/>
  <c r="S18" i="72" s="1"/>
  <c r="G64" i="40" l="1"/>
  <c r="J58" i="40"/>
  <c r="J57" i="40" s="1"/>
  <c r="K58" i="40"/>
  <c r="K57" i="40" s="1"/>
  <c r="I58" i="40"/>
  <c r="I57" i="40" s="1"/>
  <c r="L58" i="40"/>
  <c r="L57" i="40" s="1"/>
  <c r="G58" i="40"/>
  <c r="H58" i="40"/>
  <c r="H57" i="40" s="1"/>
  <c r="D37" i="54"/>
  <c r="R28" i="39"/>
  <c r="Q28" i="39"/>
  <c r="P28" i="39"/>
  <c r="O28" i="39"/>
  <c r="N28" i="39"/>
  <c r="M28" i="39"/>
  <c r="L28" i="39"/>
  <c r="K28" i="39"/>
  <c r="J28" i="39"/>
  <c r="I28" i="39"/>
  <c r="H28" i="39"/>
  <c r="G28" i="39"/>
  <c r="F57" i="40" l="1"/>
  <c r="H79" i="54"/>
  <c r="K92" i="54" s="1"/>
  <c r="H78" i="54"/>
  <c r="J92" i="54" s="1"/>
  <c r="H77" i="54"/>
  <c r="I92" i="54" s="1"/>
  <c r="H76" i="54"/>
  <c r="H92" i="54" s="1"/>
  <c r="H75" i="54"/>
  <c r="G92" i="54" s="1"/>
  <c r="H74" i="54"/>
  <c r="F92" i="54" s="1"/>
  <c r="H73" i="54"/>
  <c r="E92" i="54" s="1"/>
  <c r="H72" i="54"/>
  <c r="D92" i="54" s="1"/>
  <c r="H71" i="54"/>
  <c r="C92" i="54" s="1"/>
  <c r="H69" i="54"/>
  <c r="M92" i="54" s="1"/>
  <c r="H68" i="54"/>
  <c r="L92" i="54" s="1"/>
  <c r="H64" i="54"/>
  <c r="T88" i="54" s="1"/>
  <c r="H63" i="54"/>
  <c r="H61" i="54"/>
  <c r="J91" i="54" s="1"/>
  <c r="H60" i="54"/>
  <c r="I91" i="54" s="1"/>
  <c r="H59" i="54"/>
  <c r="H91" i="54" s="1"/>
  <c r="H58" i="54"/>
  <c r="G91" i="54" s="1"/>
  <c r="H57" i="54"/>
  <c r="F91" i="54" s="1"/>
  <c r="H56" i="54"/>
  <c r="E91" i="54" s="1"/>
  <c r="H55" i="54"/>
  <c r="D91" i="54" s="1"/>
  <c r="H54" i="54"/>
  <c r="C91" i="54" s="1"/>
  <c r="H50" i="54"/>
  <c r="U88" i="54" s="1"/>
  <c r="H49" i="54"/>
  <c r="R88" i="54" s="1"/>
  <c r="R89" i="54" s="1"/>
  <c r="H48" i="54"/>
  <c r="H47" i="54"/>
  <c r="H45" i="54"/>
  <c r="H44" i="54"/>
  <c r="H43" i="54"/>
  <c r="H42" i="54"/>
  <c r="H41" i="54"/>
  <c r="H40" i="54"/>
  <c r="H39" i="54"/>
  <c r="H38" i="54"/>
  <c r="C90" i="54" s="1"/>
  <c r="C96" i="54" s="1"/>
  <c r="C97" i="54" s="1"/>
  <c r="H36" i="54"/>
  <c r="H35" i="54"/>
  <c r="H30" i="54"/>
  <c r="H29" i="54"/>
  <c r="H27" i="54"/>
  <c r="H26" i="54"/>
  <c r="H24" i="54"/>
  <c r="H23" i="54"/>
  <c r="H22" i="54"/>
  <c r="H21" i="54"/>
  <c r="H20" i="54"/>
  <c r="H19" i="54"/>
  <c r="H18" i="54"/>
  <c r="H17" i="54"/>
  <c r="H14" i="54"/>
  <c r="H13" i="54"/>
  <c r="S88" i="54" l="1"/>
  <c r="S89" i="54" s="1"/>
  <c r="G90" i="54"/>
  <c r="G96" i="54" s="1"/>
  <c r="J90" i="54"/>
  <c r="J96" i="54" s="1"/>
  <c r="H90" i="54"/>
  <c r="H87" i="54" s="1"/>
  <c r="F90" i="54"/>
  <c r="F87" i="54" s="1"/>
  <c r="I90" i="54"/>
  <c r="I87" i="54" s="1"/>
  <c r="Y31" i="54"/>
  <c r="Z31" i="54" s="1"/>
  <c r="Y29" i="54"/>
  <c r="Z29" i="54" s="1"/>
  <c r="Y32" i="54"/>
  <c r="L90" i="54"/>
  <c r="L89" i="54" s="1"/>
  <c r="K89" i="54"/>
  <c r="K96" i="54"/>
  <c r="M90" i="54"/>
  <c r="M89" i="54" s="1"/>
  <c r="I96" i="54"/>
  <c r="I89" i="54"/>
  <c r="J87" i="54"/>
  <c r="J89" i="54"/>
  <c r="D90" i="54"/>
  <c r="D87" i="54" s="1"/>
  <c r="U64" i="54"/>
  <c r="E90" i="54"/>
  <c r="E87" i="54" s="1"/>
  <c r="G57" i="40"/>
  <c r="C87" i="54"/>
  <c r="Y16" i="54"/>
  <c r="N92" i="54"/>
  <c r="N91" i="54"/>
  <c r="Y27" i="54"/>
  <c r="Z27" i="54" s="1"/>
  <c r="Y26" i="54"/>
  <c r="Z26" i="54" s="1"/>
  <c r="Y13" i="54"/>
  <c r="H62" i="54"/>
  <c r="H53" i="54"/>
  <c r="H15" i="54"/>
  <c r="H34" i="54"/>
  <c r="H37" i="54"/>
  <c r="H12" i="54"/>
  <c r="H67" i="54"/>
  <c r="S96" i="54" l="1"/>
  <c r="V88" i="54"/>
  <c r="H96" i="54"/>
  <c r="H99" i="54" s="1"/>
  <c r="H100" i="54" s="1"/>
  <c r="G89" i="54"/>
  <c r="G87" i="54"/>
  <c r="H89" i="54"/>
  <c r="L96" i="54"/>
  <c r="L97" i="54" s="1"/>
  <c r="L87" i="54"/>
  <c r="Z32" i="54"/>
  <c r="R87" i="54"/>
  <c r="M96" i="54"/>
  <c r="M99" i="54" s="1"/>
  <c r="M100" i="54" s="1"/>
  <c r="M87" i="54"/>
  <c r="J97" i="54"/>
  <c r="J99" i="54"/>
  <c r="J100" i="54" s="1"/>
  <c r="I97" i="54"/>
  <c r="I99" i="54"/>
  <c r="I100" i="54" s="1"/>
  <c r="G99" i="54"/>
  <c r="G100" i="54" s="1"/>
  <c r="G97" i="54"/>
  <c r="T89" i="54"/>
  <c r="F31" i="39" s="1"/>
  <c r="S97" i="54"/>
  <c r="S95" i="54"/>
  <c r="C89" i="54"/>
  <c r="D89" i="54"/>
  <c r="D96" i="54"/>
  <c r="T87" i="54"/>
  <c r="U87" i="54"/>
  <c r="U89" i="54"/>
  <c r="S87" i="54"/>
  <c r="F96" i="54"/>
  <c r="F89" i="54"/>
  <c r="E96" i="54"/>
  <c r="E89" i="54"/>
  <c r="N90" i="54"/>
  <c r="D97" i="54" l="1"/>
  <c r="H97" i="54"/>
  <c r="F30" i="39"/>
  <c r="L99" i="54"/>
  <c r="L100" i="54" s="1"/>
  <c r="N96" i="54"/>
  <c r="M97" i="54"/>
  <c r="F15" i="38" s="1"/>
  <c r="V89" i="54"/>
  <c r="N89" i="54"/>
  <c r="I125" i="1"/>
  <c r="I123" i="1"/>
  <c r="I129" i="1"/>
  <c r="F128" i="1"/>
  <c r="C21" i="40"/>
  <c r="C17" i="40"/>
  <c r="C10" i="40"/>
  <c r="D75" i="40"/>
  <c r="F20" i="38" l="1"/>
  <c r="G20" i="38" s="1"/>
  <c r="W88" i="54"/>
  <c r="T73" i="40"/>
  <c r="C68" i="40"/>
  <c r="C66" i="40"/>
  <c r="C65" i="40"/>
  <c r="C64" i="40"/>
  <c r="C63" i="40"/>
  <c r="C59" i="40"/>
  <c r="T69" i="40"/>
  <c r="T68" i="40"/>
  <c r="T67" i="40"/>
  <c r="T66" i="40"/>
  <c r="T65" i="40"/>
  <c r="T64" i="40"/>
  <c r="T63" i="40"/>
  <c r="T62" i="40"/>
  <c r="T61" i="40"/>
  <c r="T56" i="40"/>
  <c r="S162" i="71"/>
  <c r="S156" i="71"/>
  <c r="S155" i="71"/>
  <c r="S154" i="71"/>
  <c r="R154" i="71"/>
  <c r="Q154" i="71"/>
  <c r="P154" i="71"/>
  <c r="O154" i="71"/>
  <c r="N154" i="71"/>
  <c r="M154" i="71"/>
  <c r="L154" i="71"/>
  <c r="K154" i="71"/>
  <c r="J154" i="71"/>
  <c r="I154" i="71"/>
  <c r="H154" i="71"/>
  <c r="G154" i="71"/>
  <c r="E154" i="71"/>
  <c r="S152" i="71"/>
  <c r="R151" i="71"/>
  <c r="G151" i="71"/>
  <c r="R150" i="71"/>
  <c r="Q150" i="71"/>
  <c r="P150" i="71"/>
  <c r="O150" i="71"/>
  <c r="N150" i="71"/>
  <c r="M150" i="71"/>
  <c r="L150" i="71"/>
  <c r="K150" i="71"/>
  <c r="J150" i="71"/>
  <c r="I150" i="71"/>
  <c r="H150" i="71"/>
  <c r="G150" i="71"/>
  <c r="R146" i="71"/>
  <c r="Q146" i="71"/>
  <c r="P146" i="71"/>
  <c r="O146" i="71"/>
  <c r="N146" i="71"/>
  <c r="M146" i="71"/>
  <c r="L146" i="71"/>
  <c r="K146" i="71"/>
  <c r="J146" i="71"/>
  <c r="I146" i="71"/>
  <c r="H146" i="71"/>
  <c r="G146" i="71"/>
  <c r="R142" i="71"/>
  <c r="Q142" i="71"/>
  <c r="P142" i="71"/>
  <c r="O142" i="71"/>
  <c r="N142" i="71"/>
  <c r="M142" i="71"/>
  <c r="L142" i="71"/>
  <c r="K142" i="71"/>
  <c r="J142" i="71"/>
  <c r="I142" i="71"/>
  <c r="H142" i="71"/>
  <c r="G142" i="71"/>
  <c r="R138" i="71"/>
  <c r="Q138" i="71"/>
  <c r="P138" i="71"/>
  <c r="O138" i="71"/>
  <c r="N138" i="71"/>
  <c r="M138" i="71"/>
  <c r="L138" i="71"/>
  <c r="K138" i="71"/>
  <c r="J138" i="71"/>
  <c r="I138" i="71"/>
  <c r="H138" i="71"/>
  <c r="G138" i="71"/>
  <c r="T133" i="71"/>
  <c r="S132" i="71"/>
  <c r="S131" i="71"/>
  <c r="S130" i="71"/>
  <c r="R129" i="71"/>
  <c r="Q129" i="71"/>
  <c r="P129" i="71"/>
  <c r="O129" i="71"/>
  <c r="N129" i="71"/>
  <c r="M129" i="71"/>
  <c r="L129" i="71"/>
  <c r="K129" i="71"/>
  <c r="J129" i="71"/>
  <c r="I129" i="71"/>
  <c r="H129" i="71"/>
  <c r="G129" i="71"/>
  <c r="E129" i="71"/>
  <c r="D129" i="71"/>
  <c r="R128" i="71"/>
  <c r="R126" i="71" s="1"/>
  <c r="S127" i="71"/>
  <c r="T127" i="71" s="1"/>
  <c r="O126" i="71"/>
  <c r="N126" i="71"/>
  <c r="M126" i="71"/>
  <c r="L126" i="71"/>
  <c r="K126" i="71"/>
  <c r="J126" i="71"/>
  <c r="I126" i="71"/>
  <c r="H126" i="71"/>
  <c r="G126" i="71"/>
  <c r="F126" i="71"/>
  <c r="S125" i="71"/>
  <c r="T125" i="71" s="1"/>
  <c r="T121" i="71" s="1"/>
  <c r="S124" i="71"/>
  <c r="F124" i="71"/>
  <c r="F121" i="71" s="1"/>
  <c r="R122" i="71"/>
  <c r="Q122" i="71"/>
  <c r="P122" i="71"/>
  <c r="O122" i="71"/>
  <c r="O121" i="71" s="1"/>
  <c r="N122" i="71"/>
  <c r="N121" i="71" s="1"/>
  <c r="M122" i="71"/>
  <c r="M121" i="71" s="1"/>
  <c r="L122" i="71"/>
  <c r="L121" i="71" s="1"/>
  <c r="K122" i="71"/>
  <c r="K121" i="71" s="1"/>
  <c r="J122" i="71"/>
  <c r="J121" i="71" s="1"/>
  <c r="I122" i="71"/>
  <c r="I121" i="71" s="1"/>
  <c r="H122" i="71"/>
  <c r="H121" i="71" s="1"/>
  <c r="G122" i="71"/>
  <c r="G121" i="71" s="1"/>
  <c r="E121" i="71"/>
  <c r="D121" i="71"/>
  <c r="S119" i="71"/>
  <c r="S118" i="71" s="1"/>
  <c r="R118" i="71"/>
  <c r="Q118" i="71"/>
  <c r="P118" i="71"/>
  <c r="O118" i="71"/>
  <c r="N118" i="71"/>
  <c r="M118" i="71"/>
  <c r="L118" i="71"/>
  <c r="K118" i="71"/>
  <c r="J118" i="71"/>
  <c r="I118" i="71"/>
  <c r="H118" i="71"/>
  <c r="G118" i="71"/>
  <c r="E118" i="71"/>
  <c r="D118" i="71"/>
  <c r="S117" i="71"/>
  <c r="T117" i="71" s="1"/>
  <c r="T116" i="71" s="1"/>
  <c r="R116" i="71"/>
  <c r="Q116" i="71"/>
  <c r="P116" i="71"/>
  <c r="O116" i="71"/>
  <c r="N116" i="71"/>
  <c r="M116" i="71"/>
  <c r="L116" i="71"/>
  <c r="K116" i="71"/>
  <c r="J116" i="71"/>
  <c r="I116" i="71"/>
  <c r="H116" i="71"/>
  <c r="G116" i="71"/>
  <c r="F116" i="71"/>
  <c r="C73" i="40" s="1"/>
  <c r="E116" i="71"/>
  <c r="D116" i="71"/>
  <c r="R115" i="71"/>
  <c r="R114" i="71" s="1"/>
  <c r="Q115" i="71"/>
  <c r="Q114" i="71" s="1"/>
  <c r="P115" i="71"/>
  <c r="P114" i="71" s="1"/>
  <c r="O115" i="71"/>
  <c r="O114" i="71" s="1"/>
  <c r="N115" i="71"/>
  <c r="N114" i="71" s="1"/>
  <c r="M115" i="71"/>
  <c r="M114" i="71" s="1"/>
  <c r="L115" i="71"/>
  <c r="L114" i="71" s="1"/>
  <c r="K115" i="71"/>
  <c r="K114" i="71" s="1"/>
  <c r="J115" i="71"/>
  <c r="J114" i="71" s="1"/>
  <c r="I115" i="71"/>
  <c r="I114" i="71" s="1"/>
  <c r="H115" i="71"/>
  <c r="H114" i="71" s="1"/>
  <c r="G115" i="71"/>
  <c r="G114" i="71" s="1"/>
  <c r="F114" i="71"/>
  <c r="E114" i="71"/>
  <c r="D114" i="71"/>
  <c r="S113" i="71"/>
  <c r="T113" i="71" s="1"/>
  <c r="S112" i="71"/>
  <c r="T112" i="71" s="1"/>
  <c r="S111" i="71"/>
  <c r="T111" i="71" s="1"/>
  <c r="S110" i="71"/>
  <c r="T110" i="71" s="1"/>
  <c r="S109" i="71"/>
  <c r="T109" i="71" s="1"/>
  <c r="S108" i="71"/>
  <c r="T108" i="71" s="1"/>
  <c r="S104" i="71"/>
  <c r="T104" i="71" s="1"/>
  <c r="S103" i="71"/>
  <c r="T103" i="71" s="1"/>
  <c r="D103" i="71"/>
  <c r="R102" i="71"/>
  <c r="Q102" i="71"/>
  <c r="P102" i="71"/>
  <c r="D101" i="71"/>
  <c r="R101" i="71" s="1"/>
  <c r="D100" i="71"/>
  <c r="N100" i="71" s="1"/>
  <c r="Q99" i="71"/>
  <c r="Q98" i="71"/>
  <c r="R95" i="71"/>
  <c r="Q95" i="71"/>
  <c r="P95" i="71"/>
  <c r="O95" i="71"/>
  <c r="N95" i="71"/>
  <c r="M95" i="71"/>
  <c r="L95" i="71"/>
  <c r="K95" i="71"/>
  <c r="J95" i="71"/>
  <c r="I95" i="71"/>
  <c r="H95" i="71"/>
  <c r="G95" i="71"/>
  <c r="F95" i="71" s="1"/>
  <c r="C62" i="40" s="1"/>
  <c r="R94" i="71"/>
  <c r="Q94" i="71"/>
  <c r="P94" i="71"/>
  <c r="O94" i="71"/>
  <c r="N94" i="71"/>
  <c r="M94" i="71"/>
  <c r="L94" i="71"/>
  <c r="K94" i="71"/>
  <c r="J94" i="71"/>
  <c r="I94" i="71"/>
  <c r="H94" i="71"/>
  <c r="G94" i="71"/>
  <c r="F94" i="71"/>
  <c r="C61" i="40" s="1"/>
  <c r="D93" i="71"/>
  <c r="O93" i="71" s="1"/>
  <c r="R92" i="71"/>
  <c r="Q92" i="71"/>
  <c r="P92" i="71"/>
  <c r="O92" i="71"/>
  <c r="N92" i="71"/>
  <c r="M92" i="71"/>
  <c r="L92" i="71"/>
  <c r="K92" i="71"/>
  <c r="J92" i="71"/>
  <c r="I92" i="71"/>
  <c r="H92" i="71"/>
  <c r="G92" i="71"/>
  <c r="F92" i="71"/>
  <c r="E92" i="71"/>
  <c r="P91" i="71"/>
  <c r="O91" i="71"/>
  <c r="N91" i="71"/>
  <c r="M91" i="71"/>
  <c r="L91" i="71"/>
  <c r="K91" i="71"/>
  <c r="J91" i="71"/>
  <c r="I91" i="71"/>
  <c r="H91" i="71"/>
  <c r="G91" i="71"/>
  <c r="R90" i="71"/>
  <c r="Q90" i="71"/>
  <c r="P90" i="71"/>
  <c r="O90" i="71"/>
  <c r="N90" i="71"/>
  <c r="M90" i="71"/>
  <c r="L90" i="71"/>
  <c r="H89" i="71"/>
  <c r="G89" i="71"/>
  <c r="J88" i="71"/>
  <c r="I88" i="71"/>
  <c r="H88" i="71"/>
  <c r="G88" i="71"/>
  <c r="J87" i="71"/>
  <c r="I87" i="71"/>
  <c r="H87" i="71"/>
  <c r="G87" i="71"/>
  <c r="K86" i="71"/>
  <c r="J86" i="71"/>
  <c r="I86" i="71"/>
  <c r="H86" i="71"/>
  <c r="G86" i="71"/>
  <c r="I85" i="71"/>
  <c r="H85" i="71"/>
  <c r="G85" i="71"/>
  <c r="H84" i="71"/>
  <c r="G84" i="71"/>
  <c r="S83" i="71"/>
  <c r="T83" i="71" s="1"/>
  <c r="S82" i="71"/>
  <c r="T82" i="71" s="1"/>
  <c r="S81" i="71"/>
  <c r="T81" i="71" s="1"/>
  <c r="S80" i="71"/>
  <c r="T80" i="71" s="1"/>
  <c r="S79" i="71"/>
  <c r="T79" i="71" s="1"/>
  <c r="S78" i="71"/>
  <c r="T78" i="71" s="1"/>
  <c r="R76" i="71"/>
  <c r="R72" i="71" s="1"/>
  <c r="Q76" i="71"/>
  <c r="S76" i="71" s="1"/>
  <c r="T76" i="71" s="1"/>
  <c r="P75" i="71"/>
  <c r="P72" i="71" s="1"/>
  <c r="O75" i="71"/>
  <c r="O72" i="71" s="1"/>
  <c r="N75" i="71"/>
  <c r="N72" i="71" s="1"/>
  <c r="M75" i="71"/>
  <c r="M72" i="71" s="1"/>
  <c r="L75" i="71"/>
  <c r="L72" i="71" s="1"/>
  <c r="K75" i="71"/>
  <c r="K72" i="71" s="1"/>
  <c r="J75" i="71"/>
  <c r="J72" i="71" s="1"/>
  <c r="I75" i="71"/>
  <c r="I72" i="71" s="1"/>
  <c r="H75" i="71"/>
  <c r="H72" i="71" s="1"/>
  <c r="G75" i="71"/>
  <c r="G72" i="71" s="1"/>
  <c r="F75" i="71"/>
  <c r="E75" i="71" s="1"/>
  <c r="E72" i="71" s="1"/>
  <c r="S74" i="71"/>
  <c r="T74" i="71" s="1"/>
  <c r="F74" i="71"/>
  <c r="S73" i="71"/>
  <c r="T73" i="71" s="1"/>
  <c r="F73" i="71"/>
  <c r="D72" i="71"/>
  <c r="R71" i="71"/>
  <c r="Q71" i="71"/>
  <c r="P71" i="71"/>
  <c r="O71" i="71"/>
  <c r="N71" i="71"/>
  <c r="M71" i="71"/>
  <c r="L71" i="71"/>
  <c r="K71" i="71"/>
  <c r="J71" i="71"/>
  <c r="I71" i="71"/>
  <c r="E71" i="71"/>
  <c r="R70" i="71"/>
  <c r="Q70" i="71"/>
  <c r="P70" i="71"/>
  <c r="E70" i="71"/>
  <c r="R69" i="71"/>
  <c r="Q69" i="71"/>
  <c r="P69" i="71"/>
  <c r="O69" i="71"/>
  <c r="N69" i="71"/>
  <c r="M69" i="71"/>
  <c r="L69" i="71"/>
  <c r="K69" i="71"/>
  <c r="J69" i="71"/>
  <c r="I69" i="71"/>
  <c r="H69" i="71"/>
  <c r="G69" i="71"/>
  <c r="E69" i="71"/>
  <c r="R68" i="71"/>
  <c r="Q68" i="71"/>
  <c r="P68" i="71"/>
  <c r="O68" i="71"/>
  <c r="N68" i="71"/>
  <c r="M68" i="71"/>
  <c r="L68" i="71"/>
  <c r="K68" i="71"/>
  <c r="J68" i="71"/>
  <c r="I68" i="71"/>
  <c r="H68" i="71"/>
  <c r="G68" i="71"/>
  <c r="E68" i="71"/>
  <c r="R67" i="71"/>
  <c r="Q67" i="71"/>
  <c r="P67" i="71"/>
  <c r="O67" i="71"/>
  <c r="N67" i="71"/>
  <c r="M67" i="71"/>
  <c r="L67" i="71"/>
  <c r="E67" i="71"/>
  <c r="R66" i="71"/>
  <c r="Q66" i="71"/>
  <c r="P66" i="71"/>
  <c r="E66" i="71"/>
  <c r="R65" i="71"/>
  <c r="Q65" i="71"/>
  <c r="P65" i="71"/>
  <c r="O65" i="71"/>
  <c r="N65" i="71"/>
  <c r="M65" i="71"/>
  <c r="L65" i="71"/>
  <c r="K65" i="71"/>
  <c r="J65" i="71"/>
  <c r="I65" i="71"/>
  <c r="H65" i="71"/>
  <c r="E65" i="71"/>
  <c r="R64" i="71"/>
  <c r="Q64" i="71"/>
  <c r="P64" i="71"/>
  <c r="O64" i="71"/>
  <c r="N64" i="71"/>
  <c r="M64" i="71"/>
  <c r="L64" i="71"/>
  <c r="E64" i="71"/>
  <c r="R63" i="71"/>
  <c r="Q63" i="71"/>
  <c r="P63" i="71"/>
  <c r="E63" i="71"/>
  <c r="R62" i="71"/>
  <c r="Q62" i="71"/>
  <c r="P62" i="71"/>
  <c r="O62" i="71"/>
  <c r="N62" i="71"/>
  <c r="M62" i="71"/>
  <c r="L62" i="71"/>
  <c r="K62" i="71"/>
  <c r="J62" i="71"/>
  <c r="I62" i="71"/>
  <c r="H62" i="71"/>
  <c r="G62" i="71"/>
  <c r="E62" i="71"/>
  <c r="R61" i="71"/>
  <c r="Q61" i="71"/>
  <c r="P61" i="71"/>
  <c r="O61" i="71"/>
  <c r="N61" i="71"/>
  <c r="M61" i="71"/>
  <c r="L61" i="71"/>
  <c r="K61" i="71"/>
  <c r="E61" i="71"/>
  <c r="S60" i="71"/>
  <c r="T60" i="71" s="1"/>
  <c r="F60" i="71"/>
  <c r="K59" i="71"/>
  <c r="J59" i="71"/>
  <c r="I59" i="71"/>
  <c r="H59" i="71"/>
  <c r="G59" i="71"/>
  <c r="F59" i="71"/>
  <c r="O58" i="71"/>
  <c r="N58" i="71"/>
  <c r="M58" i="71"/>
  <c r="L58" i="71"/>
  <c r="K58" i="71"/>
  <c r="J58" i="71"/>
  <c r="I58" i="71"/>
  <c r="H58" i="71"/>
  <c r="G58" i="71"/>
  <c r="F58" i="71"/>
  <c r="E58" i="71"/>
  <c r="G57" i="71"/>
  <c r="S57" i="71" s="1"/>
  <c r="T57" i="71" s="1"/>
  <c r="F57" i="71"/>
  <c r="K56" i="71"/>
  <c r="J56" i="71"/>
  <c r="I56" i="71"/>
  <c r="H56" i="71"/>
  <c r="G56" i="71"/>
  <c r="F56" i="71"/>
  <c r="O55" i="71"/>
  <c r="N55" i="71"/>
  <c r="M55" i="71"/>
  <c r="L55" i="71"/>
  <c r="K55" i="71"/>
  <c r="J55" i="71"/>
  <c r="I55" i="71"/>
  <c r="H55" i="71"/>
  <c r="G55" i="71"/>
  <c r="F55" i="71"/>
  <c r="S54" i="71"/>
  <c r="T54" i="71" s="1"/>
  <c r="J53" i="71"/>
  <c r="I53" i="71"/>
  <c r="H53" i="71"/>
  <c r="G53" i="71"/>
  <c r="F53" i="71"/>
  <c r="F50" i="71"/>
  <c r="F49" i="71"/>
  <c r="F48" i="71"/>
  <c r="F47" i="71"/>
  <c r="F46" i="71"/>
  <c r="F45" i="71"/>
  <c r="D43" i="71"/>
  <c r="R41" i="71"/>
  <c r="R28" i="71" s="1"/>
  <c r="Q41" i="71"/>
  <c r="Q28" i="71" s="1"/>
  <c r="P41" i="71"/>
  <c r="P28" i="71" s="1"/>
  <c r="O41" i="71"/>
  <c r="O28" i="71" s="1"/>
  <c r="N41" i="71"/>
  <c r="N28" i="71" s="1"/>
  <c r="M41" i="71"/>
  <c r="M28" i="71" s="1"/>
  <c r="L41" i="71"/>
  <c r="L28" i="71" s="1"/>
  <c r="K41" i="71"/>
  <c r="K28" i="71" s="1"/>
  <c r="J41" i="71"/>
  <c r="J28" i="71" s="1"/>
  <c r="I41" i="71"/>
  <c r="I28" i="71" s="1"/>
  <c r="H41" i="71"/>
  <c r="H28" i="71" s="1"/>
  <c r="G41" i="71"/>
  <c r="G28" i="71" s="1"/>
  <c r="G5" i="71" s="1"/>
  <c r="F41" i="71"/>
  <c r="E41" i="71" s="1"/>
  <c r="E28" i="71" s="1"/>
  <c r="S40" i="71"/>
  <c r="T40" i="71" s="1"/>
  <c r="F40" i="71"/>
  <c r="S39" i="71"/>
  <c r="T39" i="71" s="1"/>
  <c r="F39" i="71"/>
  <c r="S38" i="71"/>
  <c r="T38" i="71" s="1"/>
  <c r="F38" i="71"/>
  <c r="S37" i="71"/>
  <c r="T37" i="71" s="1"/>
  <c r="F37" i="71"/>
  <c r="S36" i="71"/>
  <c r="D31" i="40" s="1"/>
  <c r="F36" i="71"/>
  <c r="S35" i="71"/>
  <c r="T35" i="71" s="1"/>
  <c r="S34" i="71"/>
  <c r="S33" i="71"/>
  <c r="T33" i="71" s="1"/>
  <c r="S32" i="71"/>
  <c r="T32" i="71" s="1"/>
  <c r="S31" i="71"/>
  <c r="T31" i="71" s="1"/>
  <c r="S30" i="71"/>
  <c r="T30" i="71" s="1"/>
  <c r="F30" i="71"/>
  <c r="S29" i="71"/>
  <c r="T29" i="71" s="1"/>
  <c r="D28" i="71"/>
  <c r="R27" i="71"/>
  <c r="Q27" i="71"/>
  <c r="P27" i="71"/>
  <c r="O27" i="71"/>
  <c r="N27" i="71"/>
  <c r="M27" i="71"/>
  <c r="L27" i="71"/>
  <c r="K27" i="71"/>
  <c r="J27" i="71"/>
  <c r="I27" i="71"/>
  <c r="E27" i="71"/>
  <c r="R26" i="71"/>
  <c r="Q26" i="71"/>
  <c r="P26" i="71"/>
  <c r="S26" i="71" s="1"/>
  <c r="E26" i="71"/>
  <c r="E6" i="71" s="1"/>
  <c r="S25" i="71"/>
  <c r="T25" i="71" s="1"/>
  <c r="S24" i="71"/>
  <c r="T24" i="71" s="1"/>
  <c r="R23" i="71"/>
  <c r="Q23" i="71"/>
  <c r="P23" i="71"/>
  <c r="O23" i="71"/>
  <c r="O6" i="71" s="1"/>
  <c r="N23" i="71"/>
  <c r="N6" i="71" s="1"/>
  <c r="M23" i="71"/>
  <c r="M6" i="71" s="1"/>
  <c r="L23" i="71"/>
  <c r="L6" i="71" s="1"/>
  <c r="K23" i="71"/>
  <c r="K6" i="71" s="1"/>
  <c r="J23" i="71"/>
  <c r="J6" i="71" s="1"/>
  <c r="I23" i="71"/>
  <c r="I6" i="71" s="1"/>
  <c r="H23" i="71"/>
  <c r="H6" i="71" s="1"/>
  <c r="G23" i="71"/>
  <c r="G22" i="71"/>
  <c r="G6" i="71" s="1"/>
  <c r="S21" i="71"/>
  <c r="T21" i="71" s="1"/>
  <c r="S20" i="71"/>
  <c r="T20" i="71" s="1"/>
  <c r="W19" i="71"/>
  <c r="S19" i="71"/>
  <c r="T19" i="71" s="1"/>
  <c r="S18" i="71"/>
  <c r="T18" i="71" s="1"/>
  <c r="S17" i="71"/>
  <c r="T17" i="71" s="1"/>
  <c r="F17" i="71"/>
  <c r="F6" i="71" s="1"/>
  <c r="S16" i="71"/>
  <c r="T16" i="71" s="1"/>
  <c r="S15" i="71"/>
  <c r="T15" i="71" s="1"/>
  <c r="S14" i="71"/>
  <c r="T14" i="71" s="1"/>
  <c r="S13" i="71"/>
  <c r="T13" i="71" s="1"/>
  <c r="S12" i="71"/>
  <c r="T12" i="71" s="1"/>
  <c r="S11" i="71"/>
  <c r="T11" i="71" s="1"/>
  <c r="S10" i="71"/>
  <c r="S9" i="71"/>
  <c r="T9" i="71" s="1"/>
  <c r="S8" i="71"/>
  <c r="T8" i="71" s="1"/>
  <c r="S7" i="71"/>
  <c r="T7" i="71" s="1"/>
  <c r="D6" i="71"/>
  <c r="S89" i="71" l="1"/>
  <c r="J134" i="71"/>
  <c r="J133" i="71" s="1"/>
  <c r="E5" i="71"/>
  <c r="S151" i="71"/>
  <c r="K134" i="71"/>
  <c r="K133" i="71" s="1"/>
  <c r="L134" i="71"/>
  <c r="L133" i="71" s="1"/>
  <c r="N134" i="71"/>
  <c r="N133" i="71" s="1"/>
  <c r="H5" i="71"/>
  <c r="I5" i="71"/>
  <c r="D60" i="40"/>
  <c r="S84" i="71"/>
  <c r="T84" i="71" s="1"/>
  <c r="E89" i="71"/>
  <c r="T89" i="71" s="1"/>
  <c r="S116" i="71"/>
  <c r="D73" i="40" s="1"/>
  <c r="M134" i="71"/>
  <c r="M133" i="71" s="1"/>
  <c r="O134" i="71"/>
  <c r="O133" i="71" s="1"/>
  <c r="H134" i="71"/>
  <c r="H133" i="71" s="1"/>
  <c r="Q134" i="71"/>
  <c r="Q133" i="71" s="1"/>
  <c r="S64" i="71"/>
  <c r="T64" i="71" s="1"/>
  <c r="S102" i="71"/>
  <c r="T102" i="71" s="1"/>
  <c r="S59" i="71"/>
  <c r="T59" i="71" s="1"/>
  <c r="S66" i="71"/>
  <c r="T66" i="71" s="1"/>
  <c r="S129" i="71"/>
  <c r="I134" i="71"/>
  <c r="I133" i="71" s="1"/>
  <c r="Q93" i="71"/>
  <c r="P134" i="71"/>
  <c r="P133" i="71" s="1"/>
  <c r="D5" i="71"/>
  <c r="D2" i="71" s="1"/>
  <c r="Q6" i="71"/>
  <c r="Q5" i="71" s="1"/>
  <c r="O100" i="71"/>
  <c r="P93" i="71"/>
  <c r="R134" i="71"/>
  <c r="R133" i="71" s="1"/>
  <c r="D29" i="40"/>
  <c r="G134" i="71"/>
  <c r="G133" i="71" s="1"/>
  <c r="K43" i="71"/>
  <c r="T26" i="71"/>
  <c r="K5" i="71"/>
  <c r="S55" i="71"/>
  <c r="S65" i="71"/>
  <c r="T65" i="71" s="1"/>
  <c r="S71" i="71"/>
  <c r="D54" i="40" s="1"/>
  <c r="S75" i="71"/>
  <c r="S72" i="71" s="1"/>
  <c r="S85" i="71"/>
  <c r="T85" i="71" s="1"/>
  <c r="S88" i="71"/>
  <c r="R93" i="71"/>
  <c r="D28" i="40"/>
  <c r="F28" i="71"/>
  <c r="F5" i="71" s="1"/>
  <c r="L43" i="71"/>
  <c r="S70" i="71"/>
  <c r="S95" i="71"/>
  <c r="T95" i="71" s="1"/>
  <c r="P6" i="71"/>
  <c r="P5" i="71" s="1"/>
  <c r="O43" i="71"/>
  <c r="G93" i="71"/>
  <c r="F93" i="71" s="1"/>
  <c r="D34" i="40"/>
  <c r="F89" i="71"/>
  <c r="C60" i="40" s="1"/>
  <c r="H93" i="71"/>
  <c r="H77" i="71" s="1"/>
  <c r="S115" i="71"/>
  <c r="S114" i="71" s="1"/>
  <c r="F72" i="71"/>
  <c r="S27" i="71"/>
  <c r="T27" i="71" s="1"/>
  <c r="D32" i="40"/>
  <c r="S58" i="71"/>
  <c r="I43" i="71"/>
  <c r="P43" i="71"/>
  <c r="L93" i="71"/>
  <c r="R6" i="71"/>
  <c r="R5" i="71" s="1"/>
  <c r="J43" i="71"/>
  <c r="M93" i="71"/>
  <c r="L100" i="71"/>
  <c r="J5" i="71"/>
  <c r="M43" i="71"/>
  <c r="E43" i="71"/>
  <c r="S67" i="71"/>
  <c r="S87" i="71"/>
  <c r="N93" i="71"/>
  <c r="M100" i="71"/>
  <c r="S56" i="71"/>
  <c r="T56" i="71" s="1"/>
  <c r="S90" i="71"/>
  <c r="D23" i="40"/>
  <c r="D126" i="71"/>
  <c r="R98" i="71"/>
  <c r="O98" i="71"/>
  <c r="P98" i="71"/>
  <c r="R99" i="71"/>
  <c r="E128" i="71"/>
  <c r="P123" i="71" s="1"/>
  <c r="P121" i="71" s="1"/>
  <c r="P128" i="71"/>
  <c r="P126" i="71" s="1"/>
  <c r="Q128" i="71"/>
  <c r="Q126" i="71" s="1"/>
  <c r="T58" i="40"/>
  <c r="T57" i="40" s="1"/>
  <c r="S22" i="71"/>
  <c r="N43" i="71"/>
  <c r="S61" i="71"/>
  <c r="T61" i="71" s="1"/>
  <c r="S23" i="71"/>
  <c r="Q43" i="71"/>
  <c r="T10" i="71"/>
  <c r="T34" i="71"/>
  <c r="S62" i="71"/>
  <c r="D140" i="37" s="1"/>
  <c r="S122" i="71"/>
  <c r="L5" i="71"/>
  <c r="N5" i="71"/>
  <c r="M5" i="71"/>
  <c r="F2" i="71"/>
  <c r="O5" i="71"/>
  <c r="S68" i="71"/>
  <c r="D44" i="40" s="1"/>
  <c r="S94" i="71"/>
  <c r="T94" i="71" s="1"/>
  <c r="S41" i="71"/>
  <c r="S69" i="71"/>
  <c r="Q72" i="71"/>
  <c r="S86" i="71"/>
  <c r="S92" i="71"/>
  <c r="T92" i="71" s="1"/>
  <c r="R97" i="71"/>
  <c r="Q97" i="71"/>
  <c r="P97" i="71"/>
  <c r="K97" i="71"/>
  <c r="S2" i="71"/>
  <c r="T36" i="71"/>
  <c r="S53" i="71"/>
  <c r="G43" i="71"/>
  <c r="L97" i="71"/>
  <c r="H43" i="71"/>
  <c r="M97" i="71"/>
  <c r="R43" i="71"/>
  <c r="F91" i="71"/>
  <c r="S91" i="71"/>
  <c r="E91" i="71"/>
  <c r="N97" i="71"/>
  <c r="O101" i="71"/>
  <c r="O97" i="71"/>
  <c r="P101" i="71"/>
  <c r="K93" i="71"/>
  <c r="J93" i="71"/>
  <c r="J77" i="71" s="1"/>
  <c r="I93" i="71"/>
  <c r="I77" i="71" s="1"/>
  <c r="D77" i="71"/>
  <c r="D42" i="71" s="1"/>
  <c r="Q101" i="71"/>
  <c r="F43" i="71"/>
  <c r="R100" i="71"/>
  <c r="Q100" i="71"/>
  <c r="P100" i="71"/>
  <c r="S63" i="71"/>
  <c r="T63" i="71" s="1"/>
  <c r="K100" i="71"/>
  <c r="T119" i="71"/>
  <c r="T118" i="71" s="1"/>
  <c r="P99" i="71"/>
  <c r="T52" i="40"/>
  <c r="T51" i="40"/>
  <c r="T50" i="40"/>
  <c r="T49" i="40"/>
  <c r="T48" i="40"/>
  <c r="T47" i="40"/>
  <c r="T46" i="40"/>
  <c r="T45" i="40"/>
  <c r="T44" i="40"/>
  <c r="D9" i="40"/>
  <c r="I42" i="71" l="1"/>
  <c r="D51" i="40"/>
  <c r="L77" i="71"/>
  <c r="L42" i="71" s="1"/>
  <c r="G77" i="71"/>
  <c r="T58" i="71"/>
  <c r="G2" i="71"/>
  <c r="D62" i="40"/>
  <c r="D50" i="40"/>
  <c r="T71" i="71"/>
  <c r="T91" i="71"/>
  <c r="S134" i="71"/>
  <c r="S133" i="71" s="1"/>
  <c r="E93" i="71"/>
  <c r="C69" i="40"/>
  <c r="T90" i="71"/>
  <c r="D59" i="40"/>
  <c r="T86" i="71"/>
  <c r="D66" i="40"/>
  <c r="H42" i="71"/>
  <c r="T55" i="71"/>
  <c r="D48" i="40"/>
  <c r="J42" i="71"/>
  <c r="T67" i="71"/>
  <c r="D52" i="40"/>
  <c r="S93" i="71"/>
  <c r="D69" i="40" s="1"/>
  <c r="T87" i="71"/>
  <c r="D68" i="40"/>
  <c r="M77" i="71"/>
  <c r="M42" i="71" s="1"/>
  <c r="T88" i="71"/>
  <c r="D61" i="40"/>
  <c r="T69" i="71"/>
  <c r="D45" i="40"/>
  <c r="T23" i="71"/>
  <c r="D25" i="40"/>
  <c r="S100" i="71"/>
  <c r="T100" i="71" s="1"/>
  <c r="G42" i="71"/>
  <c r="T41" i="71"/>
  <c r="T28" i="71" s="1"/>
  <c r="D37" i="40"/>
  <c r="D30" i="40" s="1"/>
  <c r="D46" i="40"/>
  <c r="S43" i="71"/>
  <c r="D143" i="37" s="1"/>
  <c r="T22" i="71"/>
  <c r="D24" i="40"/>
  <c r="N77" i="71"/>
  <c r="N42" i="71" s="1"/>
  <c r="T62" i="71"/>
  <c r="T70" i="71"/>
  <c r="D141" i="37"/>
  <c r="D53" i="40"/>
  <c r="K77" i="71"/>
  <c r="K42" i="71" s="1"/>
  <c r="D67" i="40"/>
  <c r="T115" i="71"/>
  <c r="S28" i="71"/>
  <c r="F77" i="71"/>
  <c r="F42" i="71" s="1"/>
  <c r="C67" i="40"/>
  <c r="C58" i="40" s="1"/>
  <c r="T68" i="71"/>
  <c r="T75" i="71"/>
  <c r="T72" i="71" s="1"/>
  <c r="D47" i="40"/>
  <c r="D49" i="40"/>
  <c r="S128" i="71"/>
  <c r="S126" i="71" s="1"/>
  <c r="E126" i="71"/>
  <c r="O77" i="71"/>
  <c r="O42" i="71" s="1"/>
  <c r="Q77" i="71"/>
  <c r="Q42" i="71" s="1"/>
  <c r="S98" i="71"/>
  <c r="T98" i="71" s="1"/>
  <c r="R77" i="71"/>
  <c r="R42" i="71" s="1"/>
  <c r="Q123" i="71"/>
  <c r="Q121" i="71" s="1"/>
  <c r="P77" i="71"/>
  <c r="P42" i="71" s="1"/>
  <c r="S99" i="71"/>
  <c r="T99" i="71" s="1"/>
  <c r="R123" i="71"/>
  <c r="R121" i="71" s="1"/>
  <c r="T43" i="40"/>
  <c r="T42" i="40" s="1"/>
  <c r="T53" i="71"/>
  <c r="E77" i="71"/>
  <c r="E42" i="71" s="1"/>
  <c r="S97" i="71"/>
  <c r="S101" i="71"/>
  <c r="T101" i="71" s="1"/>
  <c r="S6" i="71"/>
  <c r="S5" i="71" s="1"/>
  <c r="T2" i="71" s="1"/>
  <c r="D22" i="40" l="1"/>
  <c r="T6" i="71"/>
  <c r="D43" i="40"/>
  <c r="D42" i="40" s="1"/>
  <c r="T5" i="71"/>
  <c r="T43" i="71"/>
  <c r="T93" i="71"/>
  <c r="D65" i="40"/>
  <c r="T128" i="71"/>
  <c r="T126" i="71" s="1"/>
  <c r="D64" i="40"/>
  <c r="S123" i="71"/>
  <c r="S121" i="71" s="1"/>
  <c r="T97" i="71"/>
  <c r="T77" i="71" s="1"/>
  <c r="T42" i="71" s="1"/>
  <c r="D63" i="40"/>
  <c r="S77" i="71"/>
  <c r="D58" i="40" l="1"/>
  <c r="S42" i="71"/>
  <c r="N98" i="54" l="1"/>
  <c r="N101" i="54"/>
  <c r="N102" i="54"/>
  <c r="G57" i="39" l="1"/>
  <c r="G52" i="39"/>
  <c r="G51" i="39"/>
  <c r="G53" i="39" s="1"/>
  <c r="G54" i="39" s="1"/>
  <c r="G55" i="39" l="1"/>
  <c r="D159" i="37" l="1"/>
  <c r="D153" i="37" s="1"/>
  <c r="E117" i="1" l="1"/>
  <c r="E28" i="65"/>
  <c r="D24" i="65"/>
  <c r="D29" i="65"/>
  <c r="D28" i="65"/>
  <c r="D19" i="63"/>
  <c r="F19" i="63" s="1"/>
  <c r="D13" i="63"/>
  <c r="D8" i="63" s="1"/>
  <c r="D26" i="63" l="1"/>
  <c r="F8" i="63"/>
  <c r="D36" i="37"/>
  <c r="D27" i="63" l="1"/>
  <c r="F27" i="63" s="1"/>
  <c r="F26" i="63"/>
  <c r="C49" i="37"/>
  <c r="C168" i="37"/>
  <c r="E97" i="1" l="1"/>
  <c r="E141" i="1" l="1"/>
  <c r="D86" i="38"/>
  <c r="D89" i="38"/>
  <c r="D180" i="38"/>
  <c r="D177" i="38"/>
  <c r="E61" i="1"/>
  <c r="E60" i="1"/>
  <c r="F80" i="1"/>
  <c r="E120" i="1"/>
  <c r="G119" i="1"/>
  <c r="E119" i="1"/>
  <c r="E115" i="1"/>
  <c r="E108" i="1"/>
  <c r="E107" i="1"/>
  <c r="E106" i="1"/>
  <c r="E105" i="1"/>
  <c r="E102" i="1"/>
  <c r="E96" i="1"/>
  <c r="E94" i="1"/>
  <c r="E39" i="1"/>
  <c r="E98" i="1"/>
  <c r="E128" i="1"/>
  <c r="E129" i="1"/>
  <c r="E45" i="58" s="1"/>
  <c r="C13" i="38"/>
  <c r="C84" i="38"/>
  <c r="E55" i="58" l="1"/>
  <c r="H128" i="1"/>
  <c r="E44" i="58"/>
  <c r="E54" i="58" s="1"/>
  <c r="D176" i="38"/>
  <c r="E50" i="58" l="1"/>
  <c r="E40" i="58"/>
  <c r="E77" i="1"/>
  <c r="E73" i="1"/>
  <c r="E67" i="1"/>
  <c r="E66" i="1" s="1"/>
  <c r="E65" i="1"/>
  <c r="E64" i="1"/>
  <c r="E57" i="1"/>
  <c r="E56" i="1"/>
  <c r="E28" i="58" s="1"/>
  <c r="E55" i="1"/>
  <c r="E32" i="58" s="1"/>
  <c r="E53" i="1"/>
  <c r="E52" i="1"/>
  <c r="E51" i="1"/>
  <c r="E49" i="1"/>
  <c r="E46" i="1"/>
  <c r="E48" i="1"/>
  <c r="E42" i="1"/>
  <c r="E38" i="1"/>
  <c r="E37" i="1"/>
  <c r="D84" i="38"/>
  <c r="C59" i="38"/>
  <c r="C44" i="38"/>
  <c r="D32" i="38"/>
  <c r="D29" i="38" s="1"/>
  <c r="F52" i="1"/>
  <c r="G23" i="1"/>
  <c r="E36" i="51"/>
  <c r="E32" i="51"/>
  <c r="E31" i="51" s="1"/>
  <c r="E9" i="51"/>
  <c r="D70" i="54"/>
  <c r="D67" i="54"/>
  <c r="D34" i="54"/>
  <c r="C70" i="54"/>
  <c r="G70" i="54" s="1"/>
  <c r="C67" i="54"/>
  <c r="C62" i="54"/>
  <c r="G62" i="54" s="1"/>
  <c r="C53" i="54"/>
  <c r="C46" i="54"/>
  <c r="G46" i="54" s="1"/>
  <c r="C37" i="54"/>
  <c r="G37" i="54" s="1"/>
  <c r="C34" i="54"/>
  <c r="G34" i="54" s="1"/>
  <c r="C32" i="54"/>
  <c r="F14" i="51" s="1"/>
  <c r="C26" i="54"/>
  <c r="C25" i="54" s="1"/>
  <c r="C15" i="54"/>
  <c r="G15" i="54" s="1"/>
  <c r="C14" i="54"/>
  <c r="G14" i="54" s="1"/>
  <c r="C13" i="54"/>
  <c r="G13" i="54" s="1"/>
  <c r="D18" i="38"/>
  <c r="D15" i="38"/>
  <c r="D195" i="38"/>
  <c r="D190" i="38"/>
  <c r="D118" i="38"/>
  <c r="D103" i="38"/>
  <c r="D100" i="38"/>
  <c r="D73" i="38"/>
  <c r="D56" i="38"/>
  <c r="D80" i="40"/>
  <c r="C75" i="40"/>
  <c r="C80" i="40"/>
  <c r="C85" i="40"/>
  <c r="C89" i="40"/>
  <c r="D9" i="37"/>
  <c r="D14" i="37"/>
  <c r="D33" i="37"/>
  <c r="E101" i="1"/>
  <c r="G23" i="37"/>
  <c r="G10" i="37"/>
  <c r="D139" i="37"/>
  <c r="D134" i="37"/>
  <c r="D131" i="37"/>
  <c r="D128" i="37"/>
  <c r="D122" i="37"/>
  <c r="D114" i="37"/>
  <c r="D109" i="37"/>
  <c r="D100" i="37"/>
  <c r="D72" i="37"/>
  <c r="D59" i="37"/>
  <c r="D25" i="37"/>
  <c r="D18" i="37"/>
  <c r="C162" i="37"/>
  <c r="C161" i="37"/>
  <c r="C159" i="37" s="1"/>
  <c r="C153" i="37" s="1"/>
  <c r="C139" i="37"/>
  <c r="C138" i="37"/>
  <c r="C134" i="37" s="1"/>
  <c r="C133" i="37"/>
  <c r="C131" i="37" s="1"/>
  <c r="C126" i="37"/>
  <c r="C122" i="37" s="1"/>
  <c r="C118" i="37"/>
  <c r="C114" i="37" s="1"/>
  <c r="C113" i="37"/>
  <c r="C109" i="37" s="1"/>
  <c r="C100" i="37"/>
  <c r="C95" i="37"/>
  <c r="C91" i="37" s="1"/>
  <c r="C86" i="37"/>
  <c r="C82" i="37" s="1"/>
  <c r="C77" i="37"/>
  <c r="C65" i="37"/>
  <c r="C61" i="37"/>
  <c r="C52" i="37"/>
  <c r="C51" i="37" s="1"/>
  <c r="C33" i="37"/>
  <c r="C32" i="37"/>
  <c r="C25" i="37" s="1"/>
  <c r="C21" i="37"/>
  <c r="C18" i="37" s="1"/>
  <c r="C14" i="37"/>
  <c r="C13" i="37"/>
  <c r="C9" i="37" s="1"/>
  <c r="D9" i="39"/>
  <c r="D37" i="39"/>
  <c r="D36" i="39"/>
  <c r="D33" i="39"/>
  <c r="D27" i="39"/>
  <c r="D23" i="39"/>
  <c r="D22" i="39"/>
  <c r="C33" i="39"/>
  <c r="C28" i="39"/>
  <c r="C23" i="39"/>
  <c r="C9" i="39"/>
  <c r="E89" i="1" l="1"/>
  <c r="E35" i="1"/>
  <c r="E88" i="1"/>
  <c r="E111" i="1"/>
  <c r="C16" i="4" s="1"/>
  <c r="C56" i="38"/>
  <c r="C73" i="37"/>
  <c r="D69" i="38"/>
  <c r="E91" i="1"/>
  <c r="E78" i="1"/>
  <c r="E109" i="1"/>
  <c r="E87" i="1"/>
  <c r="E81" i="1"/>
  <c r="E79" i="1"/>
  <c r="E34" i="1"/>
  <c r="E100" i="1"/>
  <c r="E72" i="1"/>
  <c r="E80" i="1"/>
  <c r="E103" i="1"/>
  <c r="E93" i="1"/>
  <c r="E76" i="1"/>
  <c r="E33" i="1"/>
  <c r="E70" i="1"/>
  <c r="E74" i="1"/>
  <c r="G36" i="51"/>
  <c r="C66" i="54"/>
  <c r="D33" i="54"/>
  <c r="E27" i="58"/>
  <c r="E26" i="58" s="1"/>
  <c r="G67" i="54"/>
  <c r="G25" i="54"/>
  <c r="G26" i="54"/>
  <c r="G32" i="54"/>
  <c r="C52" i="54"/>
  <c r="G52" i="54" s="1"/>
  <c r="G53" i="54"/>
  <c r="D66" i="54"/>
  <c r="C33" i="54"/>
  <c r="G33" i="54" s="1"/>
  <c r="E69" i="1"/>
  <c r="C12" i="54"/>
  <c r="C11" i="54" s="1"/>
  <c r="G52" i="1"/>
  <c r="H42" i="1"/>
  <c r="G42" i="1"/>
  <c r="D13" i="39"/>
  <c r="H52" i="1"/>
  <c r="C100" i="40"/>
  <c r="D35" i="39"/>
  <c r="E43" i="1"/>
  <c r="E40" i="1" s="1"/>
  <c r="C59" i="37"/>
  <c r="E29" i="51"/>
  <c r="E50" i="1"/>
  <c r="D99" i="38"/>
  <c r="D83" i="38" s="1"/>
  <c r="D13" i="38"/>
  <c r="D12" i="38" s="1"/>
  <c r="D73" i="37"/>
  <c r="E32" i="1" l="1"/>
  <c r="E92" i="1"/>
  <c r="E86" i="1" s="1"/>
  <c r="E110" i="1"/>
  <c r="D176" i="37"/>
  <c r="E65" i="58"/>
  <c r="E64" i="58" s="1"/>
  <c r="E47" i="1"/>
  <c r="E31" i="58"/>
  <c r="C9" i="54"/>
  <c r="G11" i="54"/>
  <c r="D215" i="38"/>
  <c r="G66" i="54"/>
  <c r="Y34" i="54"/>
  <c r="G12" i="54"/>
  <c r="E20" i="51"/>
  <c r="L20" i="51" s="1"/>
  <c r="E62" i="1"/>
  <c r="H66" i="54" l="1"/>
  <c r="E22" i="1"/>
  <c r="E20" i="58" s="1"/>
  <c r="E31" i="1"/>
  <c r="D9" i="12" s="1"/>
  <c r="E36" i="1"/>
  <c r="E54" i="1"/>
  <c r="E59" i="1"/>
  <c r="E63" i="1"/>
  <c r="E68" i="1"/>
  <c r="E75" i="1"/>
  <c r="E112" i="1"/>
  <c r="E122" i="1"/>
  <c r="E21" i="58" s="1"/>
  <c r="E142" i="1"/>
  <c r="E74" i="58" s="1"/>
  <c r="E143" i="1"/>
  <c r="E73" i="58" s="1"/>
  <c r="E148" i="1"/>
  <c r="E154" i="1"/>
  <c r="E155" i="1"/>
  <c r="E159" i="1"/>
  <c r="E19" i="1" s="1"/>
  <c r="E160" i="1"/>
  <c r="C29" i="43" s="1"/>
  <c r="H9" i="54" l="1"/>
  <c r="H24" i="51"/>
  <c r="H22" i="51" s="1"/>
  <c r="E18" i="58"/>
  <c r="G9" i="54"/>
  <c r="E127" i="1"/>
  <c r="E35" i="58" s="1"/>
  <c r="E30" i="1"/>
  <c r="E24" i="58" s="1"/>
  <c r="E13" i="1"/>
  <c r="E28" i="1"/>
  <c r="I22" i="51" l="1"/>
  <c r="D17" i="15"/>
  <c r="X88" i="54"/>
  <c r="Y88" i="54" s="1"/>
  <c r="U9" i="54"/>
  <c r="X96" i="54"/>
  <c r="O10" i="1"/>
  <c r="E16" i="65"/>
  <c r="F97" i="54" l="1"/>
  <c r="E97" i="54"/>
  <c r="N97" i="54" s="1"/>
  <c r="F99" i="54" l="1"/>
  <c r="E99" i="54"/>
  <c r="E100" i="54" s="1"/>
  <c r="F100" i="54" l="1"/>
  <c r="D99" i="54"/>
  <c r="D100" i="54" s="1"/>
  <c r="C99" i="54"/>
  <c r="C100" i="54" l="1"/>
  <c r="N99" i="54"/>
  <c r="N100" i="54" l="1"/>
  <c r="F107" i="1" l="1"/>
  <c r="H107" i="1" l="1"/>
  <c r="G107" i="1"/>
  <c r="E83" i="1" l="1"/>
  <c r="D67" i="2"/>
  <c r="D64" i="2"/>
  <c r="D61" i="2"/>
  <c r="E76" i="58" s="1"/>
  <c r="E12" i="1" l="1"/>
  <c r="E112" i="58" s="1"/>
  <c r="I157" i="1"/>
  <c r="J157" i="1"/>
  <c r="E18" i="70" l="1"/>
  <c r="O15" i="1" l="1"/>
  <c r="D28" i="70"/>
  <c r="D15" i="70"/>
  <c r="E14" i="70" l="1"/>
  <c r="E19" i="70" s="1"/>
  <c r="D11" i="70"/>
  <c r="D12" i="70" s="1"/>
  <c r="E15" i="70" l="1"/>
  <c r="F89" i="38" l="1"/>
  <c r="C16" i="17" l="1"/>
  <c r="C17" i="17" s="1"/>
  <c r="C23" i="43"/>
  <c r="C22" i="43"/>
  <c r="G89" i="37" l="1"/>
  <c r="G98" i="37"/>
  <c r="G107" i="37"/>
  <c r="G112" i="37"/>
  <c r="G137" i="37"/>
  <c r="G127" i="37" l="1"/>
  <c r="G125" i="37"/>
  <c r="G117" i="37"/>
  <c r="G151" i="37" l="1"/>
  <c r="G130" i="37"/>
  <c r="G129" i="37"/>
  <c r="G128" i="37" l="1"/>
  <c r="H37" i="1"/>
  <c r="G37" i="1"/>
  <c r="H35" i="1" l="1"/>
  <c r="G193" i="38"/>
  <c r="G98" i="38"/>
  <c r="G82" i="38"/>
  <c r="G68" i="38"/>
  <c r="G23" i="9" l="1"/>
  <c r="H23" i="9" s="1"/>
  <c r="G80" i="37"/>
  <c r="G68" i="37"/>
  <c r="G58" i="37"/>
  <c r="G55" i="37"/>
  <c r="G31" i="37"/>
  <c r="V15" i="37"/>
  <c r="G12" i="37"/>
  <c r="G11" i="37"/>
  <c r="V16" i="37" l="1"/>
  <c r="V14" i="37" l="1"/>
  <c r="H12" i="61" l="1"/>
  <c r="H14" i="61"/>
  <c r="F11" i="61"/>
  <c r="I12" i="61"/>
  <c r="I14" i="61"/>
  <c r="E11" i="61" l="1"/>
  <c r="G11" i="61"/>
  <c r="E88" i="2" s="1"/>
  <c r="F88" i="2" l="1"/>
  <c r="H88" i="2"/>
  <c r="G97" i="38"/>
  <c r="E22" i="9" s="1"/>
  <c r="V13" i="37" l="1"/>
  <c r="E15" i="13" l="1"/>
  <c r="F116" i="1"/>
  <c r="F81" i="1"/>
  <c r="F94" i="58"/>
  <c r="F95" i="58" s="1"/>
  <c r="F91" i="58"/>
  <c r="F92" i="58" s="1"/>
  <c r="U68" i="54"/>
  <c r="U36" i="54"/>
  <c r="U69" i="54"/>
  <c r="U39" i="54"/>
  <c r="U40" i="54"/>
  <c r="U73" i="54"/>
  <c r="U74" i="54"/>
  <c r="U75" i="54"/>
  <c r="U77" i="54"/>
  <c r="Y23" i="54"/>
  <c r="G58" i="38"/>
  <c r="G60" i="38"/>
  <c r="G61" i="38"/>
  <c r="G62" i="38"/>
  <c r="G63" i="38"/>
  <c r="G64" i="38"/>
  <c r="G65" i="38"/>
  <c r="G66" i="38"/>
  <c r="G67" i="38"/>
  <c r="G72" i="38"/>
  <c r="G74" i="38"/>
  <c r="G75" i="38"/>
  <c r="G76" i="38"/>
  <c r="G77" i="38"/>
  <c r="G78" i="38"/>
  <c r="G79" i="38"/>
  <c r="G80" i="38"/>
  <c r="G81" i="38"/>
  <c r="G67" i="37"/>
  <c r="G71" i="37"/>
  <c r="G70" i="37"/>
  <c r="G84" i="37"/>
  <c r="G93" i="37"/>
  <c r="G102" i="37"/>
  <c r="G85" i="37"/>
  <c r="G94" i="37"/>
  <c r="G103" i="37"/>
  <c r="G79" i="37"/>
  <c r="G96" i="37"/>
  <c r="G97" i="37"/>
  <c r="G99" i="37"/>
  <c r="G106" i="37"/>
  <c r="G108" i="37"/>
  <c r="I60" i="1"/>
  <c r="I61" i="1"/>
  <c r="G88" i="38"/>
  <c r="G91" i="38"/>
  <c r="E16" i="9" s="1"/>
  <c r="G92" i="38"/>
  <c r="E17" i="9" s="1"/>
  <c r="G17" i="9" s="1"/>
  <c r="G93" i="38"/>
  <c r="E18" i="9" s="1"/>
  <c r="G94" i="38"/>
  <c r="E19" i="9" s="1"/>
  <c r="G95" i="38"/>
  <c r="E20" i="9" s="1"/>
  <c r="G96" i="38"/>
  <c r="E21" i="9" s="1"/>
  <c r="G146" i="37"/>
  <c r="G149" i="37"/>
  <c r="G150" i="37"/>
  <c r="G152" i="37"/>
  <c r="I67" i="1"/>
  <c r="G13" i="37"/>
  <c r="G9" i="37" s="1"/>
  <c r="G19" i="37"/>
  <c r="G20" i="37"/>
  <c r="G21" i="37"/>
  <c r="G22" i="37"/>
  <c r="G14" i="37"/>
  <c r="I73" i="1"/>
  <c r="G32" i="37"/>
  <c r="G28" i="37" s="1"/>
  <c r="G25" i="37" s="1"/>
  <c r="G24" i="37"/>
  <c r="G191" i="38"/>
  <c r="G192" i="38"/>
  <c r="G194" i="38"/>
  <c r="I80" i="1"/>
  <c r="U28" i="54"/>
  <c r="U49" i="54"/>
  <c r="G115" i="37"/>
  <c r="G116" i="37"/>
  <c r="H9" i="10"/>
  <c r="H13" i="10"/>
  <c r="G123" i="37"/>
  <c r="G124" i="37"/>
  <c r="V18" i="37" s="1"/>
  <c r="G126" i="37"/>
  <c r="G113" i="37"/>
  <c r="G57" i="37"/>
  <c r="G132" i="37"/>
  <c r="G133" i="37"/>
  <c r="I93" i="1"/>
  <c r="G37" i="37"/>
  <c r="G36" i="37" s="1"/>
  <c r="G50" i="37"/>
  <c r="G135" i="37"/>
  <c r="G136" i="37"/>
  <c r="G138" i="37"/>
  <c r="I105" i="1"/>
  <c r="I106" i="1"/>
  <c r="I107" i="1"/>
  <c r="I108" i="1"/>
  <c r="I111" i="1"/>
  <c r="I115" i="1"/>
  <c r="G15" i="13"/>
  <c r="E22" i="15"/>
  <c r="H22" i="15" s="1"/>
  <c r="I52" i="58"/>
  <c r="I87" i="58"/>
  <c r="F24" i="27"/>
  <c r="F10" i="17"/>
  <c r="E11" i="17"/>
  <c r="E10" i="20"/>
  <c r="C10" i="20"/>
  <c r="F177" i="38"/>
  <c r="F176" i="38" s="1"/>
  <c r="E177" i="38"/>
  <c r="E180" i="38"/>
  <c r="C180" i="38"/>
  <c r="C177" i="38"/>
  <c r="O16" i="1"/>
  <c r="O19" i="1"/>
  <c r="E17" i="10"/>
  <c r="E16" i="10"/>
  <c r="E15" i="10"/>
  <c r="E14" i="10"/>
  <c r="E11" i="10"/>
  <c r="E12" i="10"/>
  <c r="E10" i="10"/>
  <c r="E9" i="10" s="1"/>
  <c r="F69" i="58"/>
  <c r="F73" i="38"/>
  <c r="F69" i="38" s="1"/>
  <c r="D17" i="13"/>
  <c r="D11" i="59"/>
  <c r="D21" i="13"/>
  <c r="D20" i="13"/>
  <c r="D23" i="13"/>
  <c r="D85" i="40"/>
  <c r="E116" i="1"/>
  <c r="E113" i="1" s="1"/>
  <c r="C18" i="14"/>
  <c r="C195" i="38"/>
  <c r="C190" i="38"/>
  <c r="C118" i="38"/>
  <c r="C103" i="38"/>
  <c r="C100" i="38"/>
  <c r="C69" i="38"/>
  <c r="C42" i="38"/>
  <c r="C29" i="38"/>
  <c r="D11" i="13"/>
  <c r="H29" i="65"/>
  <c r="J17" i="61"/>
  <c r="J11" i="61"/>
  <c r="J8" i="61" s="1"/>
  <c r="E69" i="2"/>
  <c r="F69" i="2" s="1"/>
  <c r="F87" i="58"/>
  <c r="F92" i="1"/>
  <c r="F28" i="51"/>
  <c r="F35" i="54"/>
  <c r="F36" i="54"/>
  <c r="F38" i="54"/>
  <c r="F39" i="54"/>
  <c r="F40" i="54"/>
  <c r="F41" i="54"/>
  <c r="F42" i="54"/>
  <c r="F68" i="54"/>
  <c r="F69" i="54"/>
  <c r="F71" i="54"/>
  <c r="F72" i="54"/>
  <c r="F73" i="54"/>
  <c r="F74" i="54"/>
  <c r="F75" i="54"/>
  <c r="F76" i="54"/>
  <c r="F77" i="54"/>
  <c r="F78" i="54"/>
  <c r="U76" i="54"/>
  <c r="U20" i="54"/>
  <c r="U18" i="54"/>
  <c r="F46" i="54"/>
  <c r="U16" i="54"/>
  <c r="F41" i="16"/>
  <c r="F37" i="27"/>
  <c r="F154" i="1"/>
  <c r="F155" i="1"/>
  <c r="I155" i="1"/>
  <c r="D41" i="16"/>
  <c r="C41" i="16"/>
  <c r="I154" i="1"/>
  <c r="I144" i="1"/>
  <c r="D12" i="67"/>
  <c r="F7" i="68"/>
  <c r="E7" i="68"/>
  <c r="G7" i="68" s="1"/>
  <c r="D13" i="66"/>
  <c r="H15" i="65"/>
  <c r="G15" i="65"/>
  <c r="H32" i="65"/>
  <c r="H33" i="65"/>
  <c r="H31" i="65"/>
  <c r="H22" i="65"/>
  <c r="H26" i="65"/>
  <c r="H13" i="65"/>
  <c r="H14" i="65"/>
  <c r="H11" i="65"/>
  <c r="G32" i="65"/>
  <c r="G33" i="65"/>
  <c r="G31" i="65"/>
  <c r="G22" i="65"/>
  <c r="G26" i="65"/>
  <c r="G29" i="65"/>
  <c r="G13" i="65"/>
  <c r="G14" i="65"/>
  <c r="G11" i="65"/>
  <c r="D11" i="61"/>
  <c r="D8" i="61" s="1"/>
  <c r="E8" i="61"/>
  <c r="H20" i="61"/>
  <c r="H19" i="61"/>
  <c r="H18" i="61"/>
  <c r="F17" i="61"/>
  <c r="H16" i="61"/>
  <c r="H11" i="61"/>
  <c r="F80" i="58"/>
  <c r="F79" i="58"/>
  <c r="G79" i="58" s="1"/>
  <c r="D21" i="59"/>
  <c r="E21" i="59"/>
  <c r="H21" i="59"/>
  <c r="F20" i="59"/>
  <c r="F19" i="59"/>
  <c r="F18" i="59"/>
  <c r="E15" i="59"/>
  <c r="H15" i="59"/>
  <c r="D15" i="59"/>
  <c r="F82" i="58"/>
  <c r="F52" i="58"/>
  <c r="B8" i="67"/>
  <c r="C8" i="67" s="1"/>
  <c r="D8" i="67" s="1"/>
  <c r="E8" i="67" s="1"/>
  <c r="F8" i="67" s="1"/>
  <c r="G8" i="67" s="1"/>
  <c r="H8" i="67" s="1"/>
  <c r="I8" i="67" s="1"/>
  <c r="J8" i="67" s="1"/>
  <c r="K8" i="67" s="1"/>
  <c r="L8" i="67" s="1"/>
  <c r="M8" i="67" s="1"/>
  <c r="N8" i="67" s="1"/>
  <c r="O8" i="67" s="1"/>
  <c r="P8" i="67" s="1"/>
  <c r="Q8" i="67" s="1"/>
  <c r="R8" i="67" s="1"/>
  <c r="S8" i="67" s="1"/>
  <c r="T8" i="67" s="1"/>
  <c r="U8" i="67" s="1"/>
  <c r="V8" i="67" s="1"/>
  <c r="E50" i="27"/>
  <c r="F50" i="27"/>
  <c r="F62" i="27"/>
  <c r="E19" i="27"/>
  <c r="F19" i="27"/>
  <c r="D10" i="20"/>
  <c r="I11" i="1"/>
  <c r="J11" i="1" s="1"/>
  <c r="G18" i="51"/>
  <c r="I20" i="61"/>
  <c r="I100" i="58"/>
  <c r="F67" i="58"/>
  <c r="F86" i="38"/>
  <c r="G17" i="37"/>
  <c r="G16" i="37"/>
  <c r="G15" i="37"/>
  <c r="D15" i="13"/>
  <c r="G54" i="37"/>
  <c r="G56" i="37"/>
  <c r="G60" i="37"/>
  <c r="G74" i="37"/>
  <c r="G83" i="37"/>
  <c r="G92" i="37"/>
  <c r="G101" i="37"/>
  <c r="G145" i="37"/>
  <c r="G147" i="37"/>
  <c r="E56" i="27"/>
  <c r="F108" i="1"/>
  <c r="E57" i="27" s="1"/>
  <c r="F93" i="1"/>
  <c r="E15" i="15"/>
  <c r="H15" i="15" s="1"/>
  <c r="G19" i="51"/>
  <c r="D14" i="13"/>
  <c r="D11" i="12"/>
  <c r="F84" i="1"/>
  <c r="G84" i="1" s="1"/>
  <c r="C17" i="14"/>
  <c r="G69" i="2"/>
  <c r="F73" i="1"/>
  <c r="D13" i="13"/>
  <c r="D104" i="2"/>
  <c r="E11" i="20"/>
  <c r="E12" i="20"/>
  <c r="E13" i="20"/>
  <c r="E14" i="20"/>
  <c r="E15" i="20"/>
  <c r="E18" i="20"/>
  <c r="F14" i="15"/>
  <c r="G14" i="15"/>
  <c r="E52" i="39"/>
  <c r="E53" i="39" s="1"/>
  <c r="F11" i="53"/>
  <c r="C11" i="53"/>
  <c r="D108" i="2"/>
  <c r="E108" i="2"/>
  <c r="H108" i="2" s="1"/>
  <c r="F52" i="39"/>
  <c r="F57" i="39"/>
  <c r="F13" i="17"/>
  <c r="E10" i="15"/>
  <c r="F10" i="15"/>
  <c r="G10" i="15"/>
  <c r="H10" i="15"/>
  <c r="I10" i="15"/>
  <c r="J10" i="15"/>
  <c r="K10" i="15"/>
  <c r="L10" i="15"/>
  <c r="M10" i="15"/>
  <c r="F19" i="15"/>
  <c r="G19" i="15"/>
  <c r="I19" i="15"/>
  <c r="J19" i="15"/>
  <c r="K19" i="15"/>
  <c r="F24" i="15"/>
  <c r="G24" i="15"/>
  <c r="I24" i="15"/>
  <c r="J24" i="15"/>
  <c r="K24" i="15"/>
  <c r="F9" i="10"/>
  <c r="G9" i="10"/>
  <c r="C13" i="10"/>
  <c r="F13" i="10"/>
  <c r="G13" i="10"/>
  <c r="F10" i="9"/>
  <c r="F29" i="9" s="1"/>
  <c r="H9" i="51"/>
  <c r="G17" i="51"/>
  <c r="J40" i="2"/>
  <c r="Z40" i="2"/>
  <c r="J41" i="2"/>
  <c r="Z41" i="2"/>
  <c r="J42" i="2"/>
  <c r="Z42" i="2"/>
  <c r="J43" i="2"/>
  <c r="Z43" i="2"/>
  <c r="L55" i="2"/>
  <c r="D83" i="2"/>
  <c r="H75" i="2"/>
  <c r="C11" i="12"/>
  <c r="E44" i="27"/>
  <c r="I17" i="51"/>
  <c r="I18" i="51"/>
  <c r="G104" i="2"/>
  <c r="F51" i="39"/>
  <c r="E11" i="53"/>
  <c r="E66" i="27" s="1"/>
  <c r="F78" i="2"/>
  <c r="F75" i="2"/>
  <c r="H74" i="2"/>
  <c r="F74" i="2"/>
  <c r="H78" i="2"/>
  <c r="D11" i="53"/>
  <c r="F110" i="1"/>
  <c r="C17" i="16"/>
  <c r="I11" i="61"/>
  <c r="G11" i="53"/>
  <c r="F11" i="59"/>
  <c r="I11" i="59"/>
  <c r="E104" i="2"/>
  <c r="H9" i="65"/>
  <c r="D48" i="2"/>
  <c r="G9" i="65"/>
  <c r="D105" i="2"/>
  <c r="C18" i="16"/>
  <c r="I16" i="61"/>
  <c r="G8" i="61"/>
  <c r="D55" i="2"/>
  <c r="F148" i="1"/>
  <c r="G148" i="1" s="1"/>
  <c r="D18" i="43"/>
  <c r="F75" i="58"/>
  <c r="F39" i="1"/>
  <c r="F142" i="1"/>
  <c r="F153" i="1" l="1"/>
  <c r="I74" i="1"/>
  <c r="I37" i="1"/>
  <c r="E153" i="1"/>
  <c r="I153" i="1"/>
  <c r="I77" i="1"/>
  <c r="E104" i="1"/>
  <c r="I72" i="1"/>
  <c r="I102" i="1"/>
  <c r="F51" i="27" s="1"/>
  <c r="E17" i="1"/>
  <c r="E59" i="58" s="1"/>
  <c r="E58" i="58" s="1"/>
  <c r="I64" i="1"/>
  <c r="I101" i="1"/>
  <c r="I53" i="1"/>
  <c r="F34" i="27" s="1"/>
  <c r="F74" i="27"/>
  <c r="F60" i="27"/>
  <c r="F57" i="27"/>
  <c r="F56" i="27"/>
  <c r="G22" i="13"/>
  <c r="F11" i="27"/>
  <c r="F44" i="27"/>
  <c r="I75" i="58"/>
  <c r="V10" i="37"/>
  <c r="F12" i="68"/>
  <c r="F9" i="68" s="1"/>
  <c r="U12" i="67"/>
  <c r="F103" i="58"/>
  <c r="G17" i="13"/>
  <c r="F36" i="27"/>
  <c r="E29" i="27"/>
  <c r="G110" i="1"/>
  <c r="E14" i="9"/>
  <c r="I7" i="68"/>
  <c r="E99" i="1"/>
  <c r="E33" i="58" s="1"/>
  <c r="E29" i="58" s="1"/>
  <c r="V22" i="37"/>
  <c r="V21" i="37"/>
  <c r="G95" i="37"/>
  <c r="G77" i="37"/>
  <c r="G91" i="37"/>
  <c r="I69" i="58" s="1"/>
  <c r="J69" i="58" s="1"/>
  <c r="G104" i="37"/>
  <c r="G100" i="37" s="1"/>
  <c r="V17" i="37"/>
  <c r="G52" i="37"/>
  <c r="G51" i="37" s="1"/>
  <c r="I66" i="1"/>
  <c r="I12" i="8"/>
  <c r="G142" i="1"/>
  <c r="H142" i="1"/>
  <c r="H92" i="1"/>
  <c r="G92" i="1"/>
  <c r="H81" i="1"/>
  <c r="G81" i="1"/>
  <c r="H73" i="1"/>
  <c r="G73" i="1"/>
  <c r="H93" i="1"/>
  <c r="G93" i="1"/>
  <c r="G116" i="1"/>
  <c r="V20" i="37"/>
  <c r="H116" i="1"/>
  <c r="E17" i="14"/>
  <c r="H110" i="1"/>
  <c r="C176" i="38"/>
  <c r="E65" i="2"/>
  <c r="F65" i="2" s="1"/>
  <c r="G94" i="58"/>
  <c r="J93" i="1"/>
  <c r="E66" i="2"/>
  <c r="F66" i="2" s="1"/>
  <c r="C12" i="38"/>
  <c r="E176" i="38"/>
  <c r="D21" i="40"/>
  <c r="D100" i="40" s="1"/>
  <c r="E45" i="1"/>
  <c r="E44" i="1" s="1"/>
  <c r="E25" i="58" s="1"/>
  <c r="E11" i="9"/>
  <c r="G11" i="9" s="1"/>
  <c r="H11" i="9" s="1"/>
  <c r="D25" i="13"/>
  <c r="F10" i="20"/>
  <c r="C16" i="12"/>
  <c r="F9" i="15"/>
  <c r="F27" i="15" s="1"/>
  <c r="G69" i="58"/>
  <c r="H69" i="2"/>
  <c r="G86" i="38"/>
  <c r="E13" i="9" s="1"/>
  <c r="E17" i="70"/>
  <c r="O18" i="1"/>
  <c r="G95" i="58"/>
  <c r="G22" i="9"/>
  <c r="H22" i="9" s="1"/>
  <c r="G89" i="38"/>
  <c r="C18" i="43"/>
  <c r="E18" i="43" s="1"/>
  <c r="E11" i="59"/>
  <c r="E99" i="2"/>
  <c r="D15" i="15"/>
  <c r="G99" i="2"/>
  <c r="D35" i="2"/>
  <c r="C16" i="43"/>
  <c r="F78" i="58"/>
  <c r="G78" i="58" s="1"/>
  <c r="F73" i="2"/>
  <c r="G9" i="15"/>
  <c r="G27" i="15" s="1"/>
  <c r="H73" i="2"/>
  <c r="D24" i="13"/>
  <c r="F67" i="54"/>
  <c r="F42" i="27"/>
  <c r="U34" i="54"/>
  <c r="F18" i="10"/>
  <c r="G82" i="58"/>
  <c r="G18" i="10"/>
  <c r="I19" i="61"/>
  <c r="F54" i="27"/>
  <c r="U80" i="54"/>
  <c r="F80" i="2"/>
  <c r="I82" i="58"/>
  <c r="J82" i="58" s="1"/>
  <c r="F21" i="59"/>
  <c r="F22" i="43"/>
  <c r="I36" i="58"/>
  <c r="G87" i="58"/>
  <c r="H87" i="58"/>
  <c r="H17" i="61"/>
  <c r="F8" i="9"/>
  <c r="F27" i="9" s="1"/>
  <c r="F72" i="2"/>
  <c r="D103" i="2"/>
  <c r="L26" i="15"/>
  <c r="L24" i="15" s="1"/>
  <c r="F23" i="43"/>
  <c r="H82" i="58"/>
  <c r="F18" i="16"/>
  <c r="F17" i="16"/>
  <c r="G14" i="13"/>
  <c r="E26" i="15"/>
  <c r="E24" i="15" s="1"/>
  <c r="U35" i="54"/>
  <c r="I122" i="1"/>
  <c r="G24" i="13"/>
  <c r="H69" i="58"/>
  <c r="G131" i="37"/>
  <c r="D22" i="13"/>
  <c r="F55" i="27"/>
  <c r="G18" i="37"/>
  <c r="I10" i="8"/>
  <c r="I42" i="1"/>
  <c r="F56" i="38"/>
  <c r="J107" i="1"/>
  <c r="H8" i="61"/>
  <c r="F8" i="61"/>
  <c r="F56" i="2"/>
  <c r="G122" i="37"/>
  <c r="I46" i="58"/>
  <c r="I22" i="58"/>
  <c r="F63" i="27"/>
  <c r="C14" i="12"/>
  <c r="U71" i="54"/>
  <c r="U70" i="54"/>
  <c r="F22" i="27"/>
  <c r="H79" i="58"/>
  <c r="Y20" i="54"/>
  <c r="Z20" i="54" s="1"/>
  <c r="Y18" i="54"/>
  <c r="Z18" i="54" s="1"/>
  <c r="G48" i="2"/>
  <c r="E24" i="9"/>
  <c r="G24" i="9" s="1"/>
  <c r="H24" i="9" s="1"/>
  <c r="I18" i="59"/>
  <c r="E21" i="15"/>
  <c r="H21" i="15" s="1"/>
  <c r="M21" i="15" s="1"/>
  <c r="I43" i="58"/>
  <c r="I53" i="58" s="1"/>
  <c r="F17" i="27"/>
  <c r="E65" i="27"/>
  <c r="F16" i="4"/>
  <c r="D18" i="14"/>
  <c r="G103" i="2"/>
  <c r="Z23" i="54"/>
  <c r="U15" i="54"/>
  <c r="Y28" i="54"/>
  <c r="Z28" i="54" s="1"/>
  <c r="Y25" i="54"/>
  <c r="Y19" i="54"/>
  <c r="Z19" i="54" s="1"/>
  <c r="Z16" i="54"/>
  <c r="F34" i="54"/>
  <c r="H11" i="59"/>
  <c r="F12" i="59"/>
  <c r="F10" i="59" s="1"/>
  <c r="F104" i="2"/>
  <c r="F70" i="27"/>
  <c r="L22" i="15"/>
  <c r="M22" i="15" s="1"/>
  <c r="F18" i="27"/>
  <c r="I20" i="59"/>
  <c r="D10" i="17"/>
  <c r="E103" i="38"/>
  <c r="U67" i="54"/>
  <c r="F70" i="54"/>
  <c r="Y17" i="54"/>
  <c r="Z17" i="54" s="1"/>
  <c r="U46" i="54"/>
  <c r="U37" i="54"/>
  <c r="F37" i="54"/>
  <c r="G59" i="38"/>
  <c r="C12" i="12"/>
  <c r="D12" i="12"/>
  <c r="E100" i="38"/>
  <c r="E118" i="38"/>
  <c r="D10" i="12"/>
  <c r="F100" i="38"/>
  <c r="F99" i="38" s="1"/>
  <c r="C15" i="14"/>
  <c r="C21" i="14" s="1"/>
  <c r="E11" i="12"/>
  <c r="E83" i="2"/>
  <c r="F83" i="2" s="1"/>
  <c r="H72" i="2"/>
  <c r="I8" i="61"/>
  <c r="D12" i="13"/>
  <c r="J87" i="58"/>
  <c r="F84" i="38"/>
  <c r="G190" i="38"/>
  <c r="C38" i="39"/>
  <c r="I45" i="58"/>
  <c r="I55" i="58" s="1"/>
  <c r="I104" i="1"/>
  <c r="D10" i="13"/>
  <c r="C99" i="38"/>
  <c r="I98" i="58"/>
  <c r="G11" i="59"/>
  <c r="G83" i="2"/>
  <c r="H80" i="2"/>
  <c r="F53" i="39"/>
  <c r="U21" i="54"/>
  <c r="U19" i="54"/>
  <c r="U72" i="54"/>
  <c r="U17" i="54"/>
  <c r="U13" i="54"/>
  <c r="J11" i="53"/>
  <c r="F20" i="27" s="1"/>
  <c r="G111" i="37"/>
  <c r="G148" i="37"/>
  <c r="I56" i="1"/>
  <c r="E63" i="2"/>
  <c r="F63" i="2" s="1"/>
  <c r="G21" i="59"/>
  <c r="H7" i="68"/>
  <c r="G134" i="37"/>
  <c r="E12" i="67"/>
  <c r="G12" i="67"/>
  <c r="I116" i="1"/>
  <c r="G73" i="38"/>
  <c r="F15" i="59"/>
  <c r="H80" i="58"/>
  <c r="G11" i="17"/>
  <c r="E13" i="10"/>
  <c r="E18" i="10" s="1"/>
  <c r="I55" i="1"/>
  <c r="H18" i="10"/>
  <c r="G118" i="37" s="1"/>
  <c r="G114" i="37" s="1"/>
  <c r="F60" i="2"/>
  <c r="H60" i="2"/>
  <c r="F59" i="2"/>
  <c r="G91" i="58"/>
  <c r="F90" i="58"/>
  <c r="H91" i="58"/>
  <c r="G80" i="58"/>
  <c r="E110" i="2"/>
  <c r="I16" i="51"/>
  <c r="E103" i="2"/>
  <c r="C11" i="16"/>
  <c r="D18" i="2"/>
  <c r="G67" i="58"/>
  <c r="H67" i="58"/>
  <c r="E59" i="27"/>
  <c r="F83" i="1"/>
  <c r="G83" i="1" s="1"/>
  <c r="E45" i="27"/>
  <c r="I43" i="1" l="1"/>
  <c r="I78" i="1"/>
  <c r="I87" i="1"/>
  <c r="I88" i="1"/>
  <c r="I70" i="1"/>
  <c r="I91" i="1"/>
  <c r="I90" i="1"/>
  <c r="I103" i="1"/>
  <c r="F52" i="27" s="1"/>
  <c r="I38" i="1"/>
  <c r="I36" i="1" s="1"/>
  <c r="F53" i="27"/>
  <c r="F40" i="27"/>
  <c r="G12" i="13"/>
  <c r="J110" i="1"/>
  <c r="G56" i="38"/>
  <c r="I103" i="58"/>
  <c r="J103" i="58" s="1"/>
  <c r="V12" i="67"/>
  <c r="H103" i="58"/>
  <c r="G103" i="58"/>
  <c r="E10" i="17"/>
  <c r="D14" i="17"/>
  <c r="Y24" i="54"/>
  <c r="R111" i="37"/>
  <c r="S111" i="37"/>
  <c r="Q111" i="37"/>
  <c r="F21" i="27"/>
  <c r="E64" i="2"/>
  <c r="F64" i="2" s="1"/>
  <c r="F83" i="38"/>
  <c r="G84" i="38"/>
  <c r="G69" i="38"/>
  <c r="J42" i="1"/>
  <c r="I40" i="1"/>
  <c r="J116" i="1"/>
  <c r="G35" i="1"/>
  <c r="G73" i="37"/>
  <c r="I65" i="58" s="1"/>
  <c r="Z25" i="54"/>
  <c r="F82" i="1"/>
  <c r="H83" i="1"/>
  <c r="E84" i="1"/>
  <c r="H84" i="1" s="1"/>
  <c r="H78" i="58"/>
  <c r="D16" i="12"/>
  <c r="C83" i="38"/>
  <c r="D17" i="14"/>
  <c r="F17" i="14" s="1"/>
  <c r="D19" i="13"/>
  <c r="Z13" i="54"/>
  <c r="V9" i="37"/>
  <c r="D26" i="13"/>
  <c r="D14" i="12"/>
  <c r="G18" i="9"/>
  <c r="H18" i="9" s="1"/>
  <c r="F98" i="58"/>
  <c r="D47" i="2"/>
  <c r="C17" i="43"/>
  <c r="C11" i="43"/>
  <c r="C13" i="43" s="1"/>
  <c r="F99" i="58"/>
  <c r="C17" i="4"/>
  <c r="D86" i="2"/>
  <c r="D85" i="2" s="1"/>
  <c r="E17" i="61"/>
  <c r="C14" i="4"/>
  <c r="C15" i="16"/>
  <c r="H83" i="2"/>
  <c r="F25" i="59"/>
  <c r="C176" i="37"/>
  <c r="F24" i="43"/>
  <c r="D15" i="12"/>
  <c r="H26" i="15"/>
  <c r="H24" i="15" s="1"/>
  <c r="U62" i="54"/>
  <c r="H56" i="2"/>
  <c r="F42" i="38"/>
  <c r="U53" i="54"/>
  <c r="G10" i="17"/>
  <c r="C8" i="16"/>
  <c r="C12" i="16" s="1"/>
  <c r="D30" i="2"/>
  <c r="D26" i="2" s="1"/>
  <c r="D25" i="2" s="1"/>
  <c r="D13" i="2"/>
  <c r="D9" i="2" s="1"/>
  <c r="D24" i="2" s="1"/>
  <c r="D40" i="2" s="1"/>
  <c r="E11" i="27"/>
  <c r="U14" i="54"/>
  <c r="Y14" i="54"/>
  <c r="Y12" i="54" s="1"/>
  <c r="U12" i="54"/>
  <c r="D8" i="12"/>
  <c r="E99" i="38"/>
  <c r="F59" i="27"/>
  <c r="G17" i="14"/>
  <c r="H17" i="14" s="1"/>
  <c r="U59" i="54"/>
  <c r="Y21" i="54"/>
  <c r="Z21" i="54" s="1"/>
  <c r="D18" i="12"/>
  <c r="I69" i="1"/>
  <c r="V11" i="37"/>
  <c r="I79" i="58"/>
  <c r="J79" i="58" s="1"/>
  <c r="H17" i="9"/>
  <c r="F54" i="39"/>
  <c r="F55" i="39"/>
  <c r="F33" i="54"/>
  <c r="I65" i="1"/>
  <c r="G144" i="37"/>
  <c r="H90" i="58"/>
  <c r="I32" i="58"/>
  <c r="G10" i="13"/>
  <c r="U25" i="54"/>
  <c r="H12" i="67"/>
  <c r="F100" i="58"/>
  <c r="G19" i="9"/>
  <c r="H19" i="9" s="1"/>
  <c r="D9" i="13"/>
  <c r="D8" i="13" s="1"/>
  <c r="F49" i="27"/>
  <c r="G21" i="13"/>
  <c r="C15" i="12"/>
  <c r="C13" i="12" s="1"/>
  <c r="U60" i="54"/>
  <c r="Y22" i="54"/>
  <c r="I46" i="1"/>
  <c r="H59" i="2"/>
  <c r="G90" i="58"/>
  <c r="H92" i="58"/>
  <c r="G92" i="58"/>
  <c r="E107" i="2"/>
  <c r="F103" i="2"/>
  <c r="H103" i="2"/>
  <c r="G25" i="13" l="1"/>
  <c r="G20" i="13"/>
  <c r="C215" i="38"/>
  <c r="G28" i="63"/>
  <c r="G23" i="13"/>
  <c r="I62" i="1"/>
  <c r="I68" i="1"/>
  <c r="G82" i="1"/>
  <c r="C9" i="12"/>
  <c r="G83" i="38"/>
  <c r="I63" i="1"/>
  <c r="F28" i="27"/>
  <c r="D28" i="39"/>
  <c r="D38" i="39" s="1"/>
  <c r="E82" i="1"/>
  <c r="E106" i="2"/>
  <c r="D18" i="13"/>
  <c r="D13" i="12"/>
  <c r="D15" i="14"/>
  <c r="D21" i="14" s="1"/>
  <c r="I18" i="61"/>
  <c r="I17" i="61" s="1"/>
  <c r="D82" i="2"/>
  <c r="E8" i="70"/>
  <c r="F97" i="58"/>
  <c r="G97" i="58" s="1"/>
  <c r="E105" i="2"/>
  <c r="F105" i="2" s="1"/>
  <c r="G21" i="9"/>
  <c r="H21" i="9" s="1"/>
  <c r="U66" i="54"/>
  <c r="G20" i="9"/>
  <c r="H20" i="9" s="1"/>
  <c r="E86" i="2"/>
  <c r="G99" i="58"/>
  <c r="E139" i="42"/>
  <c r="G16" i="9"/>
  <c r="H16" i="9" s="1"/>
  <c r="C15" i="4"/>
  <c r="M26" i="15"/>
  <c r="M24" i="15" s="1"/>
  <c r="G11" i="12"/>
  <c r="F29" i="27"/>
  <c r="G42" i="38"/>
  <c r="Y15" i="54"/>
  <c r="Y11" i="54" s="1"/>
  <c r="Y33" i="54" s="1"/>
  <c r="I99" i="58"/>
  <c r="G86" i="2"/>
  <c r="G85" i="2" s="1"/>
  <c r="G139" i="37"/>
  <c r="U33" i="54"/>
  <c r="G105" i="2"/>
  <c r="G20" i="51"/>
  <c r="Z14" i="54"/>
  <c r="C10" i="12"/>
  <c r="C28" i="13"/>
  <c r="G11" i="13"/>
  <c r="E9" i="17"/>
  <c r="V12" i="37"/>
  <c r="Z22" i="54"/>
  <c r="K17" i="61"/>
  <c r="F72" i="27" s="1"/>
  <c r="I84" i="1"/>
  <c r="G12" i="12"/>
  <c r="F30" i="27"/>
  <c r="G13" i="13"/>
  <c r="I91" i="58"/>
  <c r="G65" i="2"/>
  <c r="H65" i="2" s="1"/>
  <c r="F13" i="68"/>
  <c r="F16" i="27"/>
  <c r="E20" i="15"/>
  <c r="I19" i="59"/>
  <c r="I15" i="59" s="1"/>
  <c r="E46" i="27"/>
  <c r="H82" i="1" l="1"/>
  <c r="D17" i="12"/>
  <c r="D20" i="12" s="1"/>
  <c r="I59" i="1"/>
  <c r="F39" i="27"/>
  <c r="C8" i="12"/>
  <c r="E85" i="2"/>
  <c r="H86" i="2"/>
  <c r="F15" i="27"/>
  <c r="G10" i="12"/>
  <c r="D28" i="13"/>
  <c r="G17" i="61"/>
  <c r="E58" i="1"/>
  <c r="C19" i="43"/>
  <c r="C14" i="16"/>
  <c r="F86" i="2"/>
  <c r="I97" i="58"/>
  <c r="J97" i="58" s="1"/>
  <c r="J99" i="58"/>
  <c r="F71" i="27"/>
  <c r="H105" i="2"/>
  <c r="E10" i="9"/>
  <c r="G13" i="9"/>
  <c r="H13" i="9" s="1"/>
  <c r="U52" i="54"/>
  <c r="U11" i="54"/>
  <c r="F41" i="27"/>
  <c r="G16" i="13"/>
  <c r="E8" i="17"/>
  <c r="I92" i="58"/>
  <c r="J92" i="58" s="1"/>
  <c r="J91" i="58"/>
  <c r="K11" i="53"/>
  <c r="I11" i="53"/>
  <c r="F66" i="27" s="1"/>
  <c r="G15" i="38"/>
  <c r="J84" i="1"/>
  <c r="G12" i="9"/>
  <c r="F16" i="43"/>
  <c r="F11" i="16"/>
  <c r="I21" i="58"/>
  <c r="G18" i="2"/>
  <c r="G35" i="2"/>
  <c r="E19" i="15"/>
  <c r="H20" i="15"/>
  <c r="F85" i="2" l="1"/>
  <c r="H85" i="2"/>
  <c r="E29" i="1"/>
  <c r="E121" i="1" s="1"/>
  <c r="E34" i="58"/>
  <c r="E23" i="58" s="1"/>
  <c r="F9" i="17"/>
  <c r="C9" i="16"/>
  <c r="C10" i="16" s="1"/>
  <c r="C14" i="43"/>
  <c r="C15" i="43" s="1"/>
  <c r="J20" i="12"/>
  <c r="D42" i="2"/>
  <c r="C20" i="43"/>
  <c r="D43" i="2"/>
  <c r="C13" i="16"/>
  <c r="Z15" i="54"/>
  <c r="Z12" i="54"/>
  <c r="G15" i="9"/>
  <c r="I24" i="51"/>
  <c r="G110" i="2"/>
  <c r="G106" i="2"/>
  <c r="H106" i="2" s="1"/>
  <c r="I21" i="51"/>
  <c r="E14" i="17"/>
  <c r="D16" i="17"/>
  <c r="E15" i="17"/>
  <c r="H12" i="9"/>
  <c r="Z24" i="54"/>
  <c r="E8" i="9"/>
  <c r="E27" i="9" s="1"/>
  <c r="E29" i="9"/>
  <c r="I128" i="1"/>
  <c r="H19" i="15"/>
  <c r="C21" i="43" l="1"/>
  <c r="C25" i="43" s="1"/>
  <c r="C16" i="16"/>
  <c r="C19" i="16" s="1"/>
  <c r="G14" i="9"/>
  <c r="G10" i="9" s="1"/>
  <c r="E14" i="1"/>
  <c r="O12" i="1" s="1"/>
  <c r="J21" i="12"/>
  <c r="E130" i="1"/>
  <c r="E133" i="1" s="1"/>
  <c r="E134" i="1" s="1"/>
  <c r="E135" i="1" s="1"/>
  <c r="E39" i="58"/>
  <c r="E37" i="58" s="1"/>
  <c r="D41" i="2"/>
  <c r="H15" i="9"/>
  <c r="H14" i="9" s="1"/>
  <c r="H10" i="9" s="1"/>
  <c r="F38" i="27"/>
  <c r="O13" i="1"/>
  <c r="G107" i="2"/>
  <c r="H107" i="2" s="1"/>
  <c r="H110" i="2"/>
  <c r="G9" i="17"/>
  <c r="F8" i="17"/>
  <c r="E16" i="17"/>
  <c r="D46" i="2"/>
  <c r="Z11" i="54"/>
  <c r="F65" i="27"/>
  <c r="F18" i="43"/>
  <c r="I127" i="1"/>
  <c r="L20" i="15"/>
  <c r="I44" i="58"/>
  <c r="H7" i="53" l="1"/>
  <c r="H11" i="53" s="1"/>
  <c r="E9" i="70"/>
  <c r="E22" i="70" s="1"/>
  <c r="G29" i="9"/>
  <c r="G8" i="9"/>
  <c r="G27" i="9" s="1"/>
  <c r="E15" i="1"/>
  <c r="E136" i="1"/>
  <c r="E138" i="1" s="1"/>
  <c r="I35" i="58"/>
  <c r="F15" i="16"/>
  <c r="C18" i="4"/>
  <c r="C13" i="4" s="1"/>
  <c r="D84" i="2" s="1"/>
  <c r="F14" i="17"/>
  <c r="G8" i="17"/>
  <c r="D45" i="2"/>
  <c r="D44" i="2" s="1"/>
  <c r="D50" i="2"/>
  <c r="H8" i="9"/>
  <c r="H27" i="9" s="1"/>
  <c r="H29" i="9"/>
  <c r="L19" i="15"/>
  <c r="M20" i="15"/>
  <c r="M19" i="15" s="1"/>
  <c r="I54" i="58"/>
  <c r="I40" i="58"/>
  <c r="F12" i="38"/>
  <c r="F17" i="43"/>
  <c r="G47" i="2"/>
  <c r="E10" i="70" l="1"/>
  <c r="E11" i="70" s="1"/>
  <c r="E12" i="70" s="1"/>
  <c r="E16" i="1"/>
  <c r="E49" i="58" s="1"/>
  <c r="E47" i="58" s="1"/>
  <c r="G14" i="17"/>
  <c r="F15" i="17"/>
  <c r="G15" i="17" s="1"/>
  <c r="F16" i="17"/>
  <c r="I50" i="58"/>
  <c r="G12" i="38" l="1"/>
  <c r="E109" i="58"/>
  <c r="E108" i="58"/>
  <c r="E107" i="58"/>
  <c r="C20" i="16"/>
  <c r="C21" i="16" s="1"/>
  <c r="C26" i="43"/>
  <c r="C28" i="43" s="1"/>
  <c r="E30" i="16"/>
  <c r="G16" i="17"/>
  <c r="I31" i="1" l="1"/>
  <c r="C45" i="16"/>
  <c r="C28" i="16"/>
  <c r="D51" i="2"/>
  <c r="I30" i="1" l="1"/>
  <c r="F27" i="27"/>
  <c r="E158" i="1"/>
  <c r="E18" i="1" s="1"/>
  <c r="E140" i="1"/>
  <c r="E72" i="58" s="1"/>
  <c r="E71" i="58" s="1"/>
  <c r="G9" i="12"/>
  <c r="G8" i="12" s="1"/>
  <c r="C27" i="16"/>
  <c r="I24" i="58" l="1"/>
  <c r="E139" i="1"/>
  <c r="C33" i="16"/>
  <c r="E145" i="1" l="1"/>
  <c r="C35" i="16"/>
  <c r="E147" i="1" l="1"/>
  <c r="C34" i="16"/>
  <c r="C40" i="16" l="1"/>
  <c r="E146" i="1"/>
  <c r="C37" i="16" l="1"/>
  <c r="E152" i="1"/>
  <c r="C39" i="16"/>
  <c r="E149" i="1" l="1"/>
  <c r="E20" i="1" s="1"/>
  <c r="E151" i="1"/>
  <c r="C44" i="16"/>
  <c r="E157" i="1" l="1"/>
  <c r="I44" i="1" l="1"/>
  <c r="F18" i="17" l="1"/>
  <c r="I80" i="58"/>
  <c r="I78" i="58" s="1"/>
  <c r="J78" i="58" s="1"/>
  <c r="G16" i="12"/>
  <c r="J80" i="58" l="1"/>
  <c r="I25" i="58"/>
  <c r="F17" i="4"/>
  <c r="H63" i="2"/>
  <c r="F17" i="17" l="1"/>
  <c r="I142" i="1" l="1"/>
  <c r="G30" i="16"/>
  <c r="J142" i="1" l="1"/>
  <c r="I148" i="1"/>
  <c r="R17" i="1" l="1"/>
  <c r="H79" i="2"/>
  <c r="F14" i="70"/>
  <c r="H14" i="70" l="1"/>
  <c r="F79" i="2"/>
  <c r="G14" i="70"/>
  <c r="J14" i="70" l="1"/>
  <c r="H15" i="70" l="1"/>
  <c r="C20" i="12" l="1"/>
  <c r="I20" i="12" s="1"/>
  <c r="I21" i="12" l="1"/>
  <c r="E62" i="2" l="1"/>
  <c r="F76" i="58" l="1"/>
  <c r="F62" i="2"/>
  <c r="E61" i="2"/>
  <c r="F61" i="2" s="1"/>
  <c r="G76" i="58" l="1"/>
  <c r="H76" i="58"/>
  <c r="F14" i="54" l="1"/>
  <c r="F13" i="54"/>
  <c r="D12" i="54"/>
  <c r="F20" i="54"/>
  <c r="F21" i="54"/>
  <c r="F17" i="54"/>
  <c r="F22" i="54"/>
  <c r="F19" i="54"/>
  <c r="F18" i="54"/>
  <c r="F16" i="54"/>
  <c r="D15" i="54"/>
  <c r="F15" i="54" s="1"/>
  <c r="F25" i="54"/>
  <c r="D11" i="54" l="1"/>
  <c r="F11" i="54" s="1"/>
  <c r="F12" i="54"/>
  <c r="E15" i="51" l="1"/>
  <c r="E14" i="51" s="1"/>
  <c r="L15" i="51" l="1"/>
  <c r="D102" i="2"/>
  <c r="D101" i="2" l="1"/>
  <c r="F59" i="54"/>
  <c r="F61" i="54"/>
  <c r="F58" i="54"/>
  <c r="F60" i="54"/>
  <c r="F57" i="54"/>
  <c r="F54" i="54"/>
  <c r="D53" i="54"/>
  <c r="F64" i="54"/>
  <c r="D62" i="54"/>
  <c r="F62" i="54" s="1"/>
  <c r="F53" i="54" l="1"/>
  <c r="D52" i="54"/>
  <c r="E21" i="51" s="1"/>
  <c r="L21" i="51" l="1"/>
  <c r="F52" i="54"/>
  <c r="D106" i="2"/>
  <c r="F106" i="2" s="1"/>
  <c r="G21" i="51"/>
  <c r="E13" i="51"/>
  <c r="D12" i="59" s="1"/>
  <c r="D100" i="2" l="1"/>
  <c r="E26" i="51" l="1"/>
  <c r="F80" i="54"/>
  <c r="F66" i="54"/>
  <c r="E25" i="51" l="1"/>
  <c r="E24" i="51" s="1"/>
  <c r="G24" i="51" s="1"/>
  <c r="D9" i="54"/>
  <c r="E22" i="51" l="1"/>
  <c r="D110" i="2"/>
  <c r="D107" i="2" s="1"/>
  <c r="F107" i="2" s="1"/>
  <c r="F9" i="54" l="1"/>
  <c r="E8" i="51"/>
  <c r="D98" i="2"/>
  <c r="F110" i="2"/>
  <c r="G22" i="51"/>
  <c r="D10" i="59" l="1"/>
  <c r="D25" i="59" s="1"/>
  <c r="E14" i="58" l="1"/>
  <c r="E9" i="58" s="1"/>
  <c r="F195" i="38" l="1"/>
  <c r="F215" i="38" s="1"/>
  <c r="G197" i="38"/>
  <c r="G196" i="38"/>
  <c r="G199" i="38"/>
  <c r="G198" i="38"/>
  <c r="V23" i="37" l="1"/>
  <c r="V8" i="37" s="1"/>
  <c r="G195" i="38"/>
  <c r="G215" i="38" l="1"/>
  <c r="I79" i="1"/>
  <c r="I75" i="1" l="1"/>
  <c r="F43" i="27"/>
  <c r="E9" i="40" l="1"/>
  <c r="G33" i="1" l="1"/>
  <c r="J33" i="1"/>
  <c r="H33" i="1"/>
  <c r="S61" i="37" l="1"/>
  <c r="P61" i="37"/>
  <c r="H61" i="37"/>
  <c r="I61" i="37"/>
  <c r="K61" i="37"/>
  <c r="L61" i="37"/>
  <c r="J61" i="37"/>
  <c r="G62" i="37"/>
  <c r="O61" i="37"/>
  <c r="N61" i="37"/>
  <c r="R61" i="37"/>
  <c r="M61" i="37"/>
  <c r="G63" i="37"/>
  <c r="Q61" i="37"/>
  <c r="I51" i="1" l="1"/>
  <c r="I143" i="1" s="1"/>
  <c r="K29" i="16"/>
  <c r="K34" i="16" s="1"/>
  <c r="K35" i="16" s="1"/>
  <c r="F31" i="16" s="1"/>
  <c r="H31" i="16" s="1"/>
  <c r="I52" i="1"/>
  <c r="G61" i="37"/>
  <c r="J52" i="1" l="1"/>
  <c r="I73" i="58"/>
  <c r="I50" i="1"/>
  <c r="F33" i="27" s="1"/>
  <c r="I31" i="58" l="1"/>
  <c r="O65" i="37"/>
  <c r="N65" i="37"/>
  <c r="L65" i="37"/>
  <c r="R65" i="37"/>
  <c r="M65" i="37"/>
  <c r="G69" i="37"/>
  <c r="P65" i="37"/>
  <c r="K65" i="37"/>
  <c r="I65" i="37"/>
  <c r="Q65" i="37"/>
  <c r="J65" i="37"/>
  <c r="G65" i="37" l="1"/>
  <c r="I48" i="1" l="1"/>
  <c r="F31" i="27"/>
  <c r="K59" i="37"/>
  <c r="S59" i="37"/>
  <c r="R59" i="37"/>
  <c r="P59" i="37"/>
  <c r="N59" i="37"/>
  <c r="I18" i="70"/>
  <c r="Q59" i="37"/>
  <c r="O59" i="37"/>
  <c r="J59" i="37"/>
  <c r="H59" i="37"/>
  <c r="I59" i="37"/>
  <c r="L59" i="37"/>
  <c r="M59" i="37"/>
  <c r="G59" i="37"/>
  <c r="I47" i="1" l="1"/>
  <c r="I19" i="70"/>
  <c r="Q18" i="1"/>
  <c r="F59" i="37"/>
  <c r="F14" i="4" l="1"/>
  <c r="I17" i="70"/>
  <c r="K28" i="16"/>
  <c r="K31" i="16" s="1"/>
  <c r="K32" i="16" s="1"/>
  <c r="F29" i="16" s="1"/>
  <c r="H29" i="16" s="1"/>
  <c r="G9" i="13"/>
  <c r="F32" i="27"/>
  <c r="I141" i="1" l="1"/>
  <c r="G8" i="13"/>
  <c r="I74" i="58" l="1"/>
  <c r="R73" i="37"/>
  <c r="K73" i="37"/>
  <c r="P73" i="37"/>
  <c r="N73" i="37"/>
  <c r="H73" i="37"/>
  <c r="S73" i="37"/>
  <c r="M73" i="37"/>
  <c r="I73" i="37"/>
  <c r="O73" i="37"/>
  <c r="L73" i="37"/>
  <c r="J73" i="37"/>
  <c r="G90" i="37"/>
  <c r="G86" i="37" l="1"/>
  <c r="I57" i="1" l="1"/>
  <c r="I54" i="1" s="1"/>
  <c r="G82" i="37"/>
  <c r="I67" i="58" s="1"/>
  <c r="G15" i="12"/>
  <c r="I28" i="58"/>
  <c r="G82" i="2" l="1"/>
  <c r="F35" i="27"/>
  <c r="F15" i="4"/>
  <c r="I64" i="58"/>
  <c r="J67" i="58"/>
  <c r="F109" i="37"/>
  <c r="G110" i="37"/>
  <c r="G109" i="37" s="1"/>
  <c r="I89" i="1" l="1"/>
  <c r="Q20" i="1" l="1"/>
  <c r="G81" i="2" s="1"/>
  <c r="I20" i="70"/>
  <c r="F35" i="39" l="1"/>
  <c r="I92" i="1" l="1"/>
  <c r="I86" i="1"/>
  <c r="J92" i="1"/>
  <c r="F47" i="27" l="1"/>
  <c r="I81" i="1" l="1"/>
  <c r="J81" i="1" l="1"/>
  <c r="F45" i="27"/>
  <c r="V96" i="54" l="1"/>
  <c r="Q97" i="54"/>
  <c r="V97" i="54" l="1"/>
  <c r="W96" i="54"/>
  <c r="Y96" i="54" s="1"/>
  <c r="F28" i="39" l="1"/>
  <c r="I83" i="1"/>
  <c r="J83" i="1" l="1"/>
  <c r="I82" i="1"/>
  <c r="G17" i="12" l="1"/>
  <c r="J82" i="1"/>
  <c r="F46" i="27"/>
  <c r="I36" i="51" l="1"/>
  <c r="E13" i="27"/>
  <c r="E14" i="27" l="1"/>
  <c r="J25" i="1"/>
  <c r="G25" i="1"/>
  <c r="H25" i="1"/>
  <c r="G32" i="51"/>
  <c r="F31" i="51"/>
  <c r="H18" i="15"/>
  <c r="G34" i="51"/>
  <c r="G33" i="51"/>
  <c r="F14" i="27" l="1"/>
  <c r="F29" i="51"/>
  <c r="G29" i="51" s="1"/>
  <c r="E12" i="27"/>
  <c r="G31" i="51"/>
  <c r="G12" i="59"/>
  <c r="G10" i="59" s="1"/>
  <c r="F22" i="1" l="1"/>
  <c r="G24" i="1"/>
  <c r="H24" i="1"/>
  <c r="E10" i="27"/>
  <c r="D11" i="43" l="1"/>
  <c r="H22" i="1"/>
  <c r="E13" i="2"/>
  <c r="G22" i="1"/>
  <c r="D8" i="16"/>
  <c r="F20" i="58"/>
  <c r="F28" i="1"/>
  <c r="H28" i="1" l="1"/>
  <c r="G28" i="1"/>
  <c r="G20" i="58"/>
  <c r="H20" i="58"/>
  <c r="E8" i="16"/>
  <c r="E30" i="2"/>
  <c r="F13" i="2"/>
  <c r="E11" i="43"/>
  <c r="D13" i="43"/>
  <c r="E13" i="43" l="1"/>
  <c r="F30" i="2"/>
  <c r="E75" i="27" l="1"/>
  <c r="G62" i="2" l="1"/>
  <c r="H62" i="2" l="1"/>
  <c r="G61" i="2"/>
  <c r="H61" i="2" s="1"/>
  <c r="I76" i="58"/>
  <c r="J76" i="58" l="1"/>
  <c r="F98" i="42" l="1"/>
  <c r="F91" i="42" l="1"/>
  <c r="F75" i="42" s="1"/>
  <c r="I94" i="58" l="1"/>
  <c r="G66" i="2"/>
  <c r="G64" i="2" s="1"/>
  <c r="H64" i="2" s="1"/>
  <c r="I95" i="58"/>
  <c r="I90" i="58"/>
  <c r="J90" i="58" l="1"/>
  <c r="D119" i="42" l="1"/>
  <c r="C17" i="20" s="1"/>
  <c r="C16" i="20"/>
  <c r="D106" i="42" l="1"/>
  <c r="D105" i="42" s="1"/>
  <c r="C9" i="20"/>
  <c r="F83" i="58" l="1"/>
  <c r="H83" i="58" s="1"/>
  <c r="E68" i="2"/>
  <c r="F68" i="2" s="1"/>
  <c r="C21" i="20"/>
  <c r="D126" i="42"/>
  <c r="F12" i="1"/>
  <c r="E67" i="2" l="1"/>
  <c r="F67" i="2" s="1"/>
  <c r="G83" i="58"/>
  <c r="F111" i="58"/>
  <c r="G111" i="58" s="1"/>
  <c r="G12" i="1"/>
  <c r="H12" i="1"/>
  <c r="F112" i="58"/>
  <c r="F81" i="58"/>
  <c r="D139" i="42"/>
  <c r="H111" i="58" l="1"/>
  <c r="H81" i="58"/>
  <c r="G81" i="58"/>
  <c r="G112" i="58"/>
  <c r="H112" i="58"/>
  <c r="F75" i="27" l="1"/>
  <c r="G34" i="37"/>
  <c r="F33" i="37" l="1"/>
  <c r="G33" i="37" l="1"/>
  <c r="I100" i="1" l="1"/>
  <c r="F48" i="27"/>
  <c r="G19" i="13"/>
  <c r="H38" i="1" l="1"/>
  <c r="G38" i="1" l="1"/>
  <c r="E114" i="37" l="1"/>
  <c r="F101" i="1"/>
  <c r="F64" i="1"/>
  <c r="E148" i="37"/>
  <c r="F65" i="1" l="1"/>
  <c r="J65" i="1" s="1"/>
  <c r="F87" i="1"/>
  <c r="J87" i="1" s="1"/>
  <c r="E131" i="37"/>
  <c r="E21" i="13"/>
  <c r="J101" i="1"/>
  <c r="G101" i="1"/>
  <c r="H101" i="1"/>
  <c r="E49" i="27"/>
  <c r="E144" i="37"/>
  <c r="E52" i="37"/>
  <c r="E51" i="37" s="1"/>
  <c r="J64" i="1"/>
  <c r="H64" i="1"/>
  <c r="G64" i="1"/>
  <c r="F63" i="1"/>
  <c r="F70" i="1"/>
  <c r="H65" i="1" l="1"/>
  <c r="G65" i="1"/>
  <c r="G87" i="1"/>
  <c r="E20" i="13"/>
  <c r="H20" i="13" s="1"/>
  <c r="H87" i="1"/>
  <c r="F91" i="1"/>
  <c r="J91" i="1" s="1"/>
  <c r="G70" i="1"/>
  <c r="H70" i="1"/>
  <c r="J70" i="1"/>
  <c r="G63" i="1"/>
  <c r="E39" i="27"/>
  <c r="H63" i="1"/>
  <c r="J63" i="1"/>
  <c r="H21" i="13"/>
  <c r="F21" i="13"/>
  <c r="F90" i="1"/>
  <c r="F20" i="13" l="1"/>
  <c r="H91" i="1"/>
  <c r="G91" i="1"/>
  <c r="J90" i="1"/>
  <c r="H90" i="1"/>
  <c r="G90" i="1"/>
  <c r="R82" i="37" l="1"/>
  <c r="L82" i="37"/>
  <c r="S82" i="37"/>
  <c r="J82" i="37"/>
  <c r="I82" i="37"/>
  <c r="P82" i="37"/>
  <c r="M82" i="37"/>
  <c r="O82" i="37"/>
  <c r="K82" i="37"/>
  <c r="N82" i="37"/>
  <c r="P91" i="37"/>
  <c r="M91" i="37"/>
  <c r="O91" i="37"/>
  <c r="I91" i="37"/>
  <c r="Q91" i="37"/>
  <c r="N91" i="37"/>
  <c r="J91" i="37"/>
  <c r="H91" i="37"/>
  <c r="S91" i="37"/>
  <c r="K91" i="37"/>
  <c r="R91" i="37"/>
  <c r="L91" i="37"/>
  <c r="Q100" i="37" l="1"/>
  <c r="O100" i="37"/>
  <c r="R100" i="37"/>
  <c r="L100" i="37"/>
  <c r="K100" i="37"/>
  <c r="J100" i="37"/>
  <c r="I100" i="37"/>
  <c r="P100" i="37"/>
  <c r="N100" i="37"/>
  <c r="H100" i="37"/>
  <c r="M100" i="37"/>
  <c r="S100" i="37"/>
  <c r="R109" i="37" l="1"/>
  <c r="R176" i="37" s="1"/>
  <c r="K109" i="37"/>
  <c r="K176" i="37" s="1"/>
  <c r="P109" i="37"/>
  <c r="P176" i="37" s="1"/>
  <c r="S109" i="37"/>
  <c r="S176" i="37" s="1"/>
  <c r="N109" i="37"/>
  <c r="L109" i="37"/>
  <c r="L176" i="37" s="1"/>
  <c r="J109" i="37"/>
  <c r="J176" i="37" s="1"/>
  <c r="O109" i="37"/>
  <c r="O176" i="37" s="1"/>
  <c r="I109" i="37"/>
  <c r="I176" i="37"/>
  <c r="Q109" i="37"/>
  <c r="Q176" i="37"/>
  <c r="M109" i="37"/>
  <c r="M176" i="37" s="1"/>
  <c r="H109" i="37"/>
  <c r="H176" i="37" s="1"/>
  <c r="F100" i="40"/>
  <c r="H100" i="40"/>
  <c r="G14" i="12"/>
  <c r="G100" i="40"/>
  <c r="I27" i="58" l="1"/>
  <c r="I26" i="58" s="1"/>
  <c r="G13" i="12"/>
  <c r="I97" i="1"/>
  <c r="I58" i="1" s="1"/>
  <c r="G18" i="12" l="1"/>
  <c r="G20" i="12" s="1"/>
  <c r="I14" i="15" l="1"/>
  <c r="I9" i="15" s="1"/>
  <c r="I27" i="15" s="1"/>
  <c r="I34" i="58"/>
  <c r="G42" i="2"/>
  <c r="F9" i="16"/>
  <c r="F14" i="43"/>
  <c r="G32" i="12" l="1"/>
  <c r="E30" i="40"/>
  <c r="E66" i="37"/>
  <c r="E70" i="37"/>
  <c r="E64" i="37"/>
  <c r="E76" i="37"/>
  <c r="E25" i="39"/>
  <c r="E10" i="37"/>
  <c r="E143" i="37"/>
  <c r="E24" i="37"/>
  <c r="E123" i="37"/>
  <c r="E126" i="37"/>
  <c r="E110" i="37"/>
  <c r="E113" i="37"/>
  <c r="E214" i="38"/>
  <c r="E138" i="37"/>
  <c r="E134" i="37" s="1"/>
  <c r="E85" i="40"/>
  <c r="E121" i="37"/>
  <c r="E80" i="40"/>
  <c r="E72" i="37"/>
  <c r="E95" i="40"/>
  <c r="E127" i="37"/>
  <c r="E96" i="40"/>
  <c r="E16" i="40"/>
  <c r="E17" i="40"/>
  <c r="E18" i="40"/>
  <c r="E97" i="40"/>
  <c r="F104" i="1" l="1"/>
  <c r="F132" i="1"/>
  <c r="F36" i="58" s="1"/>
  <c r="F124" i="1"/>
  <c r="J124" i="1" s="1"/>
  <c r="F56" i="1"/>
  <c r="H56" i="1" s="1"/>
  <c r="F103" i="1"/>
  <c r="G103" i="1" s="1"/>
  <c r="F131" i="1"/>
  <c r="D22" i="43" s="1"/>
  <c r="F46" i="1"/>
  <c r="J46" i="1" s="1"/>
  <c r="F106" i="1"/>
  <c r="H106" i="1" s="1"/>
  <c r="F94" i="1"/>
  <c r="H94" i="1" s="1"/>
  <c r="F77" i="1"/>
  <c r="G77" i="1" s="1"/>
  <c r="F125" i="1"/>
  <c r="J125" i="1" s="1"/>
  <c r="F120" i="1"/>
  <c r="E62" i="27" s="1"/>
  <c r="F115" i="1"/>
  <c r="E24" i="13" s="1"/>
  <c r="F24" i="13" s="1"/>
  <c r="F53" i="1"/>
  <c r="G53" i="1" s="1"/>
  <c r="F98" i="1"/>
  <c r="F97" i="1" s="1"/>
  <c r="F112" i="1"/>
  <c r="E36" i="27" s="1"/>
  <c r="F111" i="1"/>
  <c r="D16" i="4" s="1"/>
  <c r="E50" i="37"/>
  <c r="E199" i="38"/>
  <c r="E33" i="37"/>
  <c r="E109" i="37"/>
  <c r="E9" i="39"/>
  <c r="E140" i="37"/>
  <c r="E139" i="37" s="1"/>
  <c r="E122" i="37"/>
  <c r="E79" i="40"/>
  <c r="E13" i="37"/>
  <c r="E9" i="37" s="1"/>
  <c r="E61" i="37"/>
  <c r="F51" i="1"/>
  <c r="F23" i="70"/>
  <c r="G104" i="1"/>
  <c r="E53" i="27"/>
  <c r="H104" i="1"/>
  <c r="J104" i="1"/>
  <c r="G132" i="1"/>
  <c r="H132" i="1"/>
  <c r="E23" i="39"/>
  <c r="E9" i="68" s="1"/>
  <c r="F67" i="1"/>
  <c r="E75" i="37"/>
  <c r="F49" i="1"/>
  <c r="E69" i="37"/>
  <c r="P16" i="1" s="1"/>
  <c r="E22" i="40"/>
  <c r="E14" i="37"/>
  <c r="E25" i="37"/>
  <c r="E13" i="38"/>
  <c r="E77" i="37"/>
  <c r="E34" i="39"/>
  <c r="E22" i="13" l="1"/>
  <c r="F22" i="13" s="1"/>
  <c r="D18" i="16"/>
  <c r="E55" i="27"/>
  <c r="D23" i="43"/>
  <c r="D24" i="43" s="1"/>
  <c r="J111" i="1"/>
  <c r="J132" i="1"/>
  <c r="E14" i="13"/>
  <c r="F14" i="13" s="1"/>
  <c r="E60" i="27"/>
  <c r="H111" i="1"/>
  <c r="J94" i="1"/>
  <c r="G94" i="1"/>
  <c r="G111" i="1"/>
  <c r="E63" i="27"/>
  <c r="E13" i="13"/>
  <c r="F13" i="13" s="1"/>
  <c r="H46" i="1"/>
  <c r="J98" i="1"/>
  <c r="E17" i="13"/>
  <c r="G46" i="1"/>
  <c r="E52" i="27"/>
  <c r="J103" i="1"/>
  <c r="E34" i="27"/>
  <c r="E18" i="27"/>
  <c r="G20" i="59"/>
  <c r="J77" i="1"/>
  <c r="H77" i="1"/>
  <c r="F43" i="58"/>
  <c r="G131" i="1"/>
  <c r="F57" i="1"/>
  <c r="G57" i="1" s="1"/>
  <c r="H103" i="1"/>
  <c r="F76" i="1"/>
  <c r="H76" i="1" s="1"/>
  <c r="J56" i="1"/>
  <c r="E25" i="13"/>
  <c r="F25" i="13" s="1"/>
  <c r="G56" i="1"/>
  <c r="E22" i="27"/>
  <c r="E21" i="27" s="1"/>
  <c r="F74" i="1"/>
  <c r="H74" i="1" s="1"/>
  <c r="F102" i="1"/>
  <c r="H102" i="1" s="1"/>
  <c r="D17" i="16"/>
  <c r="G17" i="16" s="1"/>
  <c r="H125" i="1"/>
  <c r="F69" i="1"/>
  <c r="E11" i="13" s="1"/>
  <c r="F22" i="58"/>
  <c r="J22" i="58" s="1"/>
  <c r="G18" i="59"/>
  <c r="G125" i="1"/>
  <c r="J131" i="1"/>
  <c r="E17" i="27"/>
  <c r="H131" i="1"/>
  <c r="H124" i="1"/>
  <c r="F72" i="1"/>
  <c r="H72" i="1" s="1"/>
  <c r="F89" i="1"/>
  <c r="E18" i="12" s="1"/>
  <c r="H18" i="12" s="1"/>
  <c r="F88" i="1"/>
  <c r="E23" i="13" s="1"/>
  <c r="F46" i="58"/>
  <c r="G46" i="58" s="1"/>
  <c r="F100" i="1"/>
  <c r="E19" i="13" s="1"/>
  <c r="E48" i="2"/>
  <c r="F105" i="1"/>
  <c r="H105" i="1" s="1"/>
  <c r="E18" i="38"/>
  <c r="F23" i="65"/>
  <c r="R16" i="1"/>
  <c r="P19" i="1"/>
  <c r="P18" i="1"/>
  <c r="S16" i="1"/>
  <c r="G16" i="4"/>
  <c r="E16" i="4"/>
  <c r="G9" i="68"/>
  <c r="G13" i="68" s="1"/>
  <c r="E13" i="68"/>
  <c r="H9" i="68"/>
  <c r="H13" i="68" s="1"/>
  <c r="I9" i="68"/>
  <c r="I13" i="68" s="1"/>
  <c r="E38" i="39"/>
  <c r="F109" i="1"/>
  <c r="E21" i="40"/>
  <c r="F45" i="1"/>
  <c r="F129" i="1"/>
  <c r="E75" i="40"/>
  <c r="G22" i="43"/>
  <c r="E65" i="37"/>
  <c r="H23" i="70"/>
  <c r="J23" i="70" s="1"/>
  <c r="G23" i="70"/>
  <c r="G49" i="1"/>
  <c r="H49" i="1"/>
  <c r="E32" i="27"/>
  <c r="J49" i="1"/>
  <c r="G67" i="1"/>
  <c r="H67" i="1"/>
  <c r="J67" i="1"/>
  <c r="F66" i="1"/>
  <c r="G97" i="1"/>
  <c r="H36" i="58"/>
  <c r="J36" i="58"/>
  <c r="G36" i="58"/>
  <c r="F18" i="70"/>
  <c r="F55" i="1"/>
  <c r="E73" i="37"/>
  <c r="F65" i="58" s="1"/>
  <c r="F27" i="65"/>
  <c r="J29" i="16"/>
  <c r="J34" i="16" s="1"/>
  <c r="J35" i="16" s="1"/>
  <c r="H51" i="1"/>
  <c r="F50" i="1"/>
  <c r="E9" i="13" s="1"/>
  <c r="J51" i="1"/>
  <c r="E153" i="37"/>
  <c r="E69" i="38"/>
  <c r="E73" i="38" s="1"/>
  <c r="E10" i="40"/>
  <c r="E56" i="38"/>
  <c r="H14" i="13" l="1"/>
  <c r="F53" i="58"/>
  <c r="H53" i="58" s="1"/>
  <c r="H43" i="58"/>
  <c r="E23" i="43"/>
  <c r="G23" i="43"/>
  <c r="J43" i="58"/>
  <c r="G89" i="1"/>
  <c r="J89" i="1"/>
  <c r="H89" i="1"/>
  <c r="E54" i="27"/>
  <c r="J105" i="1"/>
  <c r="H13" i="13"/>
  <c r="H22" i="58"/>
  <c r="E42" i="27"/>
  <c r="G105" i="1"/>
  <c r="J74" i="1"/>
  <c r="G74" i="1"/>
  <c r="F28" i="58"/>
  <c r="H28" i="58" s="1"/>
  <c r="J46" i="58"/>
  <c r="H46" i="58"/>
  <c r="G88" i="1"/>
  <c r="J57" i="1"/>
  <c r="H69" i="1"/>
  <c r="G69" i="1"/>
  <c r="J100" i="1"/>
  <c r="F68" i="1"/>
  <c r="G68" i="1" s="1"/>
  <c r="G43" i="58"/>
  <c r="J69" i="1"/>
  <c r="H57" i="1"/>
  <c r="E51" i="27"/>
  <c r="F123" i="1"/>
  <c r="F122" i="1" s="1"/>
  <c r="F40" i="1"/>
  <c r="G40" i="1" s="1"/>
  <c r="F86" i="1"/>
  <c r="J86" i="1" s="1"/>
  <c r="E48" i="27"/>
  <c r="F117" i="1"/>
  <c r="G117" i="1" s="1"/>
  <c r="H88" i="1"/>
  <c r="G102" i="1"/>
  <c r="E28" i="63"/>
  <c r="F28" i="63" s="1"/>
  <c r="J102" i="1"/>
  <c r="J88" i="1"/>
  <c r="E12" i="13"/>
  <c r="F12" i="13" s="1"/>
  <c r="J72" i="1"/>
  <c r="G72" i="1"/>
  <c r="G76" i="1"/>
  <c r="H25" i="13"/>
  <c r="F48" i="1"/>
  <c r="H100" i="1"/>
  <c r="F34" i="1"/>
  <c r="J34" i="1" s="1"/>
  <c r="G100" i="1"/>
  <c r="E15" i="12"/>
  <c r="F15" i="12" s="1"/>
  <c r="J76" i="1"/>
  <c r="P20" i="1"/>
  <c r="S18" i="1"/>
  <c r="E59" i="37"/>
  <c r="F9" i="13"/>
  <c r="H9" i="13"/>
  <c r="J53" i="58"/>
  <c r="J66" i="1"/>
  <c r="H66" i="1"/>
  <c r="E40" i="27"/>
  <c r="G66" i="1"/>
  <c r="G45" i="1"/>
  <c r="F44" i="1"/>
  <c r="H45" i="1"/>
  <c r="E16" i="12"/>
  <c r="J45" i="1"/>
  <c r="H109" i="1"/>
  <c r="G109" i="1"/>
  <c r="E58" i="27"/>
  <c r="E18" i="14"/>
  <c r="R18" i="1"/>
  <c r="G18" i="70"/>
  <c r="H18" i="70"/>
  <c r="J18" i="70" s="1"/>
  <c r="F19" i="70"/>
  <c r="F143" i="1"/>
  <c r="E31" i="16"/>
  <c r="G31" i="16"/>
  <c r="J27" i="65"/>
  <c r="F28" i="65"/>
  <c r="F35" i="65"/>
  <c r="H27" i="65"/>
  <c r="G27" i="65"/>
  <c r="E58" i="40"/>
  <c r="E83" i="38"/>
  <c r="G65" i="58"/>
  <c r="J65" i="58"/>
  <c r="F64" i="58"/>
  <c r="H65" i="58"/>
  <c r="E24" i="43"/>
  <c r="G24" i="43"/>
  <c r="G55" i="1"/>
  <c r="E10" i="13"/>
  <c r="H55" i="1"/>
  <c r="F32" i="58"/>
  <c r="J55" i="1"/>
  <c r="F54" i="1"/>
  <c r="H50" i="1"/>
  <c r="G50" i="1"/>
  <c r="E33" i="27"/>
  <c r="F31" i="58"/>
  <c r="J50" i="1"/>
  <c r="F23" i="13"/>
  <c r="H23" i="13"/>
  <c r="E16" i="27"/>
  <c r="E15" i="27" s="1"/>
  <c r="E9" i="27" s="1"/>
  <c r="J123" i="1"/>
  <c r="H123" i="1"/>
  <c r="G19" i="59"/>
  <c r="G15" i="59" s="1"/>
  <c r="G25" i="59" s="1"/>
  <c r="H11" i="13"/>
  <c r="F11" i="13"/>
  <c r="F36" i="1"/>
  <c r="E59" i="38"/>
  <c r="J129" i="1"/>
  <c r="G129" i="1"/>
  <c r="F127" i="1"/>
  <c r="E70" i="27"/>
  <c r="F45" i="58"/>
  <c r="F19" i="13"/>
  <c r="H19" i="13"/>
  <c r="J23" i="65"/>
  <c r="F24" i="65"/>
  <c r="G23" i="65"/>
  <c r="H23" i="65"/>
  <c r="G53" i="58" l="1"/>
  <c r="F44" i="58"/>
  <c r="J28" i="16"/>
  <c r="J31" i="16" s="1"/>
  <c r="J32" i="16" s="1"/>
  <c r="F113" i="1"/>
  <c r="F99" i="1" s="1"/>
  <c r="G99" i="1" s="1"/>
  <c r="G28" i="58"/>
  <c r="H117" i="1"/>
  <c r="J28" i="58"/>
  <c r="E30" i="27"/>
  <c r="E41" i="27"/>
  <c r="J48" i="1"/>
  <c r="J68" i="1"/>
  <c r="H17" i="70"/>
  <c r="J17" i="70" s="1"/>
  <c r="H68" i="1"/>
  <c r="E31" i="27"/>
  <c r="G123" i="1"/>
  <c r="E12" i="12"/>
  <c r="F12" i="12" s="1"/>
  <c r="F43" i="1"/>
  <c r="J43" i="1" s="1"/>
  <c r="H40" i="1"/>
  <c r="J40" i="1"/>
  <c r="H28" i="63"/>
  <c r="G86" i="1"/>
  <c r="H15" i="12"/>
  <c r="H86" i="1"/>
  <c r="H12" i="13"/>
  <c r="F62" i="1"/>
  <c r="H34" i="1"/>
  <c r="G34" i="1"/>
  <c r="F47" i="1"/>
  <c r="G47" i="1" s="1"/>
  <c r="F32" i="1"/>
  <c r="G32" i="1" s="1"/>
  <c r="F17" i="70"/>
  <c r="G17" i="70" s="1"/>
  <c r="E14" i="12"/>
  <c r="H14" i="12" s="1"/>
  <c r="G48" i="1"/>
  <c r="H48" i="1"/>
  <c r="F27" i="58"/>
  <c r="J27" i="58" s="1"/>
  <c r="E47" i="27"/>
  <c r="H31" i="58"/>
  <c r="G31" i="58"/>
  <c r="J31" i="58"/>
  <c r="F10" i="13"/>
  <c r="H10" i="13"/>
  <c r="H143" i="1"/>
  <c r="G143" i="1"/>
  <c r="F73" i="58"/>
  <c r="E28" i="27"/>
  <c r="E10" i="12"/>
  <c r="G36" i="1"/>
  <c r="J36" i="1"/>
  <c r="H36" i="1"/>
  <c r="G113" i="1"/>
  <c r="H113" i="1"/>
  <c r="E26" i="13"/>
  <c r="E61" i="27"/>
  <c r="D18" i="17"/>
  <c r="H44" i="1"/>
  <c r="G44" i="1"/>
  <c r="D17" i="4"/>
  <c r="F25" i="58"/>
  <c r="J44" i="1"/>
  <c r="J64" i="58"/>
  <c r="G64" i="58"/>
  <c r="H64" i="58"/>
  <c r="F33" i="58"/>
  <c r="H99" i="1"/>
  <c r="F16" i="12"/>
  <c r="H16" i="12"/>
  <c r="J24" i="65"/>
  <c r="G24" i="65"/>
  <c r="H24" i="65"/>
  <c r="G45" i="58"/>
  <c r="F55" i="58"/>
  <c r="H45" i="58"/>
  <c r="J45" i="58"/>
  <c r="G122" i="1"/>
  <c r="E35" i="2"/>
  <c r="D11" i="16"/>
  <c r="E18" i="2"/>
  <c r="D16" i="43"/>
  <c r="H122" i="1"/>
  <c r="F21" i="58"/>
  <c r="E47" i="2"/>
  <c r="J122" i="1"/>
  <c r="F13" i="1"/>
  <c r="P10" i="1" s="1"/>
  <c r="F54" i="58"/>
  <c r="G44" i="58"/>
  <c r="H44" i="58"/>
  <c r="J44" i="58"/>
  <c r="F40" i="58"/>
  <c r="G19" i="70"/>
  <c r="H19" i="70"/>
  <c r="F20" i="70"/>
  <c r="F141" i="1"/>
  <c r="E29" i="16"/>
  <c r="G29" i="16"/>
  <c r="J35" i="65"/>
  <c r="G35" i="65"/>
  <c r="H35" i="65"/>
  <c r="E82" i="2"/>
  <c r="G54" i="1"/>
  <c r="H54" i="1"/>
  <c r="E35" i="27"/>
  <c r="J54" i="1"/>
  <c r="J28" i="65"/>
  <c r="H28" i="65"/>
  <c r="G28" i="65"/>
  <c r="S20" i="1"/>
  <c r="R20" i="1"/>
  <c r="E81" i="2"/>
  <c r="E8" i="13"/>
  <c r="F18" i="14"/>
  <c r="E15" i="14"/>
  <c r="G127" i="1"/>
  <c r="F35" i="58"/>
  <c r="D15" i="16"/>
  <c r="H127" i="1"/>
  <c r="D17" i="43"/>
  <c r="J127" i="1"/>
  <c r="D15" i="4"/>
  <c r="G32" i="58"/>
  <c r="H32" i="58"/>
  <c r="J32" i="58"/>
  <c r="G27" i="58" l="1"/>
  <c r="H27" i="58"/>
  <c r="J62" i="1"/>
  <c r="H12" i="12"/>
  <c r="F26" i="58"/>
  <c r="J26" i="58" s="1"/>
  <c r="F14" i="12"/>
  <c r="R10" i="1"/>
  <c r="G43" i="1"/>
  <c r="H43" i="1"/>
  <c r="E13" i="12"/>
  <c r="F13" i="12" s="1"/>
  <c r="D14" i="4"/>
  <c r="E14" i="4" s="1"/>
  <c r="H32" i="1"/>
  <c r="F31" i="1"/>
  <c r="J32" i="1"/>
  <c r="H62" i="1"/>
  <c r="J47" i="1"/>
  <c r="G62" i="1"/>
  <c r="H47" i="1"/>
  <c r="G40" i="58"/>
  <c r="H40" i="58"/>
  <c r="J40" i="58"/>
  <c r="H10" i="12"/>
  <c r="F10" i="12"/>
  <c r="H35" i="58"/>
  <c r="G35" i="58"/>
  <c r="J35" i="58"/>
  <c r="F82" i="2"/>
  <c r="H82" i="2"/>
  <c r="J34" i="65"/>
  <c r="G34" i="65"/>
  <c r="H34" i="65"/>
  <c r="H54" i="58"/>
  <c r="G54" i="58"/>
  <c r="J54" i="58"/>
  <c r="F50" i="58"/>
  <c r="G73" i="58"/>
  <c r="J73" i="58"/>
  <c r="F15" i="14"/>
  <c r="E21" i="14"/>
  <c r="F16" i="65"/>
  <c r="H13" i="1"/>
  <c r="G13" i="1"/>
  <c r="H8" i="70"/>
  <c r="F8" i="70"/>
  <c r="G8" i="70" s="1"/>
  <c r="E11" i="16"/>
  <c r="G11" i="16"/>
  <c r="D12" i="16"/>
  <c r="F35" i="2"/>
  <c r="H35" i="2"/>
  <c r="E26" i="2"/>
  <c r="H33" i="58"/>
  <c r="G33" i="58"/>
  <c r="E17" i="43"/>
  <c r="G17" i="43"/>
  <c r="G55" i="58"/>
  <c r="H55" i="58"/>
  <c r="J55" i="58"/>
  <c r="H25" i="58"/>
  <c r="G25" i="58"/>
  <c r="J25" i="58"/>
  <c r="F47" i="2"/>
  <c r="H47" i="2"/>
  <c r="E17" i="4"/>
  <c r="G17" i="4"/>
  <c r="G141" i="1"/>
  <c r="H141" i="1"/>
  <c r="F74" i="58"/>
  <c r="J141" i="1"/>
  <c r="H8" i="13"/>
  <c r="F8" i="13"/>
  <c r="H81" i="2"/>
  <c r="F81" i="2"/>
  <c r="J19" i="70"/>
  <c r="H20" i="70"/>
  <c r="J20" i="70" s="1"/>
  <c r="E16" i="43"/>
  <c r="G16" i="43"/>
  <c r="D17" i="17"/>
  <c r="E18" i="17"/>
  <c r="G18" i="17"/>
  <c r="F26" i="13"/>
  <c r="E18" i="13"/>
  <c r="H26" i="58"/>
  <c r="G26" i="58"/>
  <c r="E15" i="16"/>
  <c r="G15" i="16"/>
  <c r="G21" i="58"/>
  <c r="H21" i="58"/>
  <c r="J21" i="58"/>
  <c r="F18" i="58"/>
  <c r="F29" i="58"/>
  <c r="G15" i="4"/>
  <c r="E15" i="4"/>
  <c r="F18" i="2"/>
  <c r="H18" i="2"/>
  <c r="E9" i="2"/>
  <c r="G14" i="4" l="1"/>
  <c r="H13" i="12"/>
  <c r="G31" i="1"/>
  <c r="H31" i="1"/>
  <c r="J31" i="1"/>
  <c r="F30" i="1"/>
  <c r="E27" i="27"/>
  <c r="E9" i="12"/>
  <c r="F9" i="2"/>
  <c r="E24" i="2"/>
  <c r="H29" i="58"/>
  <c r="G29" i="58"/>
  <c r="F26" i="2"/>
  <c r="E25" i="2"/>
  <c r="H18" i="58"/>
  <c r="G18" i="58"/>
  <c r="H74" i="58"/>
  <c r="G74" i="58"/>
  <c r="J74" i="58"/>
  <c r="J16" i="65"/>
  <c r="H16" i="65"/>
  <c r="G16" i="65"/>
  <c r="D19" i="43"/>
  <c r="D14" i="16"/>
  <c r="F21" i="14"/>
  <c r="G50" i="58"/>
  <c r="H50" i="58"/>
  <c r="J50" i="58"/>
  <c r="E12" i="16"/>
  <c r="F18" i="13"/>
  <c r="E17" i="17"/>
  <c r="G17" i="17"/>
  <c r="F9" i="12" l="1"/>
  <c r="E8" i="12"/>
  <c r="H9" i="12"/>
  <c r="H30" i="1"/>
  <c r="G30" i="1"/>
  <c r="J30" i="1"/>
  <c r="F24" i="58"/>
  <c r="E19" i="43"/>
  <c r="F24" i="2"/>
  <c r="E40" i="2"/>
  <c r="F25" i="2"/>
  <c r="E14" i="16"/>
  <c r="J24" i="58" l="1"/>
  <c r="H24" i="58"/>
  <c r="G24" i="58"/>
  <c r="H8" i="12"/>
  <c r="F8" i="12"/>
  <c r="F40" i="2"/>
  <c r="G135" i="1" l="1"/>
  <c r="D20" i="16"/>
  <c r="H135" i="1"/>
  <c r="E20" i="16" l="1"/>
  <c r="E57" i="2"/>
  <c r="E26" i="43"/>
  <c r="E58" i="2" l="1"/>
  <c r="E55" i="2" s="1"/>
  <c r="F57" i="2"/>
  <c r="X55" i="2" l="1"/>
  <c r="F17" i="1"/>
  <c r="F55" i="2"/>
  <c r="F58" i="2"/>
  <c r="F19" i="65" l="1"/>
  <c r="F59" i="58"/>
  <c r="G17" i="1"/>
  <c r="H17" i="1"/>
  <c r="G59" i="58" l="1"/>
  <c r="H59" i="58"/>
  <c r="F58" i="58"/>
  <c r="G19" i="65"/>
  <c r="H19" i="65"/>
  <c r="H58" i="58" l="1"/>
  <c r="G58" i="58"/>
  <c r="F159" i="37" l="1"/>
  <c r="F153" i="37" s="1"/>
  <c r="F176" i="37" s="1"/>
  <c r="G166" i="37"/>
  <c r="G159" i="37" l="1"/>
  <c r="G153" i="37" s="1"/>
  <c r="N166" i="37"/>
  <c r="G176" i="37" l="1"/>
  <c r="N159" i="37"/>
  <c r="N153" i="37" s="1"/>
  <c r="N176" i="37" s="1"/>
  <c r="I117" i="1"/>
  <c r="I113" i="1" l="1"/>
  <c r="G26" i="13" s="1"/>
  <c r="G18" i="13" s="1"/>
  <c r="G28" i="13" s="1"/>
  <c r="J117" i="1"/>
  <c r="J113" i="1" l="1"/>
  <c r="F61" i="27"/>
  <c r="H26" i="13"/>
  <c r="H18" i="13" l="1"/>
  <c r="F13" i="16" l="1"/>
  <c r="J14" i="15"/>
  <c r="F20" i="43"/>
  <c r="G40" i="13" l="1"/>
  <c r="J9" i="15"/>
  <c r="J27" i="15" s="1"/>
  <c r="E196" i="38" l="1"/>
  <c r="E195" i="38" s="1"/>
  <c r="F79" i="1" l="1"/>
  <c r="G79" i="1" s="1"/>
  <c r="E194" i="38"/>
  <c r="E58" i="37"/>
  <c r="E72" i="40"/>
  <c r="E23" i="37"/>
  <c r="H79" i="1" l="1"/>
  <c r="J79" i="1"/>
  <c r="F61" i="1"/>
  <c r="J61" i="1" s="1"/>
  <c r="E191" i="38"/>
  <c r="E190" i="38" s="1"/>
  <c r="E74" i="27"/>
  <c r="E71" i="27" s="1"/>
  <c r="F60" i="1"/>
  <c r="E176" i="37"/>
  <c r="E100" i="40"/>
  <c r="E57" i="40"/>
  <c r="F96" i="1"/>
  <c r="G61" i="1" l="1"/>
  <c r="H61" i="1"/>
  <c r="E16" i="13"/>
  <c r="F78" i="1"/>
  <c r="E215" i="38"/>
  <c r="H96" i="1"/>
  <c r="G96" i="1"/>
  <c r="J96" i="1"/>
  <c r="G60" i="1"/>
  <c r="H60" i="1"/>
  <c r="E38" i="27"/>
  <c r="J60" i="1"/>
  <c r="F59" i="1"/>
  <c r="F16" i="13" l="1"/>
  <c r="H16" i="13"/>
  <c r="E28" i="13"/>
  <c r="H59" i="1"/>
  <c r="G59" i="1"/>
  <c r="J59" i="1"/>
  <c r="H78" i="1"/>
  <c r="F75" i="1"/>
  <c r="E17" i="12" s="1"/>
  <c r="G78" i="1"/>
  <c r="J78" i="1"/>
  <c r="H75" i="1" l="1"/>
  <c r="E43" i="27"/>
  <c r="E26" i="27" s="1"/>
  <c r="J75" i="1"/>
  <c r="G75" i="1"/>
  <c r="F58" i="1"/>
  <c r="F28" i="13"/>
  <c r="D20" i="43"/>
  <c r="D13" i="16"/>
  <c r="E43" i="2"/>
  <c r="H28" i="13"/>
  <c r="E13" i="16" l="1"/>
  <c r="G13" i="16"/>
  <c r="F43" i="2"/>
  <c r="E20" i="43"/>
  <c r="G20" i="43"/>
  <c r="H58" i="1"/>
  <c r="G58" i="1"/>
  <c r="F34" i="58"/>
  <c r="F29" i="1"/>
  <c r="J58" i="1"/>
  <c r="H17" i="12"/>
  <c r="E20" i="12"/>
  <c r="F17" i="12"/>
  <c r="F20" i="12" l="1"/>
  <c r="D9" i="16"/>
  <c r="D14" i="43"/>
  <c r="E42" i="2"/>
  <c r="K20" i="12"/>
  <c r="K21" i="12" s="1"/>
  <c r="H20" i="12"/>
  <c r="F121" i="1"/>
  <c r="F130" i="1" s="1"/>
  <c r="F133" i="1" s="1"/>
  <c r="F15" i="1" s="1"/>
  <c r="H29" i="1"/>
  <c r="G29" i="1"/>
  <c r="F14" i="1"/>
  <c r="F23" i="58"/>
  <c r="J34" i="58"/>
  <c r="H34" i="58"/>
  <c r="G34" i="58"/>
  <c r="D15" i="43" l="1"/>
  <c r="D21" i="43" s="1"/>
  <c r="D25" i="43" s="1"/>
  <c r="D28" i="43" s="1"/>
  <c r="H23" i="58"/>
  <c r="G23" i="58"/>
  <c r="G121" i="1"/>
  <c r="E46" i="2"/>
  <c r="F39" i="58"/>
  <c r="H121" i="1"/>
  <c r="P11" i="1"/>
  <c r="P12" i="1" s="1"/>
  <c r="G14" i="1"/>
  <c r="F9" i="70"/>
  <c r="F17" i="65"/>
  <c r="H14" i="1"/>
  <c r="F10" i="70"/>
  <c r="F42" i="2"/>
  <c r="H42" i="2"/>
  <c r="E41" i="2"/>
  <c r="G14" i="43"/>
  <c r="E14" i="43"/>
  <c r="D10" i="16"/>
  <c r="E9" i="16"/>
  <c r="G9" i="16"/>
  <c r="D16" i="16"/>
  <c r="F18" i="65" l="1"/>
  <c r="H17" i="65"/>
  <c r="G17" i="65"/>
  <c r="J17" i="65"/>
  <c r="E16" i="16"/>
  <c r="D19" i="16"/>
  <c r="H130" i="1"/>
  <c r="G130" i="1"/>
  <c r="G10" i="70"/>
  <c r="F11" i="70"/>
  <c r="F22" i="70"/>
  <c r="H9" i="70"/>
  <c r="G9" i="70"/>
  <c r="P13" i="1"/>
  <c r="R11" i="1"/>
  <c r="G39" i="58"/>
  <c r="F37" i="58"/>
  <c r="H39" i="58"/>
  <c r="E10" i="16"/>
  <c r="E45" i="2"/>
  <c r="F46" i="2"/>
  <c r="E50" i="2"/>
  <c r="E15" i="43"/>
  <c r="F41" i="2"/>
  <c r="R13" i="1" l="1"/>
  <c r="E21" i="43"/>
  <c r="G22" i="70"/>
  <c r="H22" i="70"/>
  <c r="R12" i="1"/>
  <c r="P14" i="1" s="1"/>
  <c r="F20" i="65"/>
  <c r="H10" i="70"/>
  <c r="G11" i="70"/>
  <c r="F12" i="70"/>
  <c r="F50" i="2"/>
  <c r="F45" i="2"/>
  <c r="E44" i="2"/>
  <c r="H133" i="1"/>
  <c r="D18" i="4"/>
  <c r="G133" i="1"/>
  <c r="F134" i="1"/>
  <c r="E19" i="16"/>
  <c r="D21" i="16"/>
  <c r="H37" i="58"/>
  <c r="G37" i="58"/>
  <c r="H18" i="65"/>
  <c r="G18" i="65"/>
  <c r="J18" i="65"/>
  <c r="F44" i="2" l="1"/>
  <c r="F15" i="70"/>
  <c r="G12" i="70"/>
  <c r="H11" i="70"/>
  <c r="F136" i="1"/>
  <c r="G134" i="1"/>
  <c r="H134" i="1"/>
  <c r="E21" i="16"/>
  <c r="D47" i="16"/>
  <c r="D46" i="16"/>
  <c r="D45" i="16"/>
  <c r="G20" i="65"/>
  <c r="J20" i="65"/>
  <c r="H20" i="65"/>
  <c r="P15" i="1"/>
  <c r="R14" i="1"/>
  <c r="D13" i="4"/>
  <c r="E18" i="4"/>
  <c r="E25" i="43"/>
  <c r="H15" i="1"/>
  <c r="G15" i="1"/>
  <c r="F158" i="1" l="1"/>
  <c r="E45" i="16"/>
  <c r="D29" i="43"/>
  <c r="F160" i="1"/>
  <c r="E47" i="16"/>
  <c r="F159" i="1"/>
  <c r="E46" i="16"/>
  <c r="D27" i="16"/>
  <c r="F140" i="1"/>
  <c r="E28" i="16"/>
  <c r="E28" i="43"/>
  <c r="E84" i="2"/>
  <c r="E13" i="4"/>
  <c r="H136" i="1"/>
  <c r="F16" i="1"/>
  <c r="H16" i="1" s="1"/>
  <c r="F138" i="1"/>
  <c r="G136" i="1"/>
  <c r="P8" i="1"/>
  <c r="R15" i="1"/>
  <c r="H12" i="70"/>
  <c r="G15" i="70"/>
  <c r="F16" i="70"/>
  <c r="G16" i="70" s="1"/>
  <c r="G138" i="1" l="1"/>
  <c r="H138" i="1"/>
  <c r="F72" i="58"/>
  <c r="G140" i="1"/>
  <c r="H140" i="1"/>
  <c r="E27" i="16"/>
  <c r="F139" i="1"/>
  <c r="D33" i="16"/>
  <c r="H159" i="1"/>
  <c r="F19" i="1"/>
  <c r="E51" i="2"/>
  <c r="G159" i="1"/>
  <c r="G16" i="1"/>
  <c r="F49" i="58"/>
  <c r="G160" i="1"/>
  <c r="H160" i="1"/>
  <c r="E29" i="43"/>
  <c r="F84" i="2"/>
  <c r="G158" i="1"/>
  <c r="F18" i="1"/>
  <c r="H158" i="1"/>
  <c r="G49" i="58" l="1"/>
  <c r="H49" i="58"/>
  <c r="F47" i="58"/>
  <c r="F51" i="2"/>
  <c r="G19" i="1"/>
  <c r="H19" i="1"/>
  <c r="H18" i="1"/>
  <c r="G18" i="1"/>
  <c r="D35" i="16"/>
  <c r="E33" i="16"/>
  <c r="F145" i="1"/>
  <c r="H139" i="1"/>
  <c r="G139" i="1"/>
  <c r="H72" i="58"/>
  <c r="F71" i="58"/>
  <c r="G72" i="58"/>
  <c r="H145" i="1" l="1"/>
  <c r="G145" i="1"/>
  <c r="D34" i="16"/>
  <c r="E35" i="16"/>
  <c r="F147" i="1"/>
  <c r="G71" i="58"/>
  <c r="H71" i="58"/>
  <c r="F108" i="58"/>
  <c r="F109" i="58"/>
  <c r="G47" i="58"/>
  <c r="H47" i="58"/>
  <c r="F107" i="58"/>
  <c r="H107" i="58" l="1"/>
  <c r="G107" i="58"/>
  <c r="G109" i="58"/>
  <c r="H109" i="58"/>
  <c r="H108" i="58"/>
  <c r="G108" i="58"/>
  <c r="G147" i="1"/>
  <c r="H147" i="1"/>
  <c r="F146" i="1"/>
  <c r="E34" i="16"/>
  <c r="D40" i="16"/>
  <c r="E40" i="16" l="1"/>
  <c r="E37" i="16" s="1"/>
  <c r="D39" i="16"/>
  <c r="D37" i="16"/>
  <c r="F152" i="1"/>
  <c r="G146" i="1"/>
  <c r="H146" i="1"/>
  <c r="H152" i="1" l="1"/>
  <c r="G152" i="1"/>
  <c r="F149" i="1"/>
  <c r="D44" i="16"/>
  <c r="E39" i="16"/>
  <c r="F151" i="1"/>
  <c r="F157" i="1" l="1"/>
  <c r="H151" i="1"/>
  <c r="G151" i="1"/>
  <c r="G149" i="1"/>
  <c r="H149" i="1"/>
  <c r="F20" i="1"/>
  <c r="G20" i="1" l="1"/>
  <c r="H20" i="1"/>
  <c r="E67" i="27"/>
  <c r="E64" i="27" s="1"/>
  <c r="E25" i="27" s="1"/>
  <c r="E83" i="27" s="1"/>
  <c r="E85" i="27" s="1"/>
  <c r="E86" i="27" s="1"/>
  <c r="F84" i="27" l="1"/>
  <c r="F13" i="51"/>
  <c r="F8" i="51" s="1"/>
  <c r="G14" i="51"/>
  <c r="G15" i="51"/>
  <c r="G8" i="51" l="1"/>
  <c r="H10" i="1"/>
  <c r="E102" i="2"/>
  <c r="E12" i="59"/>
  <c r="E10" i="59" s="1"/>
  <c r="E25" i="59" s="1"/>
  <c r="G13" i="51"/>
  <c r="F14" i="58" l="1"/>
  <c r="G10" i="1"/>
  <c r="E101" i="2"/>
  <c r="F102" i="2"/>
  <c r="F9" i="58" l="1"/>
  <c r="G14" i="58"/>
  <c r="H14" i="58"/>
  <c r="F101" i="2"/>
  <c r="E100" i="2"/>
  <c r="G9" i="58" l="1"/>
  <c r="H9" i="58"/>
  <c r="E98" i="2"/>
  <c r="F100" i="2"/>
  <c r="F98" i="2" l="1"/>
  <c r="H13" i="51"/>
  <c r="H12" i="59" s="1"/>
  <c r="H10" i="59" s="1"/>
  <c r="H25" i="59" s="1"/>
  <c r="I14" i="51"/>
  <c r="I15" i="51"/>
  <c r="H8" i="51" l="1"/>
  <c r="I13" i="51"/>
  <c r="D16" i="15"/>
  <c r="D14" i="15" s="1"/>
  <c r="D9" i="15" s="1"/>
  <c r="D27" i="15" s="1"/>
  <c r="G102" i="2"/>
  <c r="I14" i="58" l="1"/>
  <c r="I9" i="58" s="1"/>
  <c r="J9" i="58" s="1"/>
  <c r="I8" i="51"/>
  <c r="J10" i="1"/>
  <c r="H102" i="2"/>
  <c r="G101" i="2"/>
  <c r="J14" i="58" l="1"/>
  <c r="H101" i="2"/>
  <c r="G100" i="2"/>
  <c r="G98" i="2" l="1"/>
  <c r="H98" i="2" s="1"/>
  <c r="H100" i="2"/>
  <c r="G65" i="39" l="1"/>
  <c r="Q65" i="39"/>
  <c r="P65" i="39"/>
  <c r="R65" i="39"/>
  <c r="O65" i="39"/>
  <c r="J65" i="39"/>
  <c r="K65" i="39"/>
  <c r="N65" i="39"/>
  <c r="M65" i="39"/>
  <c r="H65" i="39"/>
  <c r="L65" i="39"/>
  <c r="I65" i="39"/>
  <c r="I33" i="51"/>
  <c r="S65" i="39" l="1"/>
  <c r="O66" i="39" l="1"/>
  <c r="N66" i="39"/>
  <c r="J66" i="39"/>
  <c r="K66" i="39"/>
  <c r="M66" i="39"/>
  <c r="L66" i="39"/>
  <c r="G66" i="39"/>
  <c r="H66" i="39"/>
  <c r="P66" i="39"/>
  <c r="Q66" i="39"/>
  <c r="I66" i="39"/>
  <c r="R66" i="39"/>
  <c r="I34" i="51"/>
  <c r="S66" i="39" l="1"/>
  <c r="K64" i="39" l="1"/>
  <c r="N64" i="39"/>
  <c r="G64" i="39"/>
  <c r="P64" i="39"/>
  <c r="L64" i="39"/>
  <c r="I32" i="51"/>
  <c r="Q64" i="39"/>
  <c r="H64" i="39"/>
  <c r="I64" i="39"/>
  <c r="J64" i="39"/>
  <c r="R64" i="39"/>
  <c r="M64" i="39"/>
  <c r="O64" i="39"/>
  <c r="I29" i="51" l="1"/>
  <c r="O68" i="39"/>
  <c r="O9" i="39" s="1"/>
  <c r="M68" i="39"/>
  <c r="M9" i="39" s="1"/>
  <c r="H68" i="39"/>
  <c r="H9" i="39" s="1"/>
  <c r="P68" i="39"/>
  <c r="P9" i="39" s="1"/>
  <c r="I68" i="39"/>
  <c r="I9" i="39" s="1"/>
  <c r="N68" i="39"/>
  <c r="N9" i="39" s="1"/>
  <c r="R68" i="39"/>
  <c r="R9" i="39" s="1"/>
  <c r="J68" i="39"/>
  <c r="J9" i="39" s="1"/>
  <c r="Q68" i="39"/>
  <c r="Q9" i="39" s="1"/>
  <c r="L68" i="39"/>
  <c r="L9" i="39" s="1"/>
  <c r="K68" i="39"/>
  <c r="K9" i="39" s="1"/>
  <c r="G68" i="39"/>
  <c r="G9" i="39" s="1"/>
  <c r="S64" i="39"/>
  <c r="F12" i="27"/>
  <c r="I31" i="51"/>
  <c r="I25" i="59"/>
  <c r="F10" i="27" l="1"/>
  <c r="F9" i="27" s="1"/>
  <c r="I22" i="1"/>
  <c r="I13" i="1" s="1"/>
  <c r="F9" i="39"/>
  <c r="R38" i="39"/>
  <c r="M38" i="39"/>
  <c r="Q38" i="39"/>
  <c r="N38" i="39"/>
  <c r="I38" i="39"/>
  <c r="H38" i="39"/>
  <c r="J38" i="39"/>
  <c r="P38" i="39"/>
  <c r="K38" i="39"/>
  <c r="L38" i="39"/>
  <c r="O38" i="39"/>
  <c r="E14" i="15"/>
  <c r="E9" i="15" s="1"/>
  <c r="E27" i="15" s="1"/>
  <c r="H16" i="15"/>
  <c r="H14" i="15" s="1"/>
  <c r="J24" i="1"/>
  <c r="S68" i="39"/>
  <c r="Q10" i="1" l="1"/>
  <c r="I109" i="1"/>
  <c r="I99" i="1" s="1"/>
  <c r="J13" i="1"/>
  <c r="G38" i="39"/>
  <c r="H9" i="15"/>
  <c r="I28" i="1"/>
  <c r="F8" i="16"/>
  <c r="I20" i="58"/>
  <c r="F11" i="43"/>
  <c r="J22" i="1"/>
  <c r="G13" i="2"/>
  <c r="J20" i="58" l="1"/>
  <c r="I18" i="58"/>
  <c r="J18" i="58" s="1"/>
  <c r="F38" i="39"/>
  <c r="H27" i="15"/>
  <c r="G9" i="2"/>
  <c r="H13" i="2"/>
  <c r="I8" i="70"/>
  <c r="F13" i="43"/>
  <c r="G11" i="43"/>
  <c r="G8" i="16"/>
  <c r="F12" i="16"/>
  <c r="G12" i="16" s="1"/>
  <c r="F10" i="16"/>
  <c r="G10" i="16" s="1"/>
  <c r="J28" i="1"/>
  <c r="G30" i="2"/>
  <c r="G13" i="43" l="1"/>
  <c r="F15" i="43"/>
  <c r="J8" i="70"/>
  <c r="S10" i="1"/>
  <c r="G18" i="14"/>
  <c r="F58" i="27"/>
  <c r="F26" i="27" s="1"/>
  <c r="J109" i="1"/>
  <c r="H9" i="2"/>
  <c r="G24" i="2"/>
  <c r="G26" i="2"/>
  <c r="H30" i="2"/>
  <c r="G15" i="14" l="1"/>
  <c r="H18" i="14"/>
  <c r="G40" i="2"/>
  <c r="H40" i="2" s="1"/>
  <c r="H24" i="2"/>
  <c r="J99" i="1"/>
  <c r="I29" i="1"/>
  <c r="I33" i="58"/>
  <c r="G25" i="2"/>
  <c r="H25" i="2" s="1"/>
  <c r="H26" i="2"/>
  <c r="G15" i="43"/>
  <c r="I14" i="1" l="1"/>
  <c r="J29" i="1"/>
  <c r="I121" i="1"/>
  <c r="G21" i="14"/>
  <c r="H15" i="14"/>
  <c r="J33" i="58"/>
  <c r="I29" i="58"/>
  <c r="J14" i="1" l="1"/>
  <c r="F14" i="16"/>
  <c r="F19" i="43"/>
  <c r="G43" i="2"/>
  <c r="K14" i="15"/>
  <c r="H21" i="14"/>
  <c r="L20" i="12"/>
  <c r="L21" i="12" s="1"/>
  <c r="I39" i="58"/>
  <c r="G46" i="2"/>
  <c r="J121" i="1"/>
  <c r="I130" i="1"/>
  <c r="I9" i="70"/>
  <c r="Q11" i="1"/>
  <c r="I23" i="58"/>
  <c r="J23" i="58" s="1"/>
  <c r="J29" i="58"/>
  <c r="Q13" i="1" l="1"/>
  <c r="Q12" i="1"/>
  <c r="K9" i="15"/>
  <c r="K27" i="15" s="1"/>
  <c r="L14" i="15"/>
  <c r="S11" i="1"/>
  <c r="I10" i="70"/>
  <c r="J9" i="70"/>
  <c r="I22" i="70"/>
  <c r="J22" i="70" s="1"/>
  <c r="J130" i="1"/>
  <c r="I133" i="1"/>
  <c r="G45" i="2"/>
  <c r="H46" i="2"/>
  <c r="G50" i="2"/>
  <c r="H50" i="2" s="1"/>
  <c r="I37" i="58"/>
  <c r="J37" i="58" s="1"/>
  <c r="J39" i="58"/>
  <c r="G41" i="2"/>
  <c r="H41" i="2" s="1"/>
  <c r="H43" i="2"/>
  <c r="G33" i="14"/>
  <c r="G19" i="43"/>
  <c r="F21" i="43"/>
  <c r="G14" i="16"/>
  <c r="F16" i="16"/>
  <c r="S13" i="1" l="1"/>
  <c r="S12" i="1"/>
  <c r="Q14" i="1" s="1"/>
  <c r="Q15" i="1" s="1"/>
  <c r="G44" i="2"/>
  <c r="H44" i="2" s="1"/>
  <c r="H45" i="2"/>
  <c r="I15" i="1"/>
  <c r="I134" i="1"/>
  <c r="F18" i="4"/>
  <c r="J133" i="1"/>
  <c r="J10" i="70"/>
  <c r="I11" i="70"/>
  <c r="G16" i="16"/>
  <c r="F19" i="16"/>
  <c r="H19" i="16" s="1"/>
  <c r="F25" i="43"/>
  <c r="G21" i="43"/>
  <c r="L9" i="15"/>
  <c r="M14" i="15"/>
  <c r="S14" i="1" l="1"/>
  <c r="I135" i="1"/>
  <c r="J15" i="1"/>
  <c r="L27" i="15"/>
  <c r="M9" i="15"/>
  <c r="M27" i="15" s="1"/>
  <c r="G25" i="43"/>
  <c r="G19" i="16"/>
  <c r="Q8" i="1"/>
  <c r="Q19" i="1"/>
  <c r="S19" i="1" s="1"/>
  <c r="S15" i="1"/>
  <c r="I12" i="70"/>
  <c r="J12" i="70" s="1"/>
  <c r="I15" i="70" s="1"/>
  <c r="I16" i="70" s="1"/>
  <c r="J11" i="70"/>
  <c r="F13" i="4"/>
  <c r="G18" i="4"/>
  <c r="J134" i="1"/>
  <c r="I136" i="1" l="1"/>
  <c r="F20" i="16"/>
  <c r="H20" i="16" s="1"/>
  <c r="J135" i="1"/>
  <c r="F26" i="43"/>
  <c r="G84" i="2"/>
  <c r="H84" i="2" s="1"/>
  <c r="G13" i="4"/>
  <c r="G57" i="2" l="1"/>
  <c r="G26" i="43"/>
  <c r="F28" i="43"/>
  <c r="G20" i="16"/>
  <c r="F21" i="16"/>
  <c r="H21" i="16" s="1"/>
  <c r="I16" i="1"/>
  <c r="I138" i="1"/>
  <c r="J136" i="1"/>
  <c r="J138" i="1" l="1"/>
  <c r="G28" i="43"/>
  <c r="J16" i="1"/>
  <c r="I49" i="58"/>
  <c r="F28" i="16"/>
  <c r="H28" i="16" s="1"/>
  <c r="F47" i="16"/>
  <c r="G21" i="16"/>
  <c r="F45" i="16"/>
  <c r="G58" i="2"/>
  <c r="H58" i="2" s="1"/>
  <c r="H57" i="2"/>
  <c r="F116" i="42" l="1"/>
  <c r="E16" i="20" s="1"/>
  <c r="G55" i="2"/>
  <c r="I158" i="1"/>
  <c r="G45" i="16"/>
  <c r="F29" i="43"/>
  <c r="G29" i="43" s="1"/>
  <c r="G47" i="16"/>
  <c r="I160" i="1"/>
  <c r="I140" i="1"/>
  <c r="F27" i="16"/>
  <c r="G28" i="16"/>
  <c r="D16" i="20"/>
  <c r="I47" i="58"/>
  <c r="J49" i="58"/>
  <c r="H55" i="2" l="1"/>
  <c r="J160" i="1"/>
  <c r="I17" i="1"/>
  <c r="I108" i="58"/>
  <c r="J108" i="58" s="1"/>
  <c r="I109" i="58"/>
  <c r="J109" i="58" s="1"/>
  <c r="J47" i="58"/>
  <c r="G27" i="16"/>
  <c r="I139" i="1"/>
  <c r="F33" i="16"/>
  <c r="H33" i="16" s="1"/>
  <c r="H38" i="16" s="1"/>
  <c r="I72" i="58"/>
  <c r="J140" i="1"/>
  <c r="I18" i="1"/>
  <c r="J158" i="1"/>
  <c r="J18" i="1" l="1"/>
  <c r="J139" i="1"/>
  <c r="J17" i="1"/>
  <c r="I59" i="58"/>
  <c r="I58" i="58" s="1"/>
  <c r="J58" i="58" s="1"/>
  <c r="I19" i="65"/>
  <c r="I71" i="58"/>
  <c r="J71" i="58" s="1"/>
  <c r="J72" i="58"/>
  <c r="F35" i="16"/>
  <c r="I145" i="1"/>
  <c r="G33" i="16"/>
  <c r="J145" i="1" l="1"/>
  <c r="J59" i="58"/>
  <c r="I147" i="1"/>
  <c r="F34" i="16"/>
  <c r="G35" i="16"/>
  <c r="J147" i="1" l="1"/>
  <c r="F121" i="42"/>
  <c r="I146" i="1"/>
  <c r="F40" i="16"/>
  <c r="G34" i="16"/>
  <c r="J146" i="1" l="1"/>
  <c r="F39" i="16"/>
  <c r="F37" i="16"/>
  <c r="G40" i="16"/>
  <c r="I152" i="1"/>
  <c r="F119" i="42"/>
  <c r="D17" i="20"/>
  <c r="D9" i="20" s="1"/>
  <c r="J152" i="1" l="1"/>
  <c r="I149" i="1"/>
  <c r="G37" i="16"/>
  <c r="F44" i="16"/>
  <c r="E17" i="20"/>
  <c r="E9" i="20" s="1"/>
  <c r="F106" i="42"/>
  <c r="I151" i="1"/>
  <c r="G39" i="16"/>
  <c r="H157" i="1" l="1"/>
  <c r="J151" i="1"/>
  <c r="I20" i="1"/>
  <c r="J149" i="1"/>
  <c r="I12" i="1"/>
  <c r="I83" i="58"/>
  <c r="G68" i="2"/>
  <c r="F105" i="42"/>
  <c r="F46" i="16"/>
  <c r="F9" i="20"/>
  <c r="F126" i="42" l="1"/>
  <c r="F139" i="42" s="1"/>
  <c r="E37" i="20"/>
  <c r="E21" i="20"/>
  <c r="F67" i="27"/>
  <c r="F64" i="27" s="1"/>
  <c r="F25" i="27" s="1"/>
  <c r="F83" i="27" s="1"/>
  <c r="F85" i="27" s="1"/>
  <c r="J20" i="1"/>
  <c r="I159" i="1"/>
  <c r="G46" i="16"/>
  <c r="G67" i="2"/>
  <c r="H67" i="2" s="1"/>
  <c r="H68" i="2"/>
  <c r="J83" i="58"/>
  <c r="I111" i="58"/>
  <c r="J111" i="58" s="1"/>
  <c r="I107" i="58"/>
  <c r="J107" i="58" s="1"/>
  <c r="J12" i="1"/>
  <c r="I112" i="58"/>
  <c r="J112" i="58" s="1"/>
  <c r="I81" i="58" l="1"/>
  <c r="J81" i="58" s="1"/>
  <c r="G51" i="2"/>
  <c r="H51" i="2" s="1"/>
  <c r="I19" i="1"/>
  <c r="J159" i="1"/>
  <c r="F86" i="27"/>
  <c r="F90" i="27"/>
  <c r="J1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B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P.TCHC dự trù</t>
        </r>
      </text>
    </comment>
    <comment ref="F1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P.TCHC</t>
        </r>
      </text>
    </comment>
    <comment ref="F1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Tổ chức tại HT CL (&gt;100 cổ đông)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tc={376009E8-1096-47EF-BAE0-1AC91F227826}</author>
    <author>Admin</author>
    <author>DELL</author>
    <author>Microsoft Office User</author>
    <author>tc={C7F3E847-D359-4B3A-93D8-ED57BA3D9290}</author>
    <author>PC</author>
    <author>tc={1CFC03D1-582F-47AB-A503-F7D752F9C5D9}</author>
  </authors>
  <commentList>
    <comment ref="B13" authorId="0" shapeId="0" xr:uid="{376009E8-1096-47EF-BAE0-1AC91F227826}">
      <text>
        <t>[Threaded comment]
Your version of Excel allows you to read this threaded comment; however, any edits to it will get removed if the file is opened in a newer version of Excel. Learn more: https://go.microsoft.com/fwlink/?linkid=870924
Comment:
    Tách ra CP VPP VP và khối tàu</t>
      </text>
    </comment>
    <comment ref="J16" authorId="1" shapeId="0" xr:uid="{00000000-0006-0000-0100-000001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dự phòng UPS và máy tính</t>
        </r>
      </text>
    </comment>
    <comment ref="M16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UPS dự phòng</t>
        </r>
      </text>
    </comment>
    <comment ref="P16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UPS dự phòng</t>
        </r>
      </text>
    </comment>
    <comment ref="Q16" authorId="1" shapeId="0" xr:uid="{00000000-0006-0000-0100-000004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Máy tính, máy in, máy tính bảng tàu TC A11</t>
        </r>
      </text>
    </comment>
    <comment ref="S16" authorId="1" shapeId="0" xr:uid="{00000000-0006-0000-0100-000005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UPS dự phòng</t>
        </r>
      </text>
    </comment>
    <comment ref="C17" authorId="2" shapeId="0" xr:uid="{00000000-0006-0000-0100-000006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dự kiến 150trd nồi, chén cho khối tàu
- Điện thoại cho CB: 335trđ
- Laptop cho phòng: 125trđ
</t>
        </r>
      </text>
    </comment>
    <comment ref="E17" authorId="3" shapeId="0" xr:uid="{00000000-0006-0000-0100-000007000000}">
      <text>
        <r>
          <rPr>
            <b/>
            <sz val="10"/>
            <color rgb="FF000000"/>
            <rFont val="Tahoma"/>
            <family val="2"/>
          </rPr>
          <t xml:space="preserve">Khánh 199tr
</t>
        </r>
        <r>
          <rPr>
            <b/>
            <sz val="10"/>
            <color rgb="FF000000"/>
            <rFont val="Tahoma"/>
            <family val="2"/>
          </rPr>
          <t>Trang 188tr</t>
        </r>
      </text>
    </comment>
    <comment ref="J17" authorId="1" shapeId="0" xr:uid="{00000000-0006-0000-0100-000008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Dự phòng mua trang thiết bị hậu cần tàu và VP</t>
        </r>
      </text>
    </comment>
    <comment ref="M17" authorId="1" shapeId="0" xr:uid="{00000000-0006-0000-0100-000009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Dự phòng mua trang thiết bị hậu cần tàu và VP</t>
        </r>
      </text>
    </comment>
    <comment ref="P17" authorId="1" shapeId="0" xr:uid="{00000000-0006-0000-0100-00000A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Dự phòng trang thiết bị hậu cần</t>
        </r>
      </text>
    </comment>
    <comment ref="Q17" authorId="1" shapeId="0" xr:uid="{00000000-0006-0000-0100-00000B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Máy giặt, tivi, tủ lạnh, bếp TC A11</t>
        </r>
      </text>
    </comment>
    <comment ref="C23" authorId="2" shapeId="0" xr:uid="{00000000-0006-0000-0100-00000C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sửa thêm xe mới, 31113 (120tr) + xe CT (30trđ)</t>
        </r>
      </text>
    </comment>
    <comment ref="K24" authorId="1" shapeId="0" xr:uid="{00000000-0006-0000-0100-00000D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31113</t>
        </r>
      </text>
    </comment>
    <comment ref="P24" authorId="1" shapeId="0" xr:uid="{00000000-0006-0000-0100-00000E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34322</t>
        </r>
      </text>
    </comment>
    <comment ref="Q24" authorId="1" shapeId="0" xr:uid="{00000000-0006-0000-0100-00000F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00419</t>
        </r>
      </text>
    </comment>
    <comment ref="F155" authorId="1" shapeId="0" xr:uid="{00000000-0006-0000-0100-000010000000}">
      <text>
        <r>
          <rPr>
            <b/>
            <sz val="9"/>
            <color rgb="FF000000"/>
            <rFont val="Tahoma"/>
            <family val="2"/>
          </rPr>
          <t>Admin: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dự kiến phí KS 1tr, khám lần 2 500k
</t>
        </r>
        <r>
          <rPr>
            <sz val="9"/>
            <color rgb="FF000000"/>
            <rFont val="Tahoma"/>
            <family val="2"/>
          </rPr>
          <t xml:space="preserve">Ban lãnh đạo 15tr
</t>
        </r>
        <r>
          <rPr>
            <sz val="9"/>
            <color rgb="FF000000"/>
            <rFont val="Tahoma"/>
            <family val="2"/>
          </rPr>
          <t>thêm tàu A11 8 người</t>
        </r>
      </text>
    </comment>
    <comment ref="O158" authorId="4" shapeId="0" xr:uid="{C7F3E847-D359-4B3A-93D8-ED57BA3D9290}">
      <text>
        <t>[Threaded comment]
Your version of Excel allows you to read this threaded comment; however, any edits to it will get removed if the file is opened in a newer version of Excel. Learn more: https://go.microsoft.com/fwlink/?linkid=870924
Comment:
    Thành tích con em NLĐ</t>
      </text>
    </comment>
    <comment ref="F165" authorId="5" shapeId="0" xr:uid="{00000000-0006-0000-0100-000011000000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Năm 1 chưa tính phí bảo trì</t>
        </r>
      </text>
    </comment>
    <comment ref="F166" authorId="6" shapeId="0" xr:uid="{1CFC03D1-582F-47AB-A503-F7D752F9C5D9}">
      <text>
        <t>[Threaded comment]
Your version of Excel allows you to read this threaded comment; however, any edits to it will get removed if the file is opened in a newer version of Excel. Learn more: https://go.microsoft.com/fwlink/?linkid=870924
Comment:
    Zoom  Office 365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  <author/>
    <author>PC</author>
  </authors>
  <commentList>
    <comment ref="E4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2023: bổ sung thêm 500trđ thay nhớt tàu TCA5.
TCA9: 600trđ
TCA10: 650 trđ</t>
        </r>
      </text>
    </comment>
    <comment ref="K58" authorId="1" shapeId="0" xr:uid="{00000000-0006-0000-0400-000002000000}">
      <text>
        <r>
          <rPr>
            <sz val="10"/>
            <rFont val="Arial"/>
            <family val="2"/>
          </rPr>
          <t>Dây buộc tàu theo định mức
======</t>
        </r>
      </text>
    </comment>
    <comment ref="Q58" authorId="1" shapeId="0" xr:uid="{00000000-0006-0000-0400-000003000000}">
      <text>
        <r>
          <rPr>
            <sz val="10"/>
            <rFont val="Arial"/>
            <family val="2"/>
          </rPr>
          <t>Dự kiến mua dây kéo cho tàu TC 01+TC08 (dây Nhật)
======</t>
        </r>
      </text>
    </comment>
    <comment ref="K60" authorId="1" shapeId="0" xr:uid="{00000000-0006-0000-0400-000004000000}">
      <text>
        <r>
          <rPr>
            <sz val="10"/>
            <rFont val="Arial"/>
            <family val="2"/>
          </rPr>
          <t>Dây buộc tàu theo định mức
======</t>
        </r>
      </text>
    </comment>
    <comment ref="K61" authorId="1" shapeId="0" xr:uid="{00000000-0006-0000-0400-000005000000}">
      <text>
        <r>
          <rPr>
            <sz val="10"/>
            <rFont val="Arial"/>
            <family val="2"/>
          </rPr>
          <t>Dây buộc tàu theo định mức
======</t>
        </r>
      </text>
    </comment>
    <comment ref="Q61" authorId="1" shapeId="0" xr:uid="{00000000-0006-0000-0400-000006000000}">
      <text>
        <r>
          <rPr>
            <sz val="10"/>
            <rFont val="Arial"/>
            <family val="2"/>
          </rPr>
          <t>- Thay dây kéo Nhật
======</t>
        </r>
      </text>
    </comment>
    <comment ref="Q63" authorId="1" shapeId="0" xr:uid="{00000000-0006-0000-0400-000007000000}">
      <text>
        <r>
          <rPr>
            <sz val="10"/>
            <rFont val="Arial"/>
            <family val="2"/>
          </rPr>
          <t>- Thay dây kéo Nhật
======</t>
        </r>
      </text>
    </comment>
    <comment ref="Q65" authorId="1" shapeId="0" xr:uid="{00000000-0006-0000-0400-000008000000}">
      <text>
        <r>
          <rPr>
            <sz val="10"/>
            <rFont val="Arial"/>
            <family val="2"/>
          </rPr>
          <t>- Thay dây kéo Nhật
======</t>
        </r>
      </text>
    </comment>
    <comment ref="Q67" authorId="1" shapeId="0" xr:uid="{00000000-0006-0000-0400-000009000000}">
      <text>
        <r>
          <rPr>
            <sz val="10"/>
            <rFont val="Arial"/>
            <family val="2"/>
          </rPr>
          <t>-Dây buộc tàu
======</t>
        </r>
      </text>
    </comment>
    <comment ref="K87" authorId="2" shapeId="0" xr:uid="{00000000-0006-0000-0400-00000A000000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Vệ sinh khoang két</t>
        </r>
      </text>
    </comment>
    <comment ref="K141" authorId="1" shapeId="0" xr:uid="{00000000-0006-0000-0400-00000B000000}">
      <text>
        <r>
          <rPr>
            <sz val="10"/>
            <rFont val="Arial"/>
            <family val="2"/>
          </rPr>
          <t>VT phục vụ Docking
======</t>
        </r>
      </text>
    </comment>
    <comment ref="P148" authorId="1" shapeId="0" xr:uid="{00000000-0006-0000-0400-00000C000000}">
      <text>
        <r>
          <rPr>
            <sz val="10"/>
            <rFont val="Arial"/>
            <family val="2"/>
          </rPr>
          <t>VT phục vụ Docking
======</t>
        </r>
      </text>
    </comment>
    <comment ref="L155" authorId="1" shapeId="0" xr:uid="{00000000-0006-0000-0400-00000D000000}">
      <text>
        <r>
          <rPr>
            <sz val="10"/>
            <rFont val="Arial"/>
            <family val="2"/>
          </rPr>
          <t>VT phục vụ Docking
======</t>
        </r>
      </text>
    </comment>
    <comment ref="F182" authorId="1" shapeId="0" xr:uid="{00000000-0006-0000-0400-00000E000000}">
      <text>
        <r>
          <rPr>
            <sz val="10"/>
            <rFont val="Arial"/>
            <family val="2"/>
          </rPr>
          <t>Dự kiến mua tiếp phụ tùng ly hợp bên trái 3ty, mua servo valve (500tr)
======</t>
        </r>
      </text>
    </comment>
    <comment ref="F183" authorId="1" shapeId="0" xr:uid="{00000000-0006-0000-0400-00000F000000}">
      <text>
        <r>
          <rPr>
            <sz val="10"/>
            <rFont val="Arial"/>
            <family val="2"/>
          </rPr>
          <t>Mua phụ tùng ly hợp và phụ tùng máy chính
======</t>
        </r>
      </text>
    </comment>
    <comment ref="F187" authorId="1" shapeId="0" xr:uid="{00000000-0006-0000-0400-000010000000}">
      <text>
        <r>
          <rPr>
            <sz val="10"/>
            <rFont val="Arial"/>
            <family val="2"/>
          </rPr>
          <t>Mua phụ tùng máy chính ( bạc trục, piston plunge)
======</t>
        </r>
      </text>
    </comment>
    <comment ref="O196" authorId="1" shapeId="0" xr:uid="{00000000-0006-0000-0400-000011000000}">
      <text>
        <r>
          <rPr>
            <sz val="10"/>
            <rFont val="Arial"/>
            <family val="2"/>
          </rPr>
          <t>Survey VTĐ
======</t>
        </r>
      </text>
    </comment>
    <comment ref="R197" authorId="1" shapeId="0" xr:uid="{00000000-0006-0000-0400-000012000000}">
      <text>
        <r>
          <rPr>
            <sz val="10"/>
            <rFont val="Arial"/>
            <family val="2"/>
          </rPr>
          <t>Survey VTĐ TC A11
======</t>
        </r>
      </text>
    </comment>
    <comment ref="I199" authorId="1" shapeId="0" xr:uid="{00000000-0006-0000-0400-000013000000}">
      <text>
        <r>
          <rPr>
            <sz val="10"/>
            <rFont val="Arial"/>
            <family val="2"/>
          </rPr>
          <t>Survey VTĐ TC A1
======</t>
        </r>
      </text>
    </comment>
    <comment ref="J199" authorId="1" shapeId="0" xr:uid="{00000000-0006-0000-0400-000014000000}">
      <text>
        <r>
          <rPr>
            <sz val="10"/>
            <rFont val="Arial"/>
            <family val="2"/>
          </rPr>
          <t>Survey VTĐ TC 08
======</t>
        </r>
      </text>
    </comment>
    <comment ref="K199" authorId="1" shapeId="0" xr:uid="{00000000-0006-0000-0400-000015000000}">
      <text>
        <r>
          <rPr>
            <sz val="10"/>
            <rFont val="Arial"/>
            <family val="2"/>
          </rPr>
          <t>Survey VTĐ TC 01
======</t>
        </r>
      </text>
    </comment>
    <comment ref="L199" authorId="1" shapeId="0" xr:uid="{00000000-0006-0000-0400-000016000000}">
      <text>
        <r>
          <rPr>
            <sz val="10"/>
            <rFont val="Arial"/>
            <family val="2"/>
          </rPr>
          <t>Survey VTĐ TC A9
======</t>
        </r>
      </text>
    </comment>
    <comment ref="M199" authorId="1" shapeId="0" xr:uid="{00000000-0006-0000-0400-000017000000}">
      <text>
        <r>
          <rPr>
            <sz val="10"/>
            <rFont val="Arial"/>
            <family val="2"/>
          </rPr>
          <t>Survey VTĐ TC A6
======</t>
        </r>
      </text>
    </comment>
    <comment ref="O199" authorId="1" shapeId="0" xr:uid="{00000000-0006-0000-0400-000018000000}">
      <text>
        <r>
          <rPr>
            <sz val="10"/>
            <rFont val="Arial"/>
            <family val="2"/>
          </rPr>
          <t>Survey VTĐ TC A5
======</t>
        </r>
      </text>
    </comment>
    <comment ref="Q199" authorId="1" shapeId="0" xr:uid="{00000000-0006-0000-0400-000019000000}">
      <text>
        <r>
          <rPr>
            <sz val="10"/>
            <rFont val="Arial"/>
            <family val="2"/>
          </rPr>
          <t>Survey VTĐ TC A10
======</t>
        </r>
      </text>
    </comment>
    <comment ref="R199" authorId="1" shapeId="0" xr:uid="{00000000-0006-0000-0400-00001A000000}">
      <text>
        <r>
          <rPr>
            <sz val="10"/>
            <rFont val="Arial"/>
            <family val="2"/>
          </rPr>
          <t>Survey VTĐ A3
======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E8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Cắt 215 lượt từ 473 lượt để lại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public</author>
    <author>DELL</author>
  </authors>
  <commentList>
    <comment ref="B27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public:</t>
        </r>
        <r>
          <rPr>
            <sz val="9"/>
            <color indexed="81"/>
            <rFont val="Tahoma"/>
            <family val="2"/>
          </rPr>
          <t xml:space="preserve">
2023: 11 tháng</t>
        </r>
      </text>
    </comment>
    <comment ref="E100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Mua dự phòng, nhập kho</t>
        </r>
      </text>
    </comment>
  </commentList>
</comments>
</file>

<file path=xl/sharedStrings.xml><?xml version="1.0" encoding="utf-8"?>
<sst xmlns="http://schemas.openxmlformats.org/spreadsheetml/2006/main" count="3689" uniqueCount="2064">
  <si>
    <t>CHỈ TIÊU</t>
  </si>
  <si>
    <t>SẢN LƯỢNG</t>
  </si>
  <si>
    <t>TỔNG CHI PHÍ</t>
  </si>
  <si>
    <t>Tổng doanh thu</t>
  </si>
  <si>
    <t>trđ</t>
  </si>
  <si>
    <t>%</t>
  </si>
  <si>
    <t>NĂM TRƯỚC</t>
  </si>
  <si>
    <t>HỆ SỐ</t>
  </si>
  <si>
    <t>TT</t>
  </si>
  <si>
    <t>10.1.1</t>
  </si>
  <si>
    <t>10.1.2</t>
  </si>
  <si>
    <t>10.1.3</t>
  </si>
  <si>
    <t>KL</t>
  </si>
  <si>
    <t>I</t>
  </si>
  <si>
    <t>A</t>
  </si>
  <si>
    <t>B</t>
  </si>
  <si>
    <t>II</t>
  </si>
  <si>
    <t>III</t>
  </si>
  <si>
    <t>C</t>
  </si>
  <si>
    <t>(%)</t>
  </si>
  <si>
    <t>QLDN</t>
  </si>
  <si>
    <t>4.1.1</t>
  </si>
  <si>
    <t>4.1.2</t>
  </si>
  <si>
    <t>IV</t>
  </si>
  <si>
    <t>DOANH THU</t>
  </si>
  <si>
    <t>THỰC HIỆN</t>
  </si>
  <si>
    <t>V</t>
  </si>
  <si>
    <t>KH/TH (%)</t>
  </si>
  <si>
    <t>DOANH THU THUẦN</t>
  </si>
  <si>
    <t>D</t>
  </si>
  <si>
    <t>E</t>
  </si>
  <si>
    <t>F</t>
  </si>
  <si>
    <t>G</t>
  </si>
  <si>
    <t>H</t>
  </si>
  <si>
    <t>J</t>
  </si>
  <si>
    <t>K</t>
  </si>
  <si>
    <t>L</t>
  </si>
  <si>
    <t>M</t>
  </si>
  <si>
    <t>N</t>
  </si>
  <si>
    <t>O</t>
  </si>
  <si>
    <t>P</t>
  </si>
  <si>
    <t>12.5.1</t>
  </si>
  <si>
    <t>12.5.2</t>
  </si>
  <si>
    <t>14.2.1</t>
  </si>
  <si>
    <t>KH</t>
  </si>
  <si>
    <t>TH</t>
  </si>
  <si>
    <t>KLSP</t>
  </si>
  <si>
    <t>CHI PHÍ</t>
  </si>
  <si>
    <t>D. THU</t>
  </si>
  <si>
    <t>SXKD CHÍNH</t>
  </si>
  <si>
    <t xml:space="preserve">ĐƠN VỊ </t>
  </si>
  <si>
    <t>SO SÁNH</t>
  </si>
  <si>
    <t xml:space="preserve">GHI CHÚ </t>
  </si>
  <si>
    <t>SO SÁNH (%)</t>
  </si>
  <si>
    <t>Chênh lệch tỷ giá</t>
  </si>
  <si>
    <t>Đưa đón Hoa tiêu</t>
  </si>
  <si>
    <t xml:space="preserve">Lượt </t>
  </si>
  <si>
    <t>Dẹp luồng</t>
  </si>
  <si>
    <t>Cứu hộ cứu nạn</t>
  </si>
  <si>
    <t xml:space="preserve"> I</t>
  </si>
  <si>
    <t xml:space="preserve"> II</t>
  </si>
  <si>
    <t>CÔNG TY CP DV HÀNG HẢI TÂN CẢNG</t>
  </si>
  <si>
    <t>Doanh thu cung cấp dịch vụ</t>
  </si>
  <si>
    <t>CHI PHÍ KHẤU HAO TSCĐ</t>
  </si>
  <si>
    <t>CHI PHÍ LƯƠNG CB, CNV</t>
  </si>
  <si>
    <t>CHI PHÍ DỊCH VỤ MUA NGOÀI</t>
  </si>
  <si>
    <t>DOANH THU HOẠT ĐỘNG TÀI CHÍNH</t>
  </si>
  <si>
    <t>CHI PHÍ TÀI CHÍNH</t>
  </si>
  <si>
    <t>LỢI NHUẬN TỪ HOẠT ĐỘNG KINH DOANH</t>
  </si>
  <si>
    <t>THU NHẬP KHÁC</t>
  </si>
  <si>
    <t>CHI PHÍ KHÁC</t>
  </si>
  <si>
    <t xml:space="preserve">TỔNG LỢI NHUẬN KẾ TOÁN TRƯỚC THUẾ </t>
  </si>
  <si>
    <t>LỢI NHUẬN SAU THUẾ</t>
  </si>
  <si>
    <t>CÁC KHOẢN KHẤU TRỪ SAU THUẾ</t>
  </si>
  <si>
    <t>TỔNG LỢI NHUẬN PHÂN PHỐI CÁC QUỸ</t>
  </si>
  <si>
    <t xml:space="preserve"> KẾ HOẠCH </t>
  </si>
  <si>
    <t>- Lãi vay phải trả</t>
  </si>
  <si>
    <t>- Chênh lệch tỷ giá</t>
  </si>
  <si>
    <t>- Thu từ lãi tiền gửi ngân hàng</t>
  </si>
  <si>
    <t>- Khấu hao TSCĐ phục vụ quản lý</t>
  </si>
  <si>
    <t xml:space="preserve">GIÁM ĐỐC </t>
  </si>
  <si>
    <t>TỔNG GIÁ THÀNH</t>
  </si>
  <si>
    <t>DOANH THU KHÔNG THỰC HIỆN</t>
  </si>
  <si>
    <t>CỘNG HOÀ XÃ HỘI CHỦ NGHĨA VIỆT NAM</t>
  </si>
  <si>
    <t>CHI PHÍ BẰNG TIỀN KHÁC</t>
  </si>
  <si>
    <t>GIÁ TRỊ SẢN XUẤT: (tổng số)</t>
  </si>
  <si>
    <t>Chia theo ngành</t>
  </si>
  <si>
    <t>Sản xuất công nghiệp</t>
  </si>
  <si>
    <t>Sản xuất nông, lâm nghiệp, thủy sản</t>
  </si>
  <si>
    <t>Xây dựng cơ bản</t>
  </si>
  <si>
    <t>Vận tải</t>
  </si>
  <si>
    <t>Thương mại</t>
  </si>
  <si>
    <t>Dịch vụ</t>
  </si>
  <si>
    <t>Ngành nghề khác</t>
  </si>
  <si>
    <t>Chia theo đối tượng phục vụ</t>
  </si>
  <si>
    <t>Tính cho SP, dịch vụ phục vụ quốc phòng</t>
  </si>
  <si>
    <t xml:space="preserve">Tính cho SP, dịch vụ phục vụ kinh tế </t>
  </si>
  <si>
    <t>DOANH THU (tổng số)</t>
  </si>
  <si>
    <t xml:space="preserve">Tính cho SP, dịch vụ kinh tế </t>
  </si>
  <si>
    <t>Chi phí trực tiếp</t>
  </si>
  <si>
    <t>LỢI NHUẬN TRƯỚC THUẾ</t>
  </si>
  <si>
    <t>Lợi nhuận hoạt động SXKD</t>
  </si>
  <si>
    <t>Lợi nhuận hoạt động SXKD chính</t>
  </si>
  <si>
    <t>Lợi nhuận khác</t>
  </si>
  <si>
    <t>Từ SP, dịch vụ phục vụ quốc phòng</t>
  </si>
  <si>
    <t xml:space="preserve">Từ SP, dịch vụ phục vụ kinh tế </t>
  </si>
  <si>
    <t>Tỷ suất lợi nhuận trên vốn chủ sở hữu dùng SXKD</t>
  </si>
  <si>
    <t>NỘP HỆ THỐNG TÀI CHÍNH QUÂN ĐỘI</t>
  </si>
  <si>
    <t>Nộp khấu hao cơ bản</t>
  </si>
  <si>
    <t>Nộp khác</t>
  </si>
  <si>
    <t>NỘP NGÂN SÁCH NHÀ NƯỚC</t>
  </si>
  <si>
    <t>Thuế thu nhập doanh nghiệp</t>
  </si>
  <si>
    <t>TỔNG GIÁ TRỊ TÀI SẢN  TẠI  31/12</t>
  </si>
  <si>
    <t>Tài sản ngắn hạn</t>
  </si>
  <si>
    <t>Tài sản dài hạn</t>
  </si>
  <si>
    <t>Nợ phải trả ngắn hạn</t>
  </si>
  <si>
    <t>Nợ phải trả dài hạn</t>
  </si>
  <si>
    <t>VỐN CHỦ SỞ HỮU  TẠI  31/12</t>
  </si>
  <si>
    <t>Vốn chủ sở hữu</t>
  </si>
  <si>
    <t>Trong đó: Vốn CSH dùng cho hoạt động SXKD</t>
  </si>
  <si>
    <t>Nguồn kinh phí và quỹ khác.</t>
  </si>
  <si>
    <t>LAO ĐỘNG VÀ THU NHẬP</t>
  </si>
  <si>
    <t>Tổng số lao động tại thời điểm 31/12</t>
  </si>
  <si>
    <t>Quân nhân</t>
  </si>
  <si>
    <t>Công nhân viên quốc phòng</t>
  </si>
  <si>
    <t>Lao động hợp đồng</t>
  </si>
  <si>
    <t>Tổng số lao động bình quân</t>
  </si>
  <si>
    <t>Tổng số người tham gia bảo hiểm XH</t>
  </si>
  <si>
    <t>Thu nhập bình quân của người lao động</t>
  </si>
  <si>
    <t>GIÁ TRỊ TĂNG THÊM</t>
  </si>
  <si>
    <t>ĐẦU TƯ XÂY DỰNG CƠ BẢN VÀ THIẾT BỊ</t>
  </si>
  <si>
    <t>Phân theo tính chất đầu tư</t>
  </si>
  <si>
    <t>Đầu tư xây dựng cơ bản</t>
  </si>
  <si>
    <t>Đầu tư trang thiết bị</t>
  </si>
  <si>
    <t>Phân theo nguồn vốn đầu tư</t>
  </si>
  <si>
    <t>Đầu tư từ nguồn vốn tự có</t>
  </si>
  <si>
    <t>Đầu tư từ nguồn vốn vay</t>
  </si>
  <si>
    <t>Đầu tư từ nguồn vốn khác</t>
  </si>
  <si>
    <t>Đầu tư từ nguồn vốn ngân sách cấp</t>
  </si>
  <si>
    <t>ĐẦU TƯ RA NGOÀI DOANH NGHIỆP</t>
  </si>
  <si>
    <t>CÁC SẢN PHẨM CHỦ YẾU</t>
  </si>
  <si>
    <t>ĐVT</t>
  </si>
  <si>
    <t>người</t>
  </si>
  <si>
    <t>ng.đ/ng.th</t>
  </si>
  <si>
    <t>lượt</t>
  </si>
  <si>
    <t>KẾ HOẠCH</t>
  </si>
  <si>
    <t>GHI CHÚ</t>
  </si>
  <si>
    <t>+ SP, dịch vụ bao cấp (không có Doanh thu)</t>
  </si>
  <si>
    <t>+ SP, dịch vụ trên giao (có Doanh thu)</t>
  </si>
  <si>
    <t>+ SP, dịch vụ tự đấu thầu, khai thác (có Doanh thu)</t>
  </si>
  <si>
    <t>TỔNG CỘNG</t>
  </si>
  <si>
    <t xml:space="preserve">KẾ HOẠCH </t>
  </si>
  <si>
    <t>Chi góp vốn,hoạt động đầu tư tài chính</t>
  </si>
  <si>
    <t xml:space="preserve">Chi cho đầu tư xây dựng cơ bản </t>
  </si>
  <si>
    <t>Thừa thiếu tiền mặt</t>
  </si>
  <si>
    <t xml:space="preserve">  CHỈ TIÊU  </t>
  </si>
  <si>
    <t>CÁC SẢN PHẨM BAO CẤP CÓ DOANH THU</t>
  </si>
  <si>
    <t>CÁC SẢN PHẨM CÓ HẠCH TOÁN KINH DOANH</t>
  </si>
  <si>
    <t xml:space="preserve">               - Thuế các loại ( trừ VAT, XNK, TNDN)</t>
  </si>
  <si>
    <t xml:space="preserve">               - Khấu hao tài sản cố định</t>
  </si>
  <si>
    <t xml:space="preserve">               - Lợi nhuận </t>
  </si>
  <si>
    <t xml:space="preserve">               - Các khoản khác</t>
  </si>
  <si>
    <t>NỘI DUNG</t>
  </si>
  <si>
    <t>TỶ LỆ(%)</t>
  </si>
  <si>
    <t>Biểu: 03/ KHDN-GTGT</t>
  </si>
  <si>
    <t>SO SÁNH(%)</t>
  </si>
  <si>
    <t>Nguyên vật liệu</t>
  </si>
  <si>
    <t>NGƯỜI LẬP BIỂU</t>
  </si>
  <si>
    <t>Chiếc</t>
  </si>
  <si>
    <t>KHU VỰC, TÀI SẢN</t>
  </si>
  <si>
    <t>SỐ LƯỢNG</t>
  </si>
  <si>
    <t>DỰ KIẾN</t>
  </si>
  <si>
    <t>CHI PHÍ TĂNG</t>
  </si>
  <si>
    <t>TRÊN CẤP</t>
  </si>
  <si>
    <t>ĐƠN VỊ</t>
  </si>
  <si>
    <t>TỔNG</t>
  </si>
  <si>
    <t>TÀI SẢN (trđ)</t>
  </si>
  <si>
    <t>Hạng mục công trình</t>
  </si>
  <si>
    <t>Trang thiết bị</t>
  </si>
  <si>
    <t>KHU VỰC B</t>
  </si>
  <si>
    <t>Sửa chữa công trình, vật kiến trúc</t>
  </si>
  <si>
    <t>Sửa chữa trang thiết bị</t>
  </si>
  <si>
    <t>GIÁM ĐỐC</t>
  </si>
  <si>
    <t>Chi phí nguyên, vật liệu</t>
  </si>
  <si>
    <t>Chi phí nhân công</t>
  </si>
  <si>
    <t>Tiền lương, phụ cấp, trợ cấp</t>
  </si>
  <si>
    <t>BHXH, BHYT, KPCĐ</t>
  </si>
  <si>
    <t>Chi phí khấu hao TSCĐ</t>
  </si>
  <si>
    <t>Chi phí dịch vụ mua ngoài</t>
  </si>
  <si>
    <t>Chi phí bằng tiền</t>
  </si>
  <si>
    <t>YẾU TỐ CHI PHÍ</t>
  </si>
  <si>
    <t>Khấu hao tài sản cố định</t>
  </si>
  <si>
    <t>Thuế, phí, lệ phí</t>
  </si>
  <si>
    <t>Chi phí nhân viên</t>
  </si>
  <si>
    <t>Trong đó: tiền lương</t>
  </si>
  <si>
    <t>Chi phí vật liệu, bao bì, nhiên liệu</t>
  </si>
  <si>
    <t>Chi phí dụng cụ, đồ dùng</t>
  </si>
  <si>
    <t>Chi phí khác bằng tiền</t>
  </si>
  <si>
    <t xml:space="preserve">Trong đó: </t>
  </si>
  <si>
    <t>Chi phí quảng cáo, hội nghị khách hàng</t>
  </si>
  <si>
    <t>Chi hoa hồng, khuyến mãi</t>
  </si>
  <si>
    <t>DOANH THU VÀ CÁC KHOẢN THU NHẬP</t>
  </si>
  <si>
    <t>GIÁ THÀNH TIÊU THỤ</t>
  </si>
  <si>
    <t>LÃI (-)</t>
  </si>
  <si>
    <t>LOẠI SẢN PHẨM</t>
  </si>
  <si>
    <t xml:space="preserve">KHỐI </t>
  </si>
  <si>
    <t xml:space="preserve">TỔNG </t>
  </si>
  <si>
    <t>THUẾ</t>
  </si>
  <si>
    <t>CHIẾT KHẤU</t>
  </si>
  <si>
    <t>GIÁ VỐN</t>
  </si>
  <si>
    <t>TỔNG GIÁ</t>
  </si>
  <si>
    <t>LỖ (-)</t>
  </si>
  <si>
    <t>LƯỢNG</t>
  </si>
  <si>
    <t>TIÊU THỤ</t>
  </si>
  <si>
    <t>X.KHẨU</t>
  </si>
  <si>
    <t>BÁN HÀNG</t>
  </si>
  <si>
    <t>THUẦN</t>
  </si>
  <si>
    <t>HÀNG BÁN</t>
  </si>
  <si>
    <t>THÀNH TT</t>
  </si>
  <si>
    <t>Hoạt động công ích</t>
  </si>
  <si>
    <t>SPQP trên giao</t>
  </si>
  <si>
    <t>SPQP tự đấu thầu, khai thác</t>
  </si>
  <si>
    <t>SP công ích khác</t>
  </si>
  <si>
    <t>Hoạt động SXKD</t>
  </si>
  <si>
    <t>HOẠT ĐỘNG TÀI CHÍNH</t>
  </si>
  <si>
    <t>Lãi tiền gửi NH</t>
  </si>
  <si>
    <t>Lãi từ đầu tư tài chính</t>
  </si>
  <si>
    <t>HOẠT ĐỘNG BẤT THƯỜNG</t>
  </si>
  <si>
    <t>Thành lý, nhượng bán TS</t>
  </si>
  <si>
    <t>Hoạt động khác</t>
  </si>
  <si>
    <t>Giá vốn hàng bán</t>
  </si>
  <si>
    <t>Lợi nhuận gộp</t>
  </si>
  <si>
    <t>Doanh thu hoạt động tài chính</t>
  </si>
  <si>
    <t>Chi phí quản lý doanh nghiệp</t>
  </si>
  <si>
    <t>Chi phí bán hàng</t>
  </si>
  <si>
    <t>Chi phí tài chính</t>
  </si>
  <si>
    <t>Thu nhập khác</t>
  </si>
  <si>
    <t>Chi phí khác</t>
  </si>
  <si>
    <t>Các khoản khấu trừ vào lợi nhuận</t>
  </si>
  <si>
    <t>Chia lãi đối tác</t>
  </si>
  <si>
    <t>Trích quỹ thưởng Ban QLĐH công ty</t>
  </si>
  <si>
    <t>Lợi nhuận chia cổ tức</t>
  </si>
  <si>
    <t>Cổ tức dự kiến chia trong năm</t>
  </si>
  <si>
    <t>Tỷ lệ lợi tức/ vốn điều lệ</t>
  </si>
  <si>
    <t>Lãi cơ bản trên cổ phiếu(đồng/cổ phiếu) - EPS</t>
  </si>
  <si>
    <t>Lợi nhuận chưa phân phối chuyển sang năm sau</t>
  </si>
  <si>
    <t>Tổng giá trị TSCĐ có đầu năm</t>
  </si>
  <si>
    <t>Giá trị tài sản cố định tăng trong năm</t>
  </si>
  <si>
    <t>Giá trị tài sản cố định giảm trong năm</t>
  </si>
  <si>
    <t>Tổng giá trị TSCĐ có đến 31/12</t>
  </si>
  <si>
    <t>Tổng giá trị TSCĐ b/q cần tính khấu hao trong năm</t>
  </si>
  <si>
    <t>Tổng số tiền khấu hao cơ bản</t>
  </si>
  <si>
    <t>CÓ ĐẾN 31/12</t>
  </si>
  <si>
    <t>TĂNG TRONG NĂM</t>
  </si>
  <si>
    <t>LŨY KẾ</t>
  </si>
  <si>
    <t>NGUỒN VỐN CHỦ SỞ HỮU</t>
  </si>
  <si>
    <t>Vốn đầu tư của chủ sở hữu</t>
  </si>
  <si>
    <t>Thặng dư vốn cổ phần</t>
  </si>
  <si>
    <t>Vốn khác của chủ sở hữu</t>
  </si>
  <si>
    <t>Cổ phiếu quỹ</t>
  </si>
  <si>
    <t>Chênh lệch đánh giá lại tài sản cố định</t>
  </si>
  <si>
    <t>Chênh lệch tỷ giá hối đoái</t>
  </si>
  <si>
    <t>Quỹ đầu tư phát triển</t>
  </si>
  <si>
    <t>Lợi nhuận sau thuế chưa phân phối</t>
  </si>
  <si>
    <t>Nguồn vốn đầu tư xây dựng cơ bản</t>
  </si>
  <si>
    <t>Biểu: 18/ KHDN-TC</t>
  </si>
  <si>
    <t xml:space="preserve">    c. Thuế GTGT phải nộp (c = a-b) </t>
  </si>
  <si>
    <t>Cổ tức hoặc lợi nhuận được chia</t>
  </si>
  <si>
    <t>Đầu tư vào các công ty con</t>
  </si>
  <si>
    <t>Đầu tư vào công ty liên kết</t>
  </si>
  <si>
    <t>NỘI DUNG, HÌNH THỨC</t>
  </si>
  <si>
    <t>SỐ NGƯỜI</t>
  </si>
  <si>
    <t>THỜI GIAN</t>
  </si>
  <si>
    <t>KINH PHÍ (trđ)</t>
  </si>
  <si>
    <t>HUẤN LUYỆN , ĐÀO TẠO</t>
  </si>
  <si>
    <t>ĐT - HL</t>
  </si>
  <si>
    <t>ĐẦU TƯ CN</t>
  </si>
  <si>
    <t>TỰ CÓ</t>
  </si>
  <si>
    <t>Biểu: 01/ KHDN-SXKD</t>
  </si>
  <si>
    <t>Lượt</t>
  </si>
  <si>
    <t>CƠ QUAN</t>
  </si>
  <si>
    <t>QUẢN LÝ</t>
  </si>
  <si>
    <t>CHỦ TRÌ</t>
  </si>
  <si>
    <t>PHỐI HỢP</t>
  </si>
  <si>
    <t>BẮT ĐẦU</t>
  </si>
  <si>
    <t>KẾT THÚC</t>
  </si>
  <si>
    <t>CHẾ THỬ SẢN PHẨM</t>
  </si>
  <si>
    <t>NGHIÊN CỨU ĐỀ TÀI</t>
  </si>
  <si>
    <t>SÁNG KIẾN CẢI TIẾN KỸ THUẬT</t>
  </si>
  <si>
    <t>- Sửa chữa thiết bị khác</t>
  </si>
  <si>
    <t>KẾ TOÁN TRƯỞNG</t>
  </si>
  <si>
    <t>- Tàu đưa đón hoa tiêu (TC01, TCP2)</t>
  </si>
  <si>
    <t>Trong đó: Số cần tính khấu hao</t>
  </si>
  <si>
    <t>Tỷ lệ khấu hao cơ bản b/q (tính trên tổng giá trị TSCĐ b/q cần tính KH)</t>
  </si>
  <si>
    <t>Tổng cộng</t>
  </si>
  <si>
    <t xml:space="preserve"> </t>
  </si>
  <si>
    <t>Ban KT - VT</t>
  </si>
  <si>
    <t>BGĐ</t>
  </si>
  <si>
    <t>Các đơn vị trong công ty</t>
  </si>
  <si>
    <t>Nghiên cứu lắp đặt hệ thống GPS giám sát tàu lai và Ca nô</t>
  </si>
  <si>
    <t>Trong đó:</t>
  </si>
  <si>
    <t>CHI PHÍ NGUYÊN, NHIÊN, VẬT LIỆU</t>
  </si>
  <si>
    <t>KHU VỰC A</t>
  </si>
  <si>
    <t xml:space="preserve"> + Khoản lãi vay vượt quá quy định</t>
  </si>
  <si>
    <t xml:space="preserve"> + Các khoản tiền nộp phạt, chi phí khác</t>
  </si>
  <si>
    <t xml:space="preserve"> + Thù lao của HĐQT và Ban kiểm soát</t>
  </si>
  <si>
    <t>Trích bổ sung vốn kinh doanh 414 (10%)</t>
  </si>
  <si>
    <t>Trích quỹ dự phòng tài chính 415 (5%)</t>
  </si>
  <si>
    <t>Trích quỹ khen thưởng (5%)</t>
  </si>
  <si>
    <t>Trích quỹ phúc lợi (5%)</t>
  </si>
  <si>
    <t>a</t>
  </si>
  <si>
    <t>b</t>
  </si>
  <si>
    <t>GVHB</t>
  </si>
  <si>
    <t>c</t>
  </si>
  <si>
    <t>CPBH</t>
  </si>
  <si>
    <t>KINH PHÍ trđ)</t>
  </si>
  <si>
    <t>Đơn vị: trđ</t>
  </si>
  <si>
    <t>Số tiền nộp BHXH, BHYT, BHTN, KPCĐ</t>
  </si>
  <si>
    <t>Sản lượng tàu Ca nô</t>
  </si>
  <si>
    <t>Sản lượng lai dắt tàu</t>
  </si>
  <si>
    <t xml:space="preserve">                  - Quân nhân chuyên nghiệp</t>
  </si>
  <si>
    <t xml:space="preserve">                  - Hạ sĩ quan, chiến sĩ</t>
  </si>
  <si>
    <t>LÊ TUẤN DŨNG</t>
  </si>
  <si>
    <t xml:space="preserve">               - BHXH, BHYT, BHTN, Kinh phí công đoàn</t>
  </si>
  <si>
    <t>Chia ra :  - Tiền lương, tiền ăn, phụ cấp, bồi dưỡng</t>
  </si>
  <si>
    <t xml:space="preserve">               -  BHXH, BHYT</t>
  </si>
  <si>
    <t xml:space="preserve">TỔNG SỐ </t>
  </si>
  <si>
    <t>STT</t>
  </si>
  <si>
    <t>- Huấn luyện theo qui định của C.ty TCSG</t>
  </si>
  <si>
    <t>Lao động bình quân hạch toán vào giá thành</t>
  </si>
  <si>
    <t>Shifting (Cảng Cát lái)</t>
  </si>
  <si>
    <t>Tàu Quân Sự</t>
  </si>
  <si>
    <t>- Tàu Azimuth</t>
  </si>
  <si>
    <t>Tàu đưa đón hoa tiêu</t>
  </si>
  <si>
    <t>Tàu lai lai dắt, cứu hộ</t>
  </si>
  <si>
    <t>Thu khác:</t>
  </si>
  <si>
    <t>3=2/1</t>
  </si>
  <si>
    <t>5=4/2</t>
  </si>
  <si>
    <t>d</t>
  </si>
  <si>
    <t>- Khấu hao TSCĐ phục vụ sản xuất KD</t>
  </si>
  <si>
    <t>LỢI NHUẬN TÍNH THUẾ</t>
  </si>
  <si>
    <t>14.2.2</t>
  </si>
  <si>
    <t>14.2.3</t>
  </si>
  <si>
    <t>% HOÀN THÀNH</t>
  </si>
  <si>
    <t>TỶ LỆ (%) SO SÁNH</t>
  </si>
  <si>
    <t>khau hao TT thap KH thap do thoi gian trich khau hao theo thang ke tu luc mua</t>
  </si>
  <si>
    <t>Buộc cởi dây (tàu dầu).</t>
  </si>
  <si>
    <t>TRẢ GỐC</t>
  </si>
  <si>
    <t>NỢ PHẢI TRẢ TẠI 31/12</t>
  </si>
  <si>
    <t>Chi phí khác bằng tiền .</t>
  </si>
  <si>
    <t>Chi phí dịch vụ mua ngoài.</t>
  </si>
  <si>
    <t>Chi phí dự phòng.</t>
  </si>
  <si>
    <t>Thuế, phí, lệ phí.</t>
  </si>
  <si>
    <t>Khấu hao tài sản cố định.</t>
  </si>
  <si>
    <t>Chi phí đồ dùng văn phòng.</t>
  </si>
  <si>
    <t>Chi phí vật liệu quản lý.</t>
  </si>
  <si>
    <t>Chi phí nhân viên quản lý.</t>
  </si>
  <si>
    <t>Trong đó: Tiền lương.</t>
  </si>
  <si>
    <t xml:space="preserve">                 BHXH, BHYT, BHTN, KPCĐ.</t>
  </si>
  <si>
    <t>14.3.1</t>
  </si>
  <si>
    <t>14.3.2</t>
  </si>
  <si>
    <t xml:space="preserve">THỰC HIỆN </t>
  </si>
  <si>
    <t>- Doanh thu từ dịch vụ Khác</t>
  </si>
  <si>
    <t>14.3.3</t>
  </si>
  <si>
    <t>1.6.1</t>
  </si>
  <si>
    <t>1.6.2</t>
  </si>
  <si>
    <t>2.6.1</t>
  </si>
  <si>
    <t>2.6.2</t>
  </si>
  <si>
    <t>Dịch vụ trên biển (dầu khí, cứu hộ, trục vớt...)</t>
  </si>
  <si>
    <t>Kinh doanh nhà khách, nhà hàng, du lịch</t>
  </si>
  <si>
    <t>+ SP, dịch vụ trên giao</t>
  </si>
  <si>
    <t xml:space="preserve">+ SP, dịch vụ tự đấu thầu, khai thác </t>
  </si>
  <si>
    <t>Số TT</t>
  </si>
  <si>
    <t>Nội dung</t>
  </si>
  <si>
    <t>Chi phí xăng xe 51A-311-13</t>
  </si>
  <si>
    <t>Chi phí cước điện thoại, thuê bao đường truyền</t>
  </si>
  <si>
    <t>Công tác phí</t>
  </si>
  <si>
    <t>Chi giao dịch tiếp khách</t>
  </si>
  <si>
    <t>Chăm sóc cây xanh</t>
  </si>
  <si>
    <t>Chi phí sửa chữa cải tạo nhà, văn phòng</t>
  </si>
  <si>
    <t>Chi phí lương</t>
  </si>
  <si>
    <t>Bao gồm</t>
  </si>
  <si>
    <t>Lương khối văn phòng</t>
  </si>
  <si>
    <t xml:space="preserve">Lượng khối sản xuất </t>
  </si>
  <si>
    <t>Chi phí BHXH</t>
  </si>
  <si>
    <t>Chi phí BHYT</t>
  </si>
  <si>
    <t>Chi phí BHTN</t>
  </si>
  <si>
    <t>Chi phí KPCĐ</t>
  </si>
  <si>
    <t>Kinh phí đào tạo huấn luyện tuyển dụng</t>
  </si>
  <si>
    <t>Trợ cấp - thôi việc - phép đặc biệt</t>
  </si>
  <si>
    <t>Chi quân trang, bảo hộ lao động</t>
  </si>
  <si>
    <t>Chi nghiên cứu sáng kiến khoa học</t>
  </si>
  <si>
    <t>P. KẾ HOẠCH KINH DOANH</t>
  </si>
  <si>
    <t>P. TỔ CHỨC HÀNH CHÍNH</t>
  </si>
  <si>
    <t>Phạm Quốc Tuân</t>
  </si>
  <si>
    <t>- Khối tàu lai</t>
  </si>
  <si>
    <t>- Khối cano</t>
  </si>
  <si>
    <t>- Khối văn phòng</t>
  </si>
  <si>
    <t>Bao gồm</t>
  </si>
  <si>
    <t>Chi phí tiêu thụ điện nước</t>
  </si>
  <si>
    <t>Chi phí thuê xe Ôtô</t>
  </si>
  <si>
    <t>Chi phí thuê tàu lai</t>
  </si>
  <si>
    <t>Chi phí cởi buộc dây</t>
  </si>
  <si>
    <t>Chi phí thuê nhân sự</t>
  </si>
  <si>
    <t>+ Văn phòng cát lái</t>
  </si>
  <si>
    <t>+ Văn phòng trạm vũng tàu</t>
  </si>
  <si>
    <t>Chi phí thuê văn phòng</t>
  </si>
  <si>
    <t>Chi phí bảo hiểm nhà nước</t>
  </si>
  <si>
    <t>Chi phí hoa hồng dịch vụ</t>
  </si>
  <si>
    <t>Chi phí thuế, phí và lệ phí</t>
  </si>
  <si>
    <t>Chi phí tư vấn pháp lý</t>
  </si>
  <si>
    <t>Chi phí ngân hàng</t>
  </si>
  <si>
    <t>Độc lập - Tự do - Hạnh phúc</t>
  </si>
  <si>
    <t>CỘNG HÒA XÃ HỘI CHỦ NGHĨA VIỆT NAM</t>
  </si>
  <si>
    <t>_______________________________</t>
  </si>
  <si>
    <t>P. TÀI CHÍNH KẾ TOÁN</t>
  </si>
  <si>
    <t xml:space="preserve">P. TÀI CHÍNH KẾ TOÁN </t>
  </si>
  <si>
    <t xml:space="preserve">       + Tàu đưa đón Hoa tiêu</t>
  </si>
  <si>
    <t>Dịch vụ cho thuê tàu trần</t>
  </si>
  <si>
    <t>1.1</t>
  </si>
  <si>
    <t>1.2</t>
  </si>
  <si>
    <t>1.3</t>
  </si>
  <si>
    <t>2.1</t>
  </si>
  <si>
    <t>- Doanh thu từ dịch vụ cho thuê Tàu trần</t>
  </si>
  <si>
    <t xml:space="preserve">TT </t>
  </si>
  <si>
    <t>VI</t>
  </si>
  <si>
    <t xml:space="preserve">       + Tàu Lai chân vịt Azimuth.</t>
  </si>
  <si>
    <t>Máy Photocopy Recoh Aficio MB2550P.</t>
  </si>
  <si>
    <t>VII</t>
  </si>
  <si>
    <t xml:space="preserve"> - Chi phí sửa chữa thường xuyên (sửa chữa nhỏ):</t>
  </si>
  <si>
    <t>Chi phí đăng kiểm</t>
  </si>
  <si>
    <t xml:space="preserve"> - Tân Cảng A1</t>
  </si>
  <si>
    <t xml:space="preserve"> - Tân Cảng A2</t>
  </si>
  <si>
    <t>Sản Lượng khác</t>
  </si>
  <si>
    <t>Doanh thu bán hàng và cung cấp dịch vụ:</t>
  </si>
  <si>
    <t>Lợi nhuận SXKD:</t>
  </si>
  <si>
    <t>Tổng lợi nhuận trước thuế:</t>
  </si>
  <si>
    <t>CÁC CHỈ TIÊU TỔNG HỢP</t>
  </si>
  <si>
    <t>Vốn điều lệ</t>
  </si>
  <si>
    <t>Tổng chi phí</t>
  </si>
  <si>
    <t>Tổng LN trước thuế</t>
  </si>
  <si>
    <t>Tổng LN sau thuế</t>
  </si>
  <si>
    <t>Nộp ngân sách</t>
  </si>
  <si>
    <t>Tỷ suất LN/ Vốn điều lệ</t>
  </si>
  <si>
    <t>Tỷ suất LN/ Vốn chủ sở hữu</t>
  </si>
  <si>
    <t>CHI TIẾT DOANH THU &amp; CHI PHÍ</t>
  </si>
  <si>
    <t>Sản lượng thông qua (lượt)</t>
  </si>
  <si>
    <t xml:space="preserve">  </t>
  </si>
  <si>
    <t>TỔNG CTY TÂN CẢNG SÀI GÒN</t>
  </si>
  <si>
    <t>Tàu lai dắt Tân Cảng 01.</t>
  </si>
  <si>
    <t>Tàu lai dắt Tân Cảng 08</t>
  </si>
  <si>
    <t>Tiền Vay nhận được</t>
  </si>
  <si>
    <t>Thu khác</t>
  </si>
  <si>
    <t>PHẦN THU:</t>
  </si>
  <si>
    <t>PHẦN CHI:</t>
  </si>
  <si>
    <t>LỢI NHUẬN VỀ BÁN HÀNG &amp; C.CẤP DỊCH VỤ</t>
  </si>
  <si>
    <t>chiếc</t>
  </si>
  <si>
    <t>+ Chi trả lãi vay</t>
  </si>
  <si>
    <t>+ Chi tiền trả nợ gốc</t>
  </si>
  <si>
    <t>+ Lỗ CLTG</t>
  </si>
  <si>
    <t>- Diễn tập hội thao theo kế hoạch.</t>
  </si>
  <si>
    <t>Huấn luyện công tác an toàn:</t>
  </si>
  <si>
    <t>Công tác huấn luyện nghiệp vụ:</t>
  </si>
  <si>
    <t>CÔNG TÁC HUẤN LUYỆN:</t>
  </si>
  <si>
    <t>Chi mua sắm TSCĐ</t>
  </si>
  <si>
    <t>Chi sửa chữa cải tạo văn phòng</t>
  </si>
  <si>
    <t>Chi khác</t>
  </si>
  <si>
    <t>20 giờ</t>
  </si>
  <si>
    <t>Tiền tồn đầu kỳ</t>
  </si>
  <si>
    <t>Tiền mặt cuối kỳ</t>
  </si>
  <si>
    <t xml:space="preserve"> + Khác (chia lãi cho đối tác).</t>
  </si>
  <si>
    <t>kh</t>
  </si>
  <si>
    <t>th</t>
  </si>
  <si>
    <t>Trong đó:  - Sĩ quan</t>
  </si>
  <si>
    <t>Chi phí quản lý (chi QL + chi BH + chi T.Chính)</t>
  </si>
  <si>
    <t>DOANH THU CUNG CẤP DỊCH VỤ</t>
  </si>
  <si>
    <t>Dịch vụ khác</t>
  </si>
  <si>
    <t>TỔNG GIÁ THÀNH:</t>
  </si>
  <si>
    <t>Thuế GTGT đầu ra</t>
  </si>
  <si>
    <t>Thuế GTGT hàng nhập khẩu</t>
  </si>
  <si>
    <t>Thuế thu nhập cá nhân</t>
  </si>
  <si>
    <t>Thuế môn bài</t>
  </si>
  <si>
    <t>Thuế Nhập khẩu</t>
  </si>
  <si>
    <t>1/2014</t>
  </si>
  <si>
    <t>12/2014</t>
  </si>
  <si>
    <t>Chi phí xăng xe</t>
  </si>
  <si>
    <t>Chi phí xăng xe cho CB CNV</t>
  </si>
  <si>
    <t>TCT TÂN CẢNG SÀI GÒN</t>
  </si>
  <si>
    <t>Chi phí nhiên liệu-dầu mỡ nhớt</t>
  </si>
  <si>
    <t>Chi phí dầu mỡ bảo quản bảo dưỡng theo giờ máy</t>
  </si>
  <si>
    <t>Chi phí vật tư, phụ tùng thay thế, bảo dưỡng - bảo quản</t>
  </si>
  <si>
    <t>Chi phí cứu sinh cứu hỏa</t>
  </si>
  <si>
    <r>
      <t>Chi phí sửa chữa phương tiện thủy</t>
    </r>
    <r>
      <rPr>
        <b/>
        <i/>
        <sz val="12"/>
        <rFont val="Times New Roman"/>
        <family val="1"/>
      </rPr>
      <t xml:space="preserve"> </t>
    </r>
  </si>
  <si>
    <t>Chi phí thuê Cano</t>
  </si>
  <si>
    <t>Cảng Tân Cảng Hiệp Phước</t>
  </si>
  <si>
    <t>TC A2</t>
  </si>
  <si>
    <t>TC A3</t>
  </si>
  <si>
    <t>TC 01</t>
  </si>
  <si>
    <t>TC 08</t>
  </si>
  <si>
    <t>VIII</t>
  </si>
  <si>
    <t>Shifting cầu</t>
  </si>
  <si>
    <t>* Chi phí nhiên liệu xuất dùng:</t>
  </si>
  <si>
    <t>* Chi phí dầu mỡ nhớt theo nhiên liệu</t>
  </si>
  <si>
    <t xml:space="preserve"> - Tân Cảng A3</t>
  </si>
  <si>
    <t xml:space="preserve"> - Tân Cảng A5</t>
  </si>
  <si>
    <t>Bến neo đậu tàu Azimuth.</t>
  </si>
  <si>
    <t>Độc hại bằng hiện vật</t>
  </si>
  <si>
    <t>Chi phí dàu mỡ bổ sung, hao hụt</t>
  </si>
  <si>
    <t>+ Lương GĐ, PGĐ, KTT</t>
  </si>
  <si>
    <t>+ Thù lao HĐQT, BKS</t>
  </si>
  <si>
    <t>________________________________________________</t>
  </si>
  <si>
    <t>Thuế khác</t>
  </si>
  <si>
    <t xml:space="preserve">Vận tải </t>
  </si>
  <si>
    <t>BẢO TOÀN VỐN</t>
  </si>
  <si>
    <t>Cảng Tân Cảng Cái Mép</t>
  </si>
  <si>
    <t>%TH/KH</t>
  </si>
  <si>
    <t>TC A5</t>
  </si>
  <si>
    <t>TC A6</t>
  </si>
  <si>
    <t>Cảng Tân Cảng Cát Lái</t>
  </si>
  <si>
    <t>2.2</t>
  </si>
  <si>
    <t>2.3</t>
  </si>
  <si>
    <t xml:space="preserve"> - Tân Cảng A6</t>
  </si>
  <si>
    <t>Giá trị</t>
  </si>
  <si>
    <t>% tăng/giảm so với cùng kỳ</t>
  </si>
  <si>
    <t>Chi phí tham quan du lịch</t>
  </si>
  <si>
    <t>Phần mềm VPĐT Eoffice</t>
  </si>
  <si>
    <t>Phần mềm kế toán Lemon 3</t>
  </si>
  <si>
    <t>Theo KH của TCT</t>
  </si>
  <si>
    <t xml:space="preserve"> - Tàu Quân Sự</t>
  </si>
  <si>
    <t xml:space="preserve">BẢNG CÂN ĐỐI KẾ TOÁN </t>
  </si>
  <si>
    <t>TÀI SẢN</t>
  </si>
  <si>
    <t>Mã số</t>
  </si>
  <si>
    <t>Thuyết Minh</t>
  </si>
  <si>
    <t>I. Tiền và các khoản tương đương tiền</t>
  </si>
  <si>
    <t xml:space="preserve">    1. Tiền</t>
  </si>
  <si>
    <t xml:space="preserve">    2. Các khoản tương đương tiền</t>
  </si>
  <si>
    <t>II. Đầu tư tài chính ngắn hạn</t>
  </si>
  <si>
    <t xml:space="preserve">    1. Chứng khoán kinh doanh</t>
  </si>
  <si>
    <t xml:space="preserve">    2. Dự phòng giảm giá kinh doanh (*)</t>
  </si>
  <si>
    <t xml:space="preserve">    2. Đầu tư nắm giữ đến ngày đáo hạn</t>
  </si>
  <si>
    <t>III. Các khoản phải thu ngắn hạn</t>
  </si>
  <si>
    <t xml:space="preserve">     1. Phải thu ngắn hạn của khách hàng</t>
  </si>
  <si>
    <t xml:space="preserve">     2. Trả trước cho ngưới bán ngắn hạn</t>
  </si>
  <si>
    <t xml:space="preserve">     3. Phải thu nội bộ ngắn hạn</t>
  </si>
  <si>
    <t xml:space="preserve">     4. Phải thu theo tiến độ kế hoạch hợp đồng xây dựng</t>
  </si>
  <si>
    <t xml:space="preserve">     5. Phải thu về cho vay ngắn hạn</t>
  </si>
  <si>
    <t xml:space="preserve">     6. Phải thu ngắn hạn khác</t>
  </si>
  <si>
    <t xml:space="preserve">     7. Dự phòng phải thu ngắn hạn khó đòi (*)</t>
  </si>
  <si>
    <t xml:space="preserve">     8. Tài sản thiếu chờ xử lý</t>
  </si>
  <si>
    <t>IV. Hàng tồn kho</t>
  </si>
  <si>
    <t xml:space="preserve">     1. Hàng tồn kho</t>
  </si>
  <si>
    <t xml:space="preserve">    2. Dự phòng giảm giá hàng tồn kho (*)</t>
  </si>
  <si>
    <t>V. Tài sản ngắn hạn khác</t>
  </si>
  <si>
    <t xml:space="preserve">     1. Chi phí trả trước ngắn hạn</t>
  </si>
  <si>
    <t xml:space="preserve">     2. Thuế giá trị gia tăng được khấu trừ</t>
  </si>
  <si>
    <t xml:space="preserve">     3. Thuế và các khoản khác phải thu của nhà nước</t>
  </si>
  <si>
    <t xml:space="preserve">     4. Giao dịch mua lại trái phiếu Chính phủ</t>
  </si>
  <si>
    <t xml:space="preserve">     5. Tài sản ngắn hạn khác</t>
  </si>
  <si>
    <t>I- Các khoản phải thu dài hạn</t>
  </si>
  <si>
    <t xml:space="preserve">   1. Phải thu dài hạn của khách hàng</t>
  </si>
  <si>
    <t xml:space="preserve">   2. Trả trước cho người bán dài hạn</t>
  </si>
  <si>
    <t xml:space="preserve">   3. Vốn kinh doanh ở đơn vị trực thuộc</t>
  </si>
  <si>
    <t xml:space="preserve">   4. Phải thu nội bộ dài hạn</t>
  </si>
  <si>
    <t xml:space="preserve">   5. Phải thu cho vay dài hạn</t>
  </si>
  <si>
    <t xml:space="preserve">   6. Phải thu dài hạn khác</t>
  </si>
  <si>
    <t xml:space="preserve">   5. Dự phòng phải thu dài hạn khó đòi (*)</t>
  </si>
  <si>
    <t>II. Tài sản cố định</t>
  </si>
  <si>
    <t xml:space="preserve">  1. Tài sản cố định hữu hình</t>
  </si>
  <si>
    <t xml:space="preserve">               - Nguyên giá</t>
  </si>
  <si>
    <t xml:space="preserve">               - Giá trị hao mòn lũy kế (*)</t>
  </si>
  <si>
    <t>III-Bất động sản đầu tư</t>
  </si>
  <si>
    <t>IV- Tài sản dở dang dài hạn</t>
  </si>
  <si>
    <t xml:space="preserve">   1. Chi phí sản xuất, kinh doanh dở dang dài hạn</t>
  </si>
  <si>
    <t xml:space="preserve">   2. Chi phí xây dựng cơ bản dở dang</t>
  </si>
  <si>
    <t>V- Các khoản đầu tư tài chính dài hạn</t>
  </si>
  <si>
    <t xml:space="preserve">   1. Đầu tư vào công ty con</t>
  </si>
  <si>
    <t xml:space="preserve">   2. Đầu tư vào công ty liên doanh, liên kết</t>
  </si>
  <si>
    <t xml:space="preserve">   3. Đầu tư góp vốn vào đơn vị khác</t>
  </si>
  <si>
    <t xml:space="preserve">   4. Dự phòng đầu tư tài chính dài hạn (*)</t>
  </si>
  <si>
    <t xml:space="preserve">   5. Đầu tư nắm giữ đến ngày đáo hạn</t>
  </si>
  <si>
    <t>VI- Tài sản dài hạn khác</t>
  </si>
  <si>
    <t xml:space="preserve">   1. Chi phí trả trước dài hạn</t>
  </si>
  <si>
    <t xml:space="preserve">   2. Tài sản thuế thu nhập hoãn lại</t>
  </si>
  <si>
    <t xml:space="preserve">   3. Thiết bị, vật tư, phụ tùng thay thế dài hạn</t>
  </si>
  <si>
    <t xml:space="preserve">   4. Tài sản dài hạn khác</t>
  </si>
  <si>
    <t>TỔNG CỘNG TÀI SẢN (270 = 100 + 200)</t>
  </si>
  <si>
    <t>NGUỒN VỐN</t>
  </si>
  <si>
    <t xml:space="preserve">A. NỢ PHẢI TRẢ  (300=310+320)             </t>
  </si>
  <si>
    <t>I. Nợ ngắn hạn</t>
  </si>
  <si>
    <t xml:space="preserve">  1. Phải trả ngưới bán ngắn hạn</t>
  </si>
  <si>
    <t xml:space="preserve">  2. Người mua trả tiền trước ngắn hạn</t>
  </si>
  <si>
    <t xml:space="preserve">  3. Thuế và các khoản phải nộp Nhà nước</t>
  </si>
  <si>
    <t xml:space="preserve">  4. Phải trả người lao động</t>
  </si>
  <si>
    <t xml:space="preserve">  5. Chi phí phải trả ngắn hạn</t>
  </si>
  <si>
    <t xml:space="preserve">  6. Phải trả nội bộ ngắn hạn</t>
  </si>
  <si>
    <t xml:space="preserve">  7. Phải trả theo tiến độ kế hoạch hợp đồng xây dựng</t>
  </si>
  <si>
    <t xml:space="preserve">  8. Doanh thu chưa thực hiện ngắn hạn</t>
  </si>
  <si>
    <t xml:space="preserve">  9. Phải trả ngắn hạn khác</t>
  </si>
  <si>
    <t>10. Vay và nợ thuê tài chính ngắn hạn</t>
  </si>
  <si>
    <t>11. Dự phòng phải trả ngắn hạn (*)</t>
  </si>
  <si>
    <t>12. Quỹ khen thưởng, phúc lợi</t>
  </si>
  <si>
    <t>13. Quỹ bình ổn giá</t>
  </si>
  <si>
    <t>14. Giao dịch mua bán trái phiếu chính phủ</t>
  </si>
  <si>
    <t>II. Nợ dài hạn</t>
  </si>
  <si>
    <t xml:space="preserve">  1. Phải trả người bán dài hạn</t>
  </si>
  <si>
    <t xml:space="preserve">  2. Người mua trả tiền trước dài hạn</t>
  </si>
  <si>
    <t xml:space="preserve">  3. Chi phí phải trả dài hạn</t>
  </si>
  <si>
    <t xml:space="preserve">  4. Phải trả nội bộ về vốn kinh doanh</t>
  </si>
  <si>
    <t xml:space="preserve">  5. Phải trả nội bộ dài hạn</t>
  </si>
  <si>
    <t xml:space="preserve">  6. Doanh thu chưa thực hiện dài hạn</t>
  </si>
  <si>
    <t xml:space="preserve">  7. Phải trả dài hạn khác</t>
  </si>
  <si>
    <t xml:space="preserve">  8. Vay và nợ thuê tài chính dài hạn</t>
  </si>
  <si>
    <t xml:space="preserve">  9. Trái phiếu chuyển đổi</t>
  </si>
  <si>
    <t xml:space="preserve">  10. Cổ phiếu ưu đãi</t>
  </si>
  <si>
    <t xml:space="preserve">  11. Thuế thu nhập hoãn lại phải trả</t>
  </si>
  <si>
    <t xml:space="preserve">  12. Dự phòng phải trả dài hạn</t>
  </si>
  <si>
    <t xml:space="preserve">  13. Quỹ phát triển khoa học và công nghệ</t>
  </si>
  <si>
    <t xml:space="preserve">  1. Vốn đầu tư của chủ sở hữu</t>
  </si>
  <si>
    <t xml:space="preserve">       - Cổ phiếu phổ thông có quyền biểu quyết</t>
  </si>
  <si>
    <t>411a</t>
  </si>
  <si>
    <t xml:space="preserve">       - Cổ phiếu ưu đãi</t>
  </si>
  <si>
    <t>411b</t>
  </si>
  <si>
    <t xml:space="preserve">  2. Thặng dư vốn cổ phần</t>
  </si>
  <si>
    <t xml:space="preserve">  3. Quyền chọn chuyển đổi trái phiếu</t>
  </si>
  <si>
    <t xml:space="preserve">  4. Vốn khác của chủ sở hữu</t>
  </si>
  <si>
    <t xml:space="preserve">  5. Cổ phiếu quỹ (*)</t>
  </si>
  <si>
    <t xml:space="preserve">  6. Chênh lệch đánh giá lại tài sản</t>
  </si>
  <si>
    <t xml:space="preserve">  6. Chênh lệch tỷ giá hối đoái</t>
  </si>
  <si>
    <t xml:space="preserve">  8. Qũy đầu tư phát triển</t>
  </si>
  <si>
    <t xml:space="preserve">  9. Qũy hỗ trợ sắp xếp doanh nghiệp</t>
  </si>
  <si>
    <t xml:space="preserve">  10. Quỹ khác thuộc vốn chủ sở hữu</t>
  </si>
  <si>
    <t xml:space="preserve">  11. Lợi nhuận sau thuế chưa phân phối</t>
  </si>
  <si>
    <t xml:space="preserve">       - LNST chưa phân phối lũy kế đến cuối kỳ trước</t>
  </si>
  <si>
    <t>421a</t>
  </si>
  <si>
    <t>421b</t>
  </si>
  <si>
    <t xml:space="preserve">  12. Nguồn vốn đầu tư XDCB</t>
  </si>
  <si>
    <t>II. Nguồn kinh phí và quỹ khác</t>
  </si>
  <si>
    <t xml:space="preserve">  1. Nguốn kinh phí</t>
  </si>
  <si>
    <t xml:space="preserve">  2. Nguốn kinh phí đã hình thành TSCĐ</t>
  </si>
  <si>
    <t>TỔNG CỘNG NGUỒN VỐN (440=300+400)</t>
  </si>
  <si>
    <t>Thuyết minh</t>
  </si>
  <si>
    <t xml:space="preserve"> CUỐI KỲ </t>
  </si>
  <si>
    <t xml:space="preserve"> ĐẦU KỲ </t>
  </si>
  <si>
    <t xml:space="preserve">   1. Tài sản thuê ngoài</t>
  </si>
  <si>
    <t xml:space="preserve">   2. Vật tư, hàng hóa nhận giữ hộ, nhận gia công</t>
  </si>
  <si>
    <t xml:space="preserve">   3. Hàng hóa nhận bán hộ, nhận ký gửi, ký cược</t>
  </si>
  <si>
    <t xml:space="preserve">   4. Nợ khó đòi đã xử lý</t>
  </si>
  <si>
    <t xml:space="preserve">   5. Ngoại tệ các oại</t>
  </si>
  <si>
    <t xml:space="preserve">        -Dollar Mỹ (USD)</t>
  </si>
  <si>
    <t>-Euro (EUR)</t>
  </si>
  <si>
    <t xml:space="preserve">   6. Dự toán chi sự nghiệp, dự án</t>
  </si>
  <si>
    <t>1. Doanh thu bán hàng và cung cấp dịch vụ</t>
  </si>
  <si>
    <t>2. Các khoản giảm trừ doanh thu</t>
  </si>
  <si>
    <t>3. Doanh thu về bán hàng và cung cấp dịch vụ (10=01-02)</t>
  </si>
  <si>
    <t>4. Giá vốn hàng bán</t>
  </si>
  <si>
    <t>5. Lợi nhuận gộp về bán hàng và cung cấp dịch vụ (20=10-11)</t>
  </si>
  <si>
    <t>6. Doanh thu hoạt động tài chính</t>
  </si>
  <si>
    <t>7. Chi phí tài chính</t>
  </si>
  <si>
    <t xml:space="preserve">    Trong đó lãi vay phải trả</t>
  </si>
  <si>
    <t>8. Chi phí bán hàng</t>
  </si>
  <si>
    <t>9. Chi phí quản lý doanh nghiệp</t>
  </si>
  <si>
    <t>10. Lợi nhuận thuần từ hoạt động kinh doanh [30=20+(21-22)-(24+25)]</t>
  </si>
  <si>
    <t>11. Thu nhập khác</t>
  </si>
  <si>
    <t>12. Chi phí khác</t>
  </si>
  <si>
    <t>13. Lợi nhuận khác (40=31-32)</t>
  </si>
  <si>
    <t>14. Tổng lợi nhuận trước thuế (50=30+40)</t>
  </si>
  <si>
    <t>15.Chi phí thuế TNDN hiện hành</t>
  </si>
  <si>
    <t xml:space="preserve">16.Chi phí thuế TNDN hoãn lại </t>
  </si>
  <si>
    <t>17. Lợi nhuận sau thuế  TNDN (60=50-51-52)</t>
  </si>
  <si>
    <t>18. Lãi cơ bản trên cổ phiếu</t>
  </si>
  <si>
    <t>19. Lãi suy giảm trên cổ phiếu</t>
  </si>
  <si>
    <t xml:space="preserve">TRẢ LÃI </t>
  </si>
  <si>
    <t>SỐ NỢ VAY TÍN DỤNG ĐẾN KỲ NÀY</t>
  </si>
  <si>
    <t>GIẢI NGÂN</t>
  </si>
  <si>
    <t>KẾ ƯỚC VAY</t>
  </si>
  <si>
    <t>BIỂU 03/PT</t>
  </si>
  <si>
    <t>BÁO CÁO KẾT QUẢ HOẠT ĐỘNG SẢN XUẤT KINH DOANH</t>
  </si>
  <si>
    <t xml:space="preserve">B. NGUỒN VỐN CHỦ SỞ HỮU (400=410+420)             </t>
  </si>
  <si>
    <t xml:space="preserve">A. TÀI SẢN NGẮN HẠN (100)=110+120+130+140+150   </t>
  </si>
  <si>
    <t xml:space="preserve">B. TÀI SẢN DÀI HẠN (200=210+220+240+250+260)     </t>
  </si>
  <si>
    <t>- Chi phí thuê nhân công</t>
  </si>
  <si>
    <t>- Chi phí tiền ăn nhân công</t>
  </si>
  <si>
    <t>SO SÁNH
(%)</t>
  </si>
  <si>
    <t>Chia ra :  - Quỹ lương người lao động</t>
  </si>
  <si>
    <t>Đầu tư vóp vốn</t>
  </si>
  <si>
    <t xml:space="preserve">     + Tàu lai TC A2</t>
  </si>
  <si>
    <t xml:space="preserve">     + Tàu lai còn lại</t>
  </si>
  <si>
    <t xml:space="preserve">     + Tàu TC A2</t>
  </si>
  <si>
    <t xml:space="preserve">     + Khác</t>
  </si>
  <si>
    <t>Doanh thu HĐTC</t>
  </si>
  <si>
    <t>Chi phí sửa chữa tàu lai</t>
  </si>
  <si>
    <t>Chi phí ngân hàng</t>
  </si>
  <si>
    <t>Chi phí khác</t>
  </si>
  <si>
    <t xml:space="preserve">   + Tàu TC A2</t>
  </si>
  <si>
    <t xml:space="preserve">   + Còn lại</t>
  </si>
  <si>
    <t>Khối quản lý (GĐ, P.GĐ, KT trưởng)</t>
  </si>
  <si>
    <t>Khối văn phòng</t>
  </si>
  <si>
    <t xml:space="preserve">Khối sản xuất </t>
  </si>
  <si>
    <t>PHÒNG KỸ THUẬT VẬT TƯ</t>
  </si>
  <si>
    <t>1.2.1</t>
  </si>
  <si>
    <t>1.2.2</t>
  </si>
  <si>
    <t xml:space="preserve"> - Tân Cảng A9</t>
  </si>
  <si>
    <t>TC A9</t>
  </si>
  <si>
    <t>Phụ cấp đi lại</t>
  </si>
  <si>
    <t>9 (tàu)</t>
  </si>
  <si>
    <t>Cả năm</t>
  </si>
  <si>
    <t>- Huấn luyện thuyền viên, tiếp cận tàu thế hệ mới, kíp tàu</t>
  </si>
  <si>
    <t xml:space="preserve"> - Tân Cảng A10</t>
  </si>
  <si>
    <t>- Chi phí trả lãi vay tàu TC A10</t>
  </si>
  <si>
    <t>Chi phí xăng xe 51G 343-22</t>
  </si>
  <si>
    <t>Chi phí bảo hiểm nhà nước xe con</t>
  </si>
  <si>
    <t>Chi dịch vụ đại lý, phí trọng tải tàu lai</t>
  </si>
  <si>
    <t>Tàu lai thuê thứ 3</t>
  </si>
  <si>
    <t>Tàu lai thuê thứ 2</t>
  </si>
  <si>
    <t>Tàu lai A10</t>
  </si>
  <si>
    <t>Tàu lai Công ty</t>
  </si>
  <si>
    <t>PHÒNG TÀI CHÍNH KẾ TOÁN</t>
  </si>
  <si>
    <t>PHÒNG KẾ HOẠCH KINH DOANH</t>
  </si>
  <si>
    <t>DT</t>
  </si>
  <si>
    <t>CP</t>
  </si>
  <si>
    <t>NSLĐ</t>
  </si>
  <si>
    <t>NGƯỚI LẬP BIỂU</t>
  </si>
  <si>
    <t>NGƯỜI LẬP BIỂU                               KẾ TOÁN TRƯỞNG</t>
  </si>
  <si>
    <t>GiẢI NGÂN</t>
  </si>
  <si>
    <t>Tàu TC-A5</t>
  </si>
  <si>
    <t>Tàu TC-A6</t>
  </si>
  <si>
    <t>TÊN DỰ ÁN</t>
  </si>
  <si>
    <t>Thuế TNDN nộp hộ Hợp tác LD</t>
  </si>
  <si>
    <t xml:space="preserve">   + Tàu TC A11</t>
  </si>
  <si>
    <t xml:space="preserve">       + Tàu Lai thuê ngoài </t>
  </si>
  <si>
    <t xml:space="preserve">     + Tàu lai TC A11</t>
  </si>
  <si>
    <t xml:space="preserve">     + Tàu TC A11</t>
  </si>
  <si>
    <t>- Chi phí trả lãi vay tàu TC A11</t>
  </si>
  <si>
    <t>Lai dắt tại Cảng CL - Phú Hữu</t>
  </si>
  <si>
    <t>Góp vốn</t>
  </si>
  <si>
    <t>Đầu tư tàu lai Azimuth TC A11</t>
  </si>
  <si>
    <t xml:space="preserve"> - Lai dắt tại Cảng CL - PH</t>
  </si>
  <si>
    <t xml:space="preserve"> - Shifting</t>
  </si>
  <si>
    <t xml:space="preserve"> - Tân Cảng A11</t>
  </si>
  <si>
    <t>(4=3/1)</t>
  </si>
  <si>
    <t>(5=3/2)</t>
  </si>
  <si>
    <t>(7=6/3)</t>
  </si>
  <si>
    <t>Sản lượng khác</t>
  </si>
  <si>
    <t xml:space="preserve">       - LNST chưa phân phối kỳ này</t>
  </si>
  <si>
    <t>+ Thuê tại Cái Mép</t>
  </si>
  <si>
    <t xml:space="preserve">     + Kiểm toán báo cáo tài chính</t>
  </si>
  <si>
    <t xml:space="preserve"> - Chi công tác phí </t>
  </si>
  <si>
    <t xml:space="preserve"> - Kinh phí đào tạo - Huấn luyện - tuyển dụng </t>
  </si>
  <si>
    <t xml:space="preserve"> - Chi phí giao dịch - tiếp khách </t>
  </si>
  <si>
    <t xml:space="preserve"> - Chi trợ cấp - thôi việc - phép đặc biệt </t>
  </si>
  <si>
    <t xml:space="preserve"> - Chi quân trang - bảo hộ lao động </t>
  </si>
  <si>
    <t xml:space="preserve"> - Chi nghiên cứu, sáng kiến, khoa học </t>
  </si>
  <si>
    <t xml:space="preserve"> - Chi tham quan du lịch </t>
  </si>
  <si>
    <t xml:space="preserve"> - Thuế GTGT, chi phí đưa vào giá thành </t>
  </si>
  <si>
    <t>- Thu từ vốn góp</t>
  </si>
  <si>
    <t>- Thu từ tỷ giá</t>
  </si>
  <si>
    <t>- Thu từ lãi vay</t>
  </si>
  <si>
    <t>Dịch vụ thuê tàu trần</t>
  </si>
  <si>
    <t>Tàu dầu</t>
  </si>
  <si>
    <t>Phần mềm quản lý hàng hải</t>
  </si>
  <si>
    <t>Phần mềm quản lý nhân sự Histaff</t>
  </si>
  <si>
    <t>Máy phát điện Denyo (tàu Tân Cảng A1)</t>
  </si>
  <si>
    <t>Máy phát điện Denyo (tàu Tân Cảng A2)</t>
  </si>
  <si>
    <t>Máy phát điện Denyo (tàu Tân Cảng A3)</t>
  </si>
  <si>
    <t>Máy phát điện Denyo (tàu Tân Cảng A5)</t>
  </si>
  <si>
    <t>Máy phát điện Denyo (tàu Tân Cảng A6)</t>
  </si>
  <si>
    <t>Máy phát điện Denyo (tàu Tân Cảng A9)</t>
  </si>
  <si>
    <t>Tàu hoa tiêu cano TC -01.</t>
  </si>
  <si>
    <t>Tàu hoa tiêu cano TC -P2.</t>
  </si>
  <si>
    <t>Tàu lai Azimuth TC-A1</t>
  </si>
  <si>
    <t>Tàu lai Azimuth TC-A2</t>
  </si>
  <si>
    <t>Tàu lai Azimuth TC-A3</t>
  </si>
  <si>
    <t>Tàu lai Azimuth TC-A5</t>
  </si>
  <si>
    <t>Tàu lai Azimuth TC-A6</t>
  </si>
  <si>
    <t>Tàu lai Azimuth TC-A9</t>
  </si>
  <si>
    <t>Tàu lai Azimuth TC-A10</t>
  </si>
  <si>
    <t>Tàu lai Azimuth TC-A11</t>
  </si>
  <si>
    <t>Xe ô tô 7 chỗ  Fotuner 51A 311-13</t>
  </si>
  <si>
    <t>Xe ô tô 7 chỗ  Fotuner 51G 343-22</t>
  </si>
  <si>
    <t>Máy tính Dell Alienware R15</t>
  </si>
  <si>
    <t xml:space="preserve"> Đơn vị: Triệu đồng</t>
  </si>
  <si>
    <t>Chi phí dầu mỡ bổ sung, hao hụt</t>
  </si>
  <si>
    <t>- Chi phí khác</t>
  </si>
  <si>
    <t>DT3</t>
  </si>
  <si>
    <t>DT4</t>
  </si>
  <si>
    <t>DT5</t>
  </si>
  <si>
    <t>CP1</t>
  </si>
  <si>
    <t>CP2</t>
  </si>
  <si>
    <t>CP3</t>
  </si>
  <si>
    <t>CP4</t>
  </si>
  <si>
    <t>CP5</t>
  </si>
  <si>
    <t>CP6</t>
  </si>
  <si>
    <t>CP7</t>
  </si>
  <si>
    <t>CP8</t>
  </si>
  <si>
    <t>CP10</t>
  </si>
  <si>
    <t>CP11</t>
  </si>
  <si>
    <t>CP12</t>
  </si>
  <si>
    <t>CP13</t>
  </si>
  <si>
    <t>CP14</t>
  </si>
  <si>
    <t>CP15</t>
  </si>
  <si>
    <t>CP16</t>
  </si>
  <si>
    <t>CP17</t>
  </si>
  <si>
    <t>CP18</t>
  </si>
  <si>
    <t>CP19</t>
  </si>
  <si>
    <t>CP20</t>
  </si>
  <si>
    <t>CP21</t>
  </si>
  <si>
    <t>CP22</t>
  </si>
  <si>
    <t>CP23</t>
  </si>
  <si>
    <t>CP24</t>
  </si>
  <si>
    <t>CP25</t>
  </si>
  <si>
    <t>CP26</t>
  </si>
  <si>
    <t>CP27</t>
  </si>
  <si>
    <t>CP28</t>
  </si>
  <si>
    <t>CP29</t>
  </si>
  <si>
    <t>CP30</t>
  </si>
  <si>
    <t>CP31</t>
  </si>
  <si>
    <t>DTC1</t>
  </si>
  <si>
    <t>DTC2</t>
  </si>
  <si>
    <t>DTC3</t>
  </si>
  <si>
    <t>DTC4</t>
  </si>
  <si>
    <t>Mã lưu chuyển</t>
  </si>
  <si>
    <t>CPTC1</t>
  </si>
  <si>
    <t>TNK</t>
  </si>
  <si>
    <t>- Thu từ lợi nhuận vốn góp</t>
  </si>
  <si>
    <t>CPTC2</t>
  </si>
  <si>
    <t>CP32</t>
  </si>
  <si>
    <t>CP33</t>
  </si>
  <si>
    <t>CP34</t>
  </si>
  <si>
    <t xml:space="preserve">  2. Tài sản cố thuê tài chính</t>
  </si>
  <si>
    <t xml:space="preserve">  3. Tài sản cố định vô hình</t>
  </si>
  <si>
    <t>Lương khối quản lý (BGĐ, KTT, HĐQT, BKS)</t>
  </si>
  <si>
    <t>- Chi phí nhiên liệu (xuất dùng)</t>
  </si>
  <si>
    <t>- Chi phí dầu mỡ nhớt theo nhiên liệu</t>
  </si>
  <si>
    <t>Ghi chú</t>
  </si>
  <si>
    <t>Tổng sản lượng</t>
  </si>
  <si>
    <t>Tàu đưa đón Hoa tiêu</t>
  </si>
  <si>
    <t>Sản lượng tại Cát Lái - Phú Hữu</t>
  </si>
  <si>
    <t xml:space="preserve">                 Tan Cang A11</t>
  </si>
  <si>
    <t>Sản lượng tại Hiệp Phước</t>
  </si>
  <si>
    <t>Sản lượng tại Cái Mép</t>
  </si>
  <si>
    <t>Các tháng</t>
  </si>
  <si>
    <t>Sản lượng dịch vụ ngoài</t>
  </si>
  <si>
    <t>TÀU LAI</t>
  </si>
  <si>
    <t>TC A1</t>
  </si>
  <si>
    <t>TC A10</t>
  </si>
  <si>
    <t>TC A11</t>
  </si>
  <si>
    <t>Chi Phí Nhiên Liệu</t>
  </si>
  <si>
    <t>Tổng Sản lượng</t>
  </si>
  <si>
    <t xml:space="preserve"> - Số lượt maner (Cái Mép) (Lượt/năm)</t>
  </si>
  <si>
    <t xml:space="preserve"> - Số lít TB/lượt maner (CL-HP-PH)</t>
  </si>
  <si>
    <t xml:space="preserve"> - Số lít TB/lượt maner (CM)</t>
  </si>
  <si>
    <t xml:space="preserve"> - Tổng số lít nhiên liệu</t>
  </si>
  <si>
    <t xml:space="preserve"> - Chi phí nhiên liệu (thành tiền)</t>
  </si>
  <si>
    <t>Chi Phí Nhớt</t>
  </si>
  <si>
    <t>Nhớt D3-40 theo nhiên liệu (Lít)</t>
  </si>
  <si>
    <t>Nhot D-3-40 Bao duong-bảo quản theo giờ (vnđ)</t>
  </si>
  <si>
    <t>Chi phí dầu mỡ khác (Sửa chữa, sự cố) (vnđ)</t>
  </si>
  <si>
    <t>Phạm Hoàng Giang</t>
  </si>
  <si>
    <t>CÔNG TY CỔ PHẦN DỊCH VỤ HÀNG HẢI TÂN CẢNG</t>
  </si>
  <si>
    <t>CÔNG TY CP DỊCH VỤ HÀNG HẢI TÂN CẢNG</t>
  </si>
  <si>
    <t xml:space="preserve"> + Vốn của đối tác đầu tư liên doanh khai thác tài TC-A5</t>
  </si>
  <si>
    <t>Đào Thế Anh</t>
  </si>
  <si>
    <t>Phan Văn Tĩnh</t>
  </si>
  <si>
    <t>CHI  PHÍ (trđ)</t>
  </si>
  <si>
    <t>CHI PHÍ ĐẢM BẢO (trđ)</t>
  </si>
  <si>
    <t>Công cụ dụng cụ sản xuất</t>
  </si>
  <si>
    <t>- Lương nhân công thuê ngoài</t>
  </si>
  <si>
    <t>Lương nhân công thuê ngoài</t>
  </si>
  <si>
    <t>+ Thuê tại cảng Hiệp Phước</t>
  </si>
  <si>
    <t>+ Thuê tại cảng Cát Lái - PH</t>
  </si>
  <si>
    <t>Chi bồi dưỡng độc hại, đi biển</t>
  </si>
  <si>
    <t>1. Chi phí nhiên liệu-dầu mỡ nhớt trực tiếp</t>
  </si>
  <si>
    <t>2. Chi phí dầu mỡ, vật tư phụ tùng thay thế</t>
  </si>
  <si>
    <t>3. Chi phí dầu mỡ bổ sung, hao hụt</t>
  </si>
  <si>
    <t>4. Chi phí công cụ dụng cụ sản xuất</t>
  </si>
  <si>
    <t>1. Chi phí sửa chữa lớn, và sửa chữa thường xuyên</t>
  </si>
  <si>
    <t>- Chi phí cải tạo, s/c nhà văn phòng</t>
  </si>
  <si>
    <t>- Chi phí sửa chữa phương tiện tàu lai</t>
  </si>
  <si>
    <t xml:space="preserve">- Tàu lai dắt </t>
  </si>
  <si>
    <t>- Trụ sở văn phòng Cát lái</t>
  </si>
  <si>
    <t>3. Chi phí thuê văn phòng</t>
  </si>
  <si>
    <t>- Trụ sở văn phòng công ty</t>
  </si>
  <si>
    <t>4. Chi văn phòng phẩm, vật liệu quản lý</t>
  </si>
  <si>
    <t xml:space="preserve">- Chi phí văn phòng phẩm, in ấn tài liệu </t>
  </si>
  <si>
    <t xml:space="preserve">- Chi phí xăng dầu </t>
  </si>
  <si>
    <t xml:space="preserve">- Chi phí dụng cụ văn phòng </t>
  </si>
  <si>
    <t>- Chi phí thuốc men, y tế</t>
  </si>
  <si>
    <t xml:space="preserve">5. Chi phí cước điện thoại </t>
  </si>
  <si>
    <t>6. Chi bảo hiểm nhà nước, phòng cháy nổ, đăng kiểm</t>
  </si>
  <si>
    <t xml:space="preserve">- Chi phí bảo hiểm nhà nước </t>
  </si>
  <si>
    <t>- Chi phí bảo hiểm nhà nước xe oto</t>
  </si>
  <si>
    <t>- Chi đăng kiểm</t>
  </si>
  <si>
    <t>7. Chi phí thuê nhân sự</t>
  </si>
  <si>
    <t>8. Chi phí thuê cởi buộc dây, đóng nắp hầm hàng</t>
  </si>
  <si>
    <t>9. Chi phí thuê tàu lai dắt (thuê ngoài).</t>
  </si>
  <si>
    <t>- Thuê tàu tại Cái Mép</t>
  </si>
  <si>
    <t xml:space="preserve">- Chi phí tiền ăn ca, trực làm đêm </t>
  </si>
  <si>
    <t xml:space="preserve">- Chi quân trang - bảo hộ lao động </t>
  </si>
  <si>
    <t xml:space="preserve">- Kinh phí đào tạo - Huấn luyện - tuyển dụng </t>
  </si>
  <si>
    <t>- Chi phí phụ cấp độc hại, đi biển</t>
  </si>
  <si>
    <t>- Chi phí thuê xe ôtô</t>
  </si>
  <si>
    <t>- Chi dịch vụ đại lý, phí trọng tải tàu lai,bến bãi</t>
  </si>
  <si>
    <t xml:space="preserve">1. Chi công tác phí </t>
  </si>
  <si>
    <t xml:space="preserve">2. Chi phí giao dịch - tiếp khách </t>
  </si>
  <si>
    <t xml:space="preserve">   - Chi phí bảo vệ an ninh </t>
  </si>
  <si>
    <t xml:space="preserve">   - Chi nghiên cứu, sáng kiến, khoa học </t>
  </si>
  <si>
    <t xml:space="preserve">   - Chi phí ngân hàng </t>
  </si>
  <si>
    <t xml:space="preserve">   - Chi phí dịch vụ khác </t>
  </si>
  <si>
    <t xml:space="preserve">   - Chi phí dự phòng </t>
  </si>
  <si>
    <t xml:space="preserve">                 Tan Cang A1</t>
  </si>
  <si>
    <t xml:space="preserve">                 Tan Cang A2</t>
  </si>
  <si>
    <t xml:space="preserve">                 Tan Cang A3</t>
  </si>
  <si>
    <t xml:space="preserve">                 Tan Cang A5</t>
  </si>
  <si>
    <t xml:space="preserve">                 Tan Cang A6</t>
  </si>
  <si>
    <t xml:space="preserve">                 Tan Cang A9</t>
  </si>
  <si>
    <t xml:space="preserve">                 Tan Cang A10</t>
  </si>
  <si>
    <t xml:space="preserve">                 Tân Cảng 01</t>
  </si>
  <si>
    <t xml:space="preserve">                 Tân Cảng 08</t>
  </si>
  <si>
    <t xml:space="preserve"> Trong đó: </t>
  </si>
  <si>
    <t xml:space="preserve">       + Cung cho khoi tau (Flowmeter)</t>
  </si>
  <si>
    <t>Lai dắt DVN khu vực TP.HCM</t>
  </si>
  <si>
    <t>Lai dắt DVN khu vực Vũng Tàu</t>
  </si>
  <si>
    <t>Chi phí sửa chữa xe con</t>
  </si>
  <si>
    <t>Thời gian hoạt động</t>
  </si>
  <si>
    <t>- Tàu Lai thường</t>
  </si>
  <si>
    <t xml:space="preserve">  + Tân Cảng 01</t>
  </si>
  <si>
    <t xml:space="preserve">  + Tân Cảng 08</t>
  </si>
  <si>
    <t>- Tàu Lai chân vịt Azimuth.</t>
  </si>
  <si>
    <t xml:space="preserve">  + Tân Cảng A1</t>
  </si>
  <si>
    <t xml:space="preserve">  + Tân Cảng A2</t>
  </si>
  <si>
    <t xml:space="preserve">  + Tân Cảng A3</t>
  </si>
  <si>
    <t xml:space="preserve">  + Tân Cảng A5</t>
  </si>
  <si>
    <t xml:space="preserve">  + Tân Cảng A6</t>
  </si>
  <si>
    <t xml:space="preserve">  + Tân Cảng A9</t>
  </si>
  <si>
    <t xml:space="preserve">  + Tân Cảng A10</t>
  </si>
  <si>
    <t xml:space="preserve">  + Tân Cảng A11</t>
  </si>
  <si>
    <t>-  Tàu Lai thuê ngoài.</t>
  </si>
  <si>
    <t xml:space="preserve">  + Tân Cảng 06</t>
  </si>
  <si>
    <t xml:space="preserve">  + Tân Cảng 12</t>
  </si>
  <si>
    <t xml:space="preserve">  + Tàu lai CSG</t>
  </si>
  <si>
    <t xml:space="preserve">  + Tân Cảng A36</t>
  </si>
  <si>
    <t>Chỉ tiêu</t>
  </si>
  <si>
    <t>Sản lượng</t>
  </si>
  <si>
    <t>Tỷ lệ/BQ lượt ngày</t>
  </si>
  <si>
    <t>1. Tàu lai của Công ty</t>
  </si>
  <si>
    <t>2. Tàu Lai thuê ngoài.</t>
  </si>
  <si>
    <t>Nội dung</t>
  </si>
  <si>
    <t>Số năm SD</t>
  </si>
  <si>
    <t>Giá trị hình thành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</si>
  <si>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</si>
  <si>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</si>
  <si>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</si>
  <si>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</si>
  <si>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</si>
  <si>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</si>
  <si>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</si>
  <si>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</si>
  <si>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</si>
  <si>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</si>
  <si>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</si>
  <si>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</si>
  <si>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Về Tài sản cố định</t>
  </si>
  <si>
    <t>TSCĐ Phục vụ sản xuất</t>
  </si>
  <si>
    <t>Tủ điện biến áp cho tàu lai tại Cái Mép</t>
  </si>
  <si>
    <t>TSCĐ Phục vụ quản lý</t>
  </si>
  <si>
    <t>Máy tính bảng Microsoft Surface X Pro X13''</t>
  </si>
  <si>
    <t>Về phân bổ chi phí</t>
  </si>
  <si>
    <t>Chi phí BHTT-TNDS</t>
  </si>
  <si>
    <t>Chi phí BHNT- NLĐ</t>
  </si>
  <si>
    <t>Chi phí sửa chữa cải tạo văn phòng</t>
  </si>
  <si>
    <t>Chi phí sửa chữa cầu bến</t>
  </si>
  <si>
    <t>Chi phí tài chính</t>
  </si>
  <si>
    <t>Trả lãi vay Tàu lai TC-A10</t>
  </si>
  <si>
    <t>Trả lãi vay Tàu lai TC-A11</t>
  </si>
  <si>
    <t>Chênh lệch tỷ giá</t>
  </si>
  <si>
    <t>Trả nợ gốc</t>
  </si>
  <si>
    <t>Tàu lai TC-A10</t>
  </si>
  <si>
    <t>Tàu lai TC-A11</t>
  </si>
  <si>
    <t>Phí chuyển tiền trong nước</t>
  </si>
  <si>
    <t>Phí chuyển tiền nước ngoài</t>
  </si>
  <si>
    <t>Doanh thu từ TGNH</t>
  </si>
  <si>
    <t>Doanh thu đầu tư vốn</t>
  </si>
  <si>
    <t xml:space="preserve">Chênh lệch tỷ giá </t>
  </si>
  <si>
    <t>Các khoản chi phí khác</t>
  </si>
  <si>
    <t>Thuế phí, lệ phí</t>
  </si>
  <si>
    <t>Tiền phạt, tiền lãi chậm nộp rủi do về thuế</t>
  </si>
  <si>
    <t>Kiểm toán báo cáo tài chính</t>
  </si>
  <si>
    <t>Thẩm định</t>
  </si>
  <si>
    <t xml:space="preserve"> Tư vấn pháp lý</t>
  </si>
  <si>
    <t>Ngân sách</t>
  </si>
  <si>
    <t>Chi phí</t>
  </si>
  <si>
    <t>+ Brochure, quà tặng phục vụ PR, quảng cáo</t>
  </si>
  <si>
    <t>Chi phí hội nghị, hội thảo, quảng cáo, quà tặng</t>
  </si>
  <si>
    <t xml:space="preserve">   + Chi phí bảo trì quản trị Hệ thống</t>
  </si>
  <si>
    <t xml:space="preserve">   + Chi phí mua sắm nhỏ lẻ</t>
  </si>
  <si>
    <t xml:space="preserve">                 Tan Cang 01</t>
  </si>
  <si>
    <t xml:space="preserve">                 Tan Cang 08</t>
  </si>
  <si>
    <t xml:space="preserve">                 Tan Cang P2</t>
  </si>
  <si>
    <t xml:space="preserve">       + Tàu Lai thường</t>
  </si>
  <si>
    <t>Chi phí công tác trong nước</t>
  </si>
  <si>
    <t>Chi phí công tác nước ngoài</t>
  </si>
  <si>
    <t>- Mực in</t>
  </si>
  <si>
    <t>- Thay thế và nâng cấp máy tính văn phòng</t>
  </si>
  <si>
    <t>- Dụng cụ VP khác</t>
  </si>
  <si>
    <t>Chi phí thuê xe tại KV Cái Mép</t>
  </si>
  <si>
    <t>Chi phí thuê xe BGĐ</t>
  </si>
  <si>
    <t>Phí trọng tài</t>
  </si>
  <si>
    <t>Phí đại lý</t>
  </si>
  <si>
    <t>Chi phí tư vấn và quản lý thương hiệu</t>
  </si>
  <si>
    <t>Chi phí phân bổ</t>
  </si>
  <si>
    <t>LN tính lương</t>
  </si>
  <si>
    <t>- Chi phí sửa chữa phương tiện quản lý</t>
  </si>
  <si>
    <t>Lbq theo CT</t>
  </si>
  <si>
    <t>Lương BQ thực</t>
  </si>
  <si>
    <t>- Sản lượng để lại</t>
  </si>
  <si>
    <t>12.1</t>
  </si>
  <si>
    <t>12.2</t>
  </si>
  <si>
    <t>12.1.1</t>
  </si>
  <si>
    <t>12.1.2</t>
  </si>
  <si>
    <t>12.1.3</t>
  </si>
  <si>
    <t>12.2.3</t>
  </si>
  <si>
    <t>12.2.2</t>
  </si>
  <si>
    <t>12.2.1</t>
  </si>
  <si>
    <t>Lợi nhuật hoạt động tài chính</t>
  </si>
  <si>
    <t>Tàu lai TC- A11</t>
  </si>
  <si>
    <t>Trích lập các quỹ từ lợi nhuận sau thuế</t>
  </si>
  <si>
    <t>Trích thưởng hoàn thành KHSXKD năm (5%/LNVKH)</t>
  </si>
  <si>
    <t>Thuế TNDN hiện hành</t>
  </si>
  <si>
    <t>Tổng lợi nhuận sau thuế</t>
  </si>
  <si>
    <t>Lợi nhuận sau thuế còn lại (18=15-16-17)</t>
  </si>
  <si>
    <t>Chi trả bằng tiền mặt</t>
  </si>
  <si>
    <t>- Thành tiền</t>
  </si>
  <si>
    <t>Chi trả cổ tức/VGCSH</t>
  </si>
  <si>
    <t>Lợi nhuận còn lại của kỳ trước chuyển qua</t>
  </si>
  <si>
    <t>- Tỷ lệ %</t>
  </si>
  <si>
    <t>Lợi nhuận sau thuế còn lại  kỳ này</t>
  </si>
  <si>
    <t>Mã LCTT</t>
  </si>
  <si>
    <t>CP35</t>
  </si>
  <si>
    <t>CP36</t>
  </si>
  <si>
    <t>Chi phí nhiên liệu-dầu mỡ nhớt trực tiếp</t>
  </si>
  <si>
    <t>Chi phí dầu mỡ, vật tư phụ tùng thay thế</t>
  </si>
  <si>
    <t>Chi phí công cụ dụng cụ sản xuất</t>
  </si>
  <si>
    <t>Lương công nhân sản xuất.</t>
  </si>
  <si>
    <t>Lương nhân viên gián tiếp (khối văn phòng).</t>
  </si>
  <si>
    <t>Lương viên chức quản lý DN (HĐQT, HĐTV...KTT, KSV).</t>
  </si>
  <si>
    <t>Chi phí BHXH, BHYT, KINH PHÍ CÔNG ĐOÀN:</t>
  </si>
  <si>
    <t>Chi phí sửa chữa lớn, và sửa chữa thường xuyên</t>
  </si>
  <si>
    <t>Chi phí tiêu thu điện, nước (bao gồm VP, tàu lai, ca nô)</t>
  </si>
  <si>
    <t>Chi văn phòng phẩm, vật liệu quản lý</t>
  </si>
  <si>
    <t xml:space="preserve">Chi phí cước điện thoại </t>
  </si>
  <si>
    <t>Chi bảo hiểm nhà nước, phòng cháy nổ, đăng kiểm</t>
  </si>
  <si>
    <t>Chi phí thuê cởi buộc dây, đóng nắp hầm hàng</t>
  </si>
  <si>
    <t>Chi phí thuê tàu lai dắt (thuê ngoài).</t>
  </si>
  <si>
    <t>Chi dịch vụ mua ngoài khác</t>
  </si>
  <si>
    <t xml:space="preserve">Chi công tác phí </t>
  </si>
  <si>
    <t xml:space="preserve">Chi phí giao dịch - tiếp khách </t>
  </si>
  <si>
    <t>Chi phí quản lý cổ đông</t>
  </si>
  <si>
    <t xml:space="preserve">Chi phí chăm sóc cây xanh </t>
  </si>
  <si>
    <t xml:space="preserve">Chi tiêu chuẩn tham quan du lịch </t>
  </si>
  <si>
    <t xml:space="preserve">Chi dịch vụ pháp lý, tư vấn </t>
  </si>
  <si>
    <t>Chi phí dịch vụ quản lý thương hiệu</t>
  </si>
  <si>
    <t xml:space="preserve">Chi trợ cấp - thôi việc - phép đặc biệt </t>
  </si>
  <si>
    <t>Chi phí lương, thưởng Ban QLĐH dự án TC-A2</t>
  </si>
  <si>
    <t>Chi phí lương, thưởng Ban QLĐH dự án TC-A5</t>
  </si>
  <si>
    <t>Chi hoa hồng môi giới</t>
  </si>
  <si>
    <t xml:space="preserve">Chi hội nghị khách hàng, hội thảo, quảng cáo </t>
  </si>
  <si>
    <t xml:space="preserve">Thuế - Phí - Lệ phí </t>
  </si>
  <si>
    <t>Chi bằng tiền khác</t>
  </si>
  <si>
    <t xml:space="preserve">Thuế GTGT, chi phí đưa vào giá thành </t>
  </si>
  <si>
    <t>CTVP</t>
  </si>
  <si>
    <t>Lợi nhuận sau thuế còn lại sau khi trích lập</t>
  </si>
  <si>
    <t>- Tỷ lệ % /VGCSH</t>
  </si>
  <si>
    <t>Chi mua phần giá trị tài sản vốn góp BCC</t>
  </si>
  <si>
    <t>+ Chi trả Cổ tức các cổ đông</t>
  </si>
  <si>
    <t>Thu hoàn thuế GTGT</t>
  </si>
  <si>
    <t>Lợi nhuận sau thuế/vốn điều lệ</t>
  </si>
  <si>
    <t>Lợi nhuận sau thuế/vốn chủ sở hữu</t>
  </si>
  <si>
    <t>Lợi nhuận lũy kế còn lại chuyển sang năm sau</t>
  </si>
  <si>
    <t>THUẾ THU NHẬP DOANH NGHIỆP PHẢI NỘP</t>
  </si>
  <si>
    <t>Nợ phải trả/vốn chủ sở hữu cuối kỳ</t>
  </si>
  <si>
    <t>Nợ phải trả/vốn chủ sở hữu bình quân</t>
  </si>
  <si>
    <t>Lần</t>
  </si>
  <si>
    <t>Nợ phải trả/vốn chủ sở hữu</t>
  </si>
  <si>
    <t>XVI</t>
  </si>
  <si>
    <t>Lợi nhuận sau thuế/tổng tài sản</t>
  </si>
  <si>
    <t>Lợi nhuận sau thuế/doanh thu</t>
  </si>
  <si>
    <t>Lợi nhuận sau thuế/vốn chủ sở hữu bình quân</t>
  </si>
  <si>
    <t>Hiệu quả kinh doanh</t>
  </si>
  <si>
    <t>XV</t>
  </si>
  <si>
    <t>Số lũy kế đầu tư ra ngoài DN đến 31/12/2020</t>
  </si>
  <si>
    <t>Đầu tư khác</t>
  </si>
  <si>
    <t>Đầu tư vào công ty LDLK</t>
  </si>
  <si>
    <t>Đầu tư vào công ty con</t>
  </si>
  <si>
    <t>tr.đồng</t>
  </si>
  <si>
    <t>Đầu tư vào Công ty con, Công ty liên kết và Đầu tư tài chính</t>
  </si>
  <si>
    <t>XIV</t>
  </si>
  <si>
    <t>Đầu tư XDCB</t>
  </si>
  <si>
    <t>Đầu tư XDCB và trang thiết bị</t>
  </si>
  <si>
    <t>XIII</t>
  </si>
  <si>
    <t>- Nợ quá hạn</t>
  </si>
  <si>
    <t>- Nợ trong hạn</t>
  </si>
  <si>
    <t>Nợ phải trả</t>
  </si>
  <si>
    <r>
      <rPr>
        <i/>
        <sz val="12"/>
        <rFont val="Times New Roman"/>
        <family val="1"/>
      </rPr>
      <t>Trong đó:</t>
    </r>
    <r>
      <rPr>
        <sz val="12"/>
        <rFont val="Times New Roman"/>
        <family val="1"/>
      </rPr>
      <t xml:space="preserve"> Nợ khó đòi</t>
    </r>
  </si>
  <si>
    <t>(Theo tuổi nợ)</t>
  </si>
  <si>
    <t>Nợ phải thu</t>
  </si>
  <si>
    <t>Tình hình thanh toán công nợ</t>
  </si>
  <si>
    <t>XII</t>
  </si>
  <si>
    <r>
      <rPr>
        <i/>
        <sz val="12"/>
        <rFont val="Times New Roman"/>
        <family val="1"/>
      </rPr>
      <t xml:space="preserve">Trong đó: </t>
    </r>
    <r>
      <rPr>
        <sz val="12"/>
        <rFont val="Times New Roman"/>
        <family val="1"/>
      </rPr>
      <t>Vay ngân hàng</t>
    </r>
  </si>
  <si>
    <t>Vốn huy động</t>
  </si>
  <si>
    <t>Vốn chủ sở hữu bình quân</t>
  </si>
  <si>
    <t>Nguồn vốn</t>
  </si>
  <si>
    <t>XI</t>
  </si>
  <si>
    <t>- Khấu hao</t>
  </si>
  <si>
    <t>- Nguyên giá</t>
  </si>
  <si>
    <t>Giá trị tài sản cố định</t>
  </si>
  <si>
    <t>Tổng giá trị tài sản</t>
  </si>
  <si>
    <t>X</t>
  </si>
  <si>
    <t>Trích lập quỹ khen thưởng, phúc lợi</t>
  </si>
  <si>
    <t>Trích lập quỹ thưởng ban điều hành</t>
  </si>
  <si>
    <t>Trích quỹ đầu tư phát triển</t>
  </si>
  <si>
    <t>Trích lập và sử dụng các quỹ</t>
  </si>
  <si>
    <t>IX</t>
  </si>
  <si>
    <t>Trong đó: Đã nộp trong năm</t>
  </si>
  <si>
    <t>Bảo hiểm thất nghiệp</t>
  </si>
  <si>
    <t>Thu nộp BHXH, BHYT, BHTN</t>
  </si>
  <si>
    <t>Nộp tiền rà phá bom mìn</t>
  </si>
  <si>
    <t>Nộp tiền sử dụng đất</t>
  </si>
  <si>
    <t>Nộp điều tiết (nếu có)</t>
  </si>
  <si>
    <t>Nộp NSNN</t>
  </si>
  <si>
    <t>Nộp Ngân sách Nhà nước và Bộ Quốc phòng</t>
  </si>
  <si>
    <t>Bù lỗ năm trước (nếu có)</t>
  </si>
  <si>
    <t>- Hoạt động đầu tư</t>
  </si>
  <si>
    <t>- Liên doanh nước ngoài</t>
  </si>
  <si>
    <t>Lợi nhuận hoạt động tài chính</t>
  </si>
  <si>
    <t>Lợi nhuận sản phẩm kinh tế</t>
  </si>
  <si>
    <t>Lợi nhuận sản phẩm quốc phòng</t>
  </si>
  <si>
    <t>Lợi nhuận sau thuế</t>
  </si>
  <si>
    <t>Lợi nhuận trước thuế</t>
  </si>
  <si>
    <t>- Chi phí BHXH, BHYT, TN, CĐ</t>
  </si>
  <si>
    <t>- Chi phí tiền lương, phụ cấp</t>
  </si>
  <si>
    <t>Chi phí sản xuất kinh doanh</t>
  </si>
  <si>
    <t>Doanh thu khác</t>
  </si>
  <si>
    <t>Doanh thu sản phẩm kinh tế</t>
  </si>
  <si>
    <t>Doanh thu sản phẩm quốc phòng</t>
  </si>
  <si>
    <t>Doanh thu</t>
  </si>
  <si>
    <t>Giá trị sản phẩm dở dang cuối kỳ</t>
  </si>
  <si>
    <t>Giá trị sản phẩm dở dang đầu kỳ</t>
  </si>
  <si>
    <t>Giá trị sản lượng sản phẩm kinh tế</t>
  </si>
  <si>
    <t>Giá trị sản lượng sản phẩm quốc phòng</t>
  </si>
  <si>
    <t>Giá trị sản lượng</t>
  </si>
  <si>
    <t>Kế hoạch</t>
  </si>
  <si>
    <t>So với
KH (%)</t>
  </si>
  <si>
    <t>Ước thực 
hiện</t>
  </si>
  <si>
    <t>(Biểu  này lập cho Tổ hợp công ty mẹ -  công ty con; Công ty mẹ, Công ty độc lập)</t>
  </si>
  <si>
    <t>Biểu 01/KH. CÁC CHỈ TIÊU KINH TẾ CHỦ YẾU</t>
  </si>
  <si>
    <t>(Biểu này lập cho Tổ hợp công ty mẹ - công ty con; Công ty mẹ, Công ty độc lập)</t>
  </si>
  <si>
    <t>Tổng giá trị 
hợp đồng</t>
  </si>
  <si>
    <t>Thực hiện</t>
  </si>
  <si>
    <t>(Biểu này lập cho Công ty mẹ, Công ty độc lập)</t>
  </si>
  <si>
    <t>Tên NNKD đã được cấp giấy
CNĐKKD (ghi theo mã vạch</t>
  </si>
  <si>
    <t>Theo QĐ của
Bộ hoặc Đề án</t>
  </si>
  <si>
    <t>HIỆN TẠI</t>
  </si>
  <si>
    <t>Hiệu quả (cao, thấp, hoặc lỗ)</t>
  </si>
  <si>
    <t>Đánh dấu nhân
(X)</t>
  </si>
  <si>
    <t>Lý do chưa cắt giảm (nếu có, nêu vắn tắt)</t>
  </si>
  <si>
    <t>Đơn vị tính: Triệu đồng</t>
  </si>
  <si>
    <t>ĐVT
KL</t>
  </si>
  <si>
    <t>LUỸ KẾ ĐÃ
THỰC HIỆN</t>
  </si>
  <si>
    <t>GHI CHÚ
(Nguồn vốn)</t>
  </si>
  <si>
    <t>KP</t>
  </si>
  <si>
    <t>PHÂN THEO TÍNH CHẤT ĐẦU TƯ</t>
  </si>
  <si>
    <t>Đầu tư xây dựng cơ bản (Theo tên công trình)</t>
  </si>
  <si>
    <t>Đầu tư thiết bị, công nghệ (Theo tên t/bị, c/nghệ)</t>
  </si>
  <si>
    <t>PHÂN THEO NGUỒN VỐN</t>
  </si>
  <si>
    <t>- Ngân sách cấp</t>
  </si>
  <si>
    <t>- Nguồn vốn khác (chi tiết theo từng nguồn vốn)</t>
  </si>
  <si>
    <t>Tên dự án/ công trình</t>
  </si>
  <si>
    <t>Nhóm dự án</t>
  </si>
  <si>
    <t>Địa điểm thực hiện dự án/ công trình</t>
  </si>
  <si>
    <t>Thời gian KC-HT</t>
  </si>
  <si>
    <t>Lĩnh vực đầu tư (VSIC 2018)</t>
  </si>
  <si>
    <t>Quyết định đầu tư</t>
  </si>
  <si>
    <t>Số QĐ ngày, tháng, năm</t>
  </si>
  <si>
    <t>Cấp quyết định</t>
  </si>
  <si>
    <t>Thời gian đầu tư</t>
  </si>
  <si>
    <t>Tổng mức đầu tư</t>
  </si>
  <si>
    <t>Tổng số</t>
  </si>
  <si>
    <t>Trong đó</t>
  </si>
  <si>
    <t>Tổng số (tât các các nguồn vốn)</t>
  </si>
  <si>
    <t>Vốn CSH</t>
  </si>
  <si>
    <t>Vốn vay</t>
  </si>
  <si>
    <t>10=11+12</t>
  </si>
  <si>
    <t>13=14+15</t>
  </si>
  <si>
    <t>16=17+18</t>
  </si>
  <si>
    <t>Cột 7: Ghi mã ngành kinh tế cấp 4 thuộc Hệ thống ngành kinh tế Việt Nam ban hành tại Quyết định số 27/2018/QĐ-TTg ngày 06/7/2018 của Thủ tướng Chính phủ</t>
  </si>
  <si>
    <t>SS (%)</t>
  </si>
  <si>
    <t>Người</t>
  </si>
  <si>
    <t xml:space="preserve"> Sĩ quan</t>
  </si>
  <si>
    <t>"</t>
  </si>
  <si>
    <t xml:space="preserve"> Quân nhân chuyên nghiệp</t>
  </si>
  <si>
    <t xml:space="preserve"> Công nhân viên quốc phòng</t>
  </si>
  <si>
    <t xml:space="preserve"> Lao động hợp đồng </t>
  </si>
  <si>
    <t>Hạ sĩ quan chiến sĩ</t>
  </si>
  <si>
    <t xml:space="preserve"> Lao động nữ</t>
  </si>
  <si>
    <t>- Trong đó: Số đang làm việc ở nghề độc hại nguy hiểm</t>
  </si>
  <si>
    <t>Số lao động cần tuyển mới trong năm</t>
  </si>
  <si>
    <t>TỔNG SỐ LĐ BÌNH QUÂN TRONG DANH SÁCH</t>
  </si>
  <si>
    <t>Số LĐ hưởng lương từ nguồn NS (Quân số quyết toán ngân sách QP)</t>
  </si>
  <si>
    <t>Số LĐ hưởng lương từ nguồn lương tính vào giá thành SP, dịch vụ</t>
  </si>
  <si>
    <t>Số LĐ của công ty làm việc tại các c.ty liên doanh, liên kết</t>
  </si>
  <si>
    <t>Số LĐ khác</t>
  </si>
  <si>
    <t>Hệ số lương cấp bậc bình quân</t>
  </si>
  <si>
    <t>HS</t>
  </si>
  <si>
    <t>Bảo hiểm lao động</t>
  </si>
  <si>
    <t xml:space="preserve"> Tổng số lao động tham gia BHXH</t>
  </si>
  <si>
    <t>Tổng số lao động tham gia bảo hiểm thất nghiệp</t>
  </si>
  <si>
    <t xml:space="preserve"> Mức trang bị bảo hộ lao động (quy ra tiền) bình quân người/năm </t>
  </si>
  <si>
    <t>(Biểu này lập riêng cho Công ty mẹ, từng Công ty con, Công ty độc lập)</t>
  </si>
  <si>
    <t>So với KH</t>
  </si>
  <si>
    <t>Tổng số lao động hiện có của DN</t>
  </si>
  <si>
    <t>- Quân nhân</t>
  </si>
  <si>
    <t>- Công nhân viên QP</t>
  </si>
  <si>
    <t>- Lao động hợp đồng</t>
  </si>
  <si>
    <t>Tổng số người tham gia đóng BHXH</t>
  </si>
  <si>
    <t>Tổng số lao động sử dụng bình quân</t>
  </si>
  <si>
    <t>Tr.đ</t>
  </si>
  <si>
    <t>Tổng chi phí (chưa có lương)</t>
  </si>
  <si>
    <t>Lợi nhuận</t>
  </si>
  <si>
    <t>Tổng các khoản nộp ngân sách</t>
  </si>
  <si>
    <t>Năng suất lao động bình quân</t>
  </si>
  <si>
    <t>Tr.đ/năm</t>
  </si>
  <si>
    <t>Tiền lương của người lao động (không tính người quản lý)</t>
  </si>
  <si>
    <t>Lao động sử dụng bình quân</t>
  </si>
  <si>
    <t>Tổng quỹ lương của người lao động</t>
  </si>
  <si>
    <t>Mức lương bình quân người lao động</t>
  </si>
  <si>
    <t>Tiền lương của người quản lý chuyên trách</t>
  </si>
  <si>
    <t>Số người quản lý chuyên trách bình quân</t>
  </si>
  <si>
    <t>Tổng quỹ lương của người quản lý chuyên trách</t>
  </si>
  <si>
    <t>Mức lương bình quân của người quản lý chuyên trách</t>
  </si>
  <si>
    <t>Thù lao của người quản lý không chuyên trách</t>
  </si>
  <si>
    <t>Số người quản lý không chuyên trách (bình quân)</t>
  </si>
  <si>
    <t>Quỹ thù lao</t>
  </si>
  <si>
    <t>Mức thù lao bình quân</t>
  </si>
  <si>
    <t>Thu nhập bình quân chung (bao gồm cả người lao động và người quản lý)</t>
  </si>
  <si>
    <t>Trong đó: Tiền lương bình quân chung</t>
  </si>
  <si>
    <t>Ghi chú:</t>
  </si>
  <si>
    <t>- Đối với Tổng công ty Tân cảng Sài Gòn, biểu này được lập riêng cho công ty mẹ và công ty con 100% vốn nhà nước</t>
  </si>
  <si>
    <t>- Người quản lý bao gồm: Hội đồng thành viên hoặc Chủ tịch công ty, Kiểm soát viên, Tổng giám đốc hoặc Giám đốc, Phó tổng giám đốc hoặc Phó giám đốc và Kế toán trưởng</t>
  </si>
  <si>
    <t>THỰC TRẠNG VỀ CƠ CẤU TỔ CHỨC CỦA DOANH NGHIỆP</t>
  </si>
  <si>
    <t xml:space="preserve">Tiêu thức báo cáo </t>
  </si>
  <si>
    <t>Hiện tại</t>
  </si>
  <si>
    <t>Số lao động</t>
  </si>
  <si>
    <t>Vốn điều lệ
(tỷ đồng)</t>
  </si>
  <si>
    <t>Vốn CSH
(tỷ đồng)</t>
  </si>
  <si>
    <t>Các chức danh quản lý</t>
  </si>
  <si>
    <t>Hội đồng thành viên/Chủ tịch công ty</t>
  </si>
  <si>
    <t>Số lượng Phó giám đốc</t>
  </si>
  <si>
    <t>Số lượng Kiểm soát viên</t>
  </si>
  <si>
    <t>n</t>
  </si>
  <si>
    <t>..............</t>
  </si>
  <si>
    <t>Công ty TNHH MTV...</t>
  </si>
  <si>
    <t>Chi nhánh, công ty (phụ thuộc)...</t>
  </si>
  <si>
    <t>Xí nghiệp</t>
  </si>
  <si>
    <t>TRƯỞNG PHÒNG TCHC</t>
  </si>
  <si>
    <t>Đơn vị : triệu đồng</t>
  </si>
  <si>
    <t>Công ty con, công ty liên kết</t>
  </si>
  <si>
    <t>Vốn góp của DN, giá trị đầu tư</t>
  </si>
  <si>
    <t>Vốn CSH của Công ty con, công ty liên kết</t>
  </si>
  <si>
    <t>Tỷ lệ lợi nhuận được chia trên vốn đầu tư (%)</t>
  </si>
  <si>
    <t>Giá trị vốn góp</t>
  </si>
  <si>
    <t>Tỷ lệ vốn góp</t>
  </si>
  <si>
    <t>II-</t>
  </si>
  <si>
    <t>III-</t>
  </si>
  <si>
    <t>Đầu tư tài chính</t>
  </si>
  <si>
    <t>Hoạt động hỗ trợ trực tiếp cho vận tải ven biển và viễn dương</t>
  </si>
  <si>
    <t>Hoạt động lai dắt, đưa tàu thuyền cập bến</t>
  </si>
  <si>
    <t>Hoạt động cứu hộ, cứu nạn, chữa cháy</t>
  </si>
  <si>
    <t xml:space="preserve">Cao </t>
  </si>
  <si>
    <t>Cao</t>
  </si>
  <si>
    <t>Doanh thu hoạt động tài chính, đầu tư</t>
  </si>
  <si>
    <t>-  Lương cán bộ quản lý</t>
  </si>
  <si>
    <t>-  Chi phí BHXH, BHYT, TN, CĐ</t>
  </si>
  <si>
    <t>- Chi phí khác bằng tiền</t>
  </si>
  <si>
    <t>- Tiền lãi ngân hàng</t>
  </si>
  <si>
    <t>(Không)</t>
  </si>
  <si>
    <t>- Thanh lý TSCĐ</t>
  </si>
  <si>
    <t>- Hoàn nhập quỹ lương năm trước</t>
  </si>
  <si>
    <t>- Thu nhập khác</t>
  </si>
  <si>
    <r>
      <t xml:space="preserve">Cơ cấu bộ máy gián tiếp </t>
    </r>
    <r>
      <rPr>
        <i/>
        <sz val="13"/>
        <rFont val="Times New Roman"/>
        <family val="1"/>
      </rPr>
      <t>(Ghi tên từng phòng ban, số người)</t>
    </r>
  </si>
  <si>
    <r>
      <t xml:space="preserve">Cơ cấu tổ chức SXKD </t>
    </r>
    <r>
      <rPr>
        <i/>
        <sz val="13"/>
        <rFont val="Times New Roman"/>
        <family val="1"/>
      </rPr>
      <t>(Ghi tên từng Công ty con TNHH, từng đơn vị phụ thuộc là cấp chi nhánh và tương đương)</t>
    </r>
  </si>
  <si>
    <t>Máy Photocopy Recoh IM C2000 PCL6</t>
  </si>
  <si>
    <t>Nộp BQP (không)</t>
  </si>
  <si>
    <t>Số lao động nghỉ chế độ trong năm (nghỉ hưu, nghỉ mất sức)</t>
  </si>
  <si>
    <t>Số lao động chuyển đi trong năm (điều động, thôi việc)</t>
  </si>
  <si>
    <t>Không kiêm nhiệm CT</t>
  </si>
  <si>
    <t>Giám đốc</t>
  </si>
  <si>
    <t>Phòng Kế hoạch Kinh doanh</t>
  </si>
  <si>
    <t>Phòng Tổ chức Hành chính</t>
  </si>
  <si>
    <t>Phòng Tài chính Kế toán</t>
  </si>
  <si>
    <t>Phòng Điều độ</t>
  </si>
  <si>
    <t>Phòng Kỹ thuật Vật tư</t>
  </si>
  <si>
    <t>Tr đ</t>
  </si>
  <si>
    <t>Tr.đ/tháng</t>
  </si>
  <si>
    <t>e</t>
  </si>
  <si>
    <t>x</t>
  </si>
  <si>
    <t>Luong theo NSLĐ</t>
  </si>
  <si>
    <t>Tổng lợi nhuận lũy kế còn lại</t>
  </si>
  <si>
    <t>BẢNG TỔNG HỢP DOANH THU- CHI PHÍ</t>
  </si>
  <si>
    <t>PHÁT SINH VỚI CÔNG CTY MẸ</t>
  </si>
  <si>
    <t>HỢP ĐỒNG</t>
  </si>
  <si>
    <t>NỘI DUNG(DANH MỤC DT-CP, NỘI DUNG HỢP ĐỒNG)</t>
  </si>
  <si>
    <t>TĂNG/GIẢM</t>
  </si>
  <si>
    <t>SỐ TIỀN SO KH</t>
  </si>
  <si>
    <t>% KH</t>
  </si>
  <si>
    <t>DOANH THU CỦA CON(LIẾN KẾT) , CHI PHÍ CỦA CTY MẸ</t>
  </si>
  <si>
    <t>CHI PHÍ CỦA CON(LIẾN KẾT) , DOANH THU CỦA CTY MẸ</t>
  </si>
  <si>
    <t>CỘNG</t>
  </si>
  <si>
    <t>Cho thuê Văn phòng</t>
  </si>
  <si>
    <t>Cung cấp dịch vụ Shifting, tàu quân sự, cứu hộ, tăng cường</t>
  </si>
  <si>
    <t>Hợp đồng thuê văn phòng số 22/TCT-KHKD</t>
  </si>
  <si>
    <t>Công ty TNHH Dịch vụ lai dắt Tân Cảng - Cái Mép</t>
  </si>
  <si>
    <t>Chi trả cổ tức bằng cổ phiếu từ lợi nhuận để lại</t>
  </si>
  <si>
    <t>Trích lập quỹ lương dự phòng cho năm sau</t>
  </si>
  <si>
    <t>CP99</t>
  </si>
  <si>
    <t>Phan Văn Tĩnh                                  Phạm Hoàng Giang</t>
  </si>
  <si>
    <t>P.TCKT</t>
  </si>
  <si>
    <t>PHÂN KỲ KẾ HOẠCH</t>
  </si>
  <si>
    <t>% KH/TH</t>
  </si>
  <si>
    <t>Sản lượng trực tàu</t>
  </si>
  <si>
    <t>Trực chờ tàu</t>
  </si>
  <si>
    <t>Shifting phao</t>
  </si>
  <si>
    <t>Doanh thu SXKD (5=1+4):</t>
  </si>
  <si>
    <t>Chi phí BHNT năm 2022</t>
  </si>
  <si>
    <t>Chi phí mua phần vốn góp liên doanh</t>
  </si>
  <si>
    <t>SCL4-TCA3 - Phân bổ chi phí sửa chữa trả trước dài hạn tàu TC-A3 (T12-2021)</t>
  </si>
  <si>
    <t>SCL2-TCA10 - Phân bổ chi phí sửa chữa trả trước dài hạn tàu TC-A10 (T11-2021)</t>
  </si>
  <si>
    <t>SCL4-TC-08 - Phân bổ chi phí sửa chữa trả trước dài hạn tàu TC-08 (T5-2021)</t>
  </si>
  <si>
    <t>chuyến/tuần</t>
  </si>
  <si>
    <t>TCA11</t>
  </si>
  <si>
    <t>LĐBQ</t>
  </si>
  <si>
    <t>- Khối quản lý</t>
  </si>
  <si>
    <t>- Khối sản xuất</t>
  </si>
  <si>
    <t>Trích bổ sung đầu tư phát triển (30%)</t>
  </si>
  <si>
    <t xml:space="preserve">    + Thù lao HĐQT, BKS không chuyên trách</t>
  </si>
  <si>
    <t xml:space="preserve">    + Ban quản lý chuyên trách</t>
  </si>
  <si>
    <t>- Lương viên chức quản lý DN (HĐQT, BGĐ, BKS, KTT).</t>
  </si>
  <si>
    <t>- Lương nhân viên gián tiếp</t>
  </si>
  <si>
    <t>- Lương công nhân sản xuất</t>
  </si>
  <si>
    <t>Chi hiệu quả sản xuất an toàn</t>
  </si>
  <si>
    <t xml:space="preserve">4. Chi phí tham quan du lịch </t>
  </si>
  <si>
    <t xml:space="preserve">5. Chi dịch vụ pháp lý, tư vấn </t>
  </si>
  <si>
    <t>6. Chi phí dịch vụ quản lý thương hiệu</t>
  </si>
  <si>
    <t xml:space="preserve">7. Chi trợ cấp - thôi việc - phép đặc biệt </t>
  </si>
  <si>
    <t>Chi phí thuê bến neo đậu tàu lai</t>
  </si>
  <si>
    <t>Chi phí cải tạo, s/c cầu bến neo đậu tàu lai</t>
  </si>
  <si>
    <t>- Chi phí thuê bến neo đậu tàu lai</t>
  </si>
  <si>
    <t>- Chi phí cải tạo, s/c cầu bến neo đậu tàu lai</t>
  </si>
  <si>
    <t xml:space="preserve">       + Tàu lai thường</t>
  </si>
  <si>
    <t xml:space="preserve">       + Tàu lai chân vịt Azimuth.</t>
  </si>
  <si>
    <t>Trích thưởng vượt KHSXKD năm</t>
  </si>
  <si>
    <t>Trích lập quỹ vượt KHSXKD năm</t>
  </si>
  <si>
    <t>Đơn vị: Triệu đồng</t>
  </si>
  <si>
    <t>TNBQ thực nhận</t>
  </si>
  <si>
    <t>Mức lương bình quân của Chủ tịch HĐQT (Chủ tịch công ty)</t>
  </si>
  <si>
    <t>+ Chi trả lợi nhuận cho bên liện doanh</t>
  </si>
  <si>
    <t>TỔNG CÔNG TY TÂN CẢNG SÀI GÒN</t>
  </si>
  <si>
    <t>Trích quỹ khen thưởng</t>
  </si>
  <si>
    <t>Trích quỹ phúc lợi</t>
  </si>
  <si>
    <t>I. Vốn chủ sở hữu</t>
  </si>
  <si>
    <t>- Tàu lai dắt (TC01, TC08)</t>
  </si>
  <si>
    <t>SCL4-TC-A1(L2.2022) - Phân bổ chi phí sửa chữa trả trước dài hạn tàu TC-A1 (Phần máy-T4/2022)</t>
  </si>
  <si>
    <t>SCL4-TC-A1(L1.2022) - Phân bổ chi phí sửa chữa trả trước dài hạn tàu TC-A1 (Phần đi dock-T9/2022)</t>
  </si>
  <si>
    <t>SCL2-TCA5 - Phân bổ chi phí sửa chữa trả trước dài hạn tàu TC-A5 (T8-2022)</t>
  </si>
  <si>
    <t>SCL2-TCA9 - Phân bổ chi phí sửa chữa trả trước dài hạn tàu TC-A9 (T8-2022)</t>
  </si>
  <si>
    <t>SCL2-TC01 - Phân bổ chi phí sửa chữa trả trước dài hạn tàu TC-01 (T8-2022)</t>
  </si>
  <si>
    <t>SCL2-TCA2 - Phân bổ chi phí sửa chữa trả trước dài hạn tàu TC-A2 (T12-2021)</t>
  </si>
  <si>
    <t>BHTTA1-2023</t>
  </si>
  <si>
    <t>BHTTA3-2023</t>
  </si>
  <si>
    <t>BHTTA5-2023</t>
  </si>
  <si>
    <t>BHTTA6-2023</t>
  </si>
  <si>
    <t>BHTTA10-2023</t>
  </si>
  <si>
    <t>BHTTA9-2023</t>
  </si>
  <si>
    <t>Số tiền gửi</t>
  </si>
  <si>
    <t>Lãi suất</t>
  </si>
  <si>
    <t>Lãi tiền gửi ngân hàng</t>
  </si>
  <si>
    <t>Tiền gửi kỳ hạn trên 3 tháng</t>
  </si>
  <si>
    <t>Tiền gửi kỳ hạn trên 12 tháng</t>
  </si>
  <si>
    <t xml:space="preserve">  + Tàu lai PNM</t>
  </si>
  <si>
    <t>Dự kiến lợi tức nhận đc 10%</t>
  </si>
  <si>
    <t>SCL-CNTC-01-2023 - Phân bổ chi phí sửa chữa lớn trả trước ngắn hạn Cano TC-01-(T6-2023)</t>
  </si>
  <si>
    <t>- Cử cán bộ đi học bổ sung chuyên môn nghiệp vụ (CB, Thuyền trưởng, máy trưởng, Đại phó, Máy II)</t>
  </si>
  <si>
    <t>- Học chuyên môn, nghiệp vụ</t>
  </si>
  <si>
    <t>- Tham gia NGB</t>
  </si>
  <si>
    <t>…</t>
  </si>
  <si>
    <t>- Thuê chuyên gia đào tạo</t>
  </si>
  <si>
    <t>+ Lễ kỷ niệm năm Công ty</t>
  </si>
  <si>
    <t>%KH/TH</t>
  </si>
  <si>
    <t>- Chi phí cứu sinh cứu hỏa</t>
  </si>
  <si>
    <t>Trích thêm quỹ đầu tư phát triển</t>
  </si>
  <si>
    <t>Phần mềm Website https:dvhhtc.vn</t>
  </si>
  <si>
    <t>Máy ảnh canon EOS R10 Kit 18-150mm STM</t>
  </si>
  <si>
    <t>KH từ tháng 8/2023</t>
  </si>
  <si>
    <t>Năm 2023</t>
  </si>
  <si>
    <t>Thực hiện năm 2022</t>
  </si>
  <si>
    <t>Cổ tức của năm</t>
  </si>
  <si>
    <t>NĂM 2024</t>
  </si>
  <si>
    <t>TH 2023</t>
  </si>
  <si>
    <t xml:space="preserve">   + Tàu BCC</t>
  </si>
  <si>
    <t>THỰC HIỆN 2023</t>
  </si>
  <si>
    <t>KẾ HOẠCH 2024</t>
  </si>
  <si>
    <t>BẢNG KẾ HOẠCH XÂY DỰNG DỰ TOÁN NGÂN SÁCH 2024</t>
  </si>
  <si>
    <t xml:space="preserve"> CHI PHÍ BHXH, BHYT, BHTN, KPCĐ:</t>
  </si>
  <si>
    <t xml:space="preserve">  + Tàu lai HVS, LongBeach</t>
  </si>
  <si>
    <t xml:space="preserve">  + Tàu BCC</t>
  </si>
  <si>
    <t xml:space="preserve"> + Tàu HVS, LongBeach</t>
  </si>
  <si>
    <t>Tàu BCC</t>
  </si>
  <si>
    <t xml:space="preserve">     + Tàu BCC</t>
  </si>
  <si>
    <t>- Chi phí trả lãi vay tàu BCC</t>
  </si>
  <si>
    <t xml:space="preserve">     + Dự án Tàu TC A2</t>
  </si>
  <si>
    <t xml:space="preserve">     + Dự án Tàu TC A11</t>
  </si>
  <si>
    <t xml:space="preserve">     + Công ty</t>
  </si>
  <si>
    <t>Chi phí dự phòng (phải thu khó đòi)</t>
  </si>
  <si>
    <t>Phân bổ trong năm 2024</t>
  </si>
  <si>
    <t>Tàu lai Azimuth BCC</t>
  </si>
  <si>
    <t>Dự án xe ôtô 5 chỗ Ford Terrioty</t>
  </si>
  <si>
    <t>KH từ tháng 10/2023</t>
  </si>
  <si>
    <t>Giá trị phân bổ trong kỳ 2024</t>
  </si>
  <si>
    <t>Giá trị còn lại cuối kỳ 2024</t>
  </si>
  <si>
    <t>SCL-CN-P2-2023 - Phân bổ chi phí sửa chữa trả trước ngắn hạn tàu TC-P2 (T2-2023)</t>
  </si>
  <si>
    <t>SCL2-TCA6- Phân bổ chi phí sửa chữa trả trước dài hạn tàu TC-A6 (T11-2023)</t>
  </si>
  <si>
    <t>SCL2-TCA6- Phân bổ chi phí sửa chữa trả trước dài hạn tàu TC-A6 (T10-2022) (phần điện gió)</t>
  </si>
  <si>
    <t>SCL2-TCA10- Phân bổ chi phí sửa chữa trả trước dài hạn tàu TC-A10 (T10-2023)</t>
  </si>
  <si>
    <t>SCL2-TC01 - Phân bổ chi phí sửa chữa trả trước dài hạn phần đầu bến tàu TC-01 (T7-2023)</t>
  </si>
  <si>
    <t>Phân bổ chi phí mua phần vốn góp liên doanh tàu lai TC-A5 -2020</t>
  </si>
  <si>
    <t>SCVP-2023 - Phân bổ chi phí sửa chữa trả trước dài hạn tàu chi phí cải tạo sửa chữa văn phòng năm 2023</t>
  </si>
  <si>
    <t>Tiền gửi kỳ hạn 1 tháng</t>
  </si>
  <si>
    <t>Tiền gửi kỳ hạn 6 tháng</t>
  </si>
  <si>
    <t>1.4</t>
  </si>
  <si>
    <t>Dự án hoàn thành trong năm 2024</t>
  </si>
  <si>
    <t>Dự án chuyển tiếp sang năm sau 2024</t>
  </si>
  <si>
    <t xml:space="preserve">                 Tàu BCC</t>
  </si>
  <si>
    <t xml:space="preserve">       + Tàu Lai (TC01; TC08).</t>
  </si>
  <si>
    <t>SCL-CNTC-01-2022 - Phân bổ chi phí sửa chữa lớn trả trước ngắn hạn Cano TC-01-(T9-2022)</t>
  </si>
  <si>
    <t>SCL-CN-P2-2022 - Phân bổ chi phí sửa chữa trả trước ngắn hạn tàu TC-P2 (T2-2022)</t>
  </si>
  <si>
    <t>BHTTA1-T5-2024</t>
  </si>
  <si>
    <t>BHTTA2-T1-2024</t>
  </si>
  <si>
    <t>BHTTA2-2023</t>
  </si>
  <si>
    <t>BHTTA3-T10-2024</t>
  </si>
  <si>
    <t>BHTTA5-T5-2024</t>
  </si>
  <si>
    <t>BHTTA6-T2-2024</t>
  </si>
  <si>
    <t>BHTTA9-T10-2024</t>
  </si>
  <si>
    <t>BHTTA10-T6-2024</t>
  </si>
  <si>
    <t>BHTT01-T12-2024</t>
  </si>
  <si>
    <t>BHTT08-T12-2024</t>
  </si>
  <si>
    <t>BHTTA11-T9-2024</t>
  </si>
  <si>
    <t>BHTTBCC-T1-2024</t>
  </si>
  <si>
    <t>BHTTCN01-2023</t>
  </si>
  <si>
    <t>BHTTCNP2-2023</t>
  </si>
  <si>
    <t>BHTTA1-2022</t>
  </si>
  <si>
    <t>BHTTA3-2022</t>
  </si>
  <si>
    <t>BHTTA5-2022</t>
  </si>
  <si>
    <t>BHTTA6-2022</t>
  </si>
  <si>
    <t>BHTTA9-2022</t>
  </si>
  <si>
    <t>BHTTA10-2022</t>
  </si>
  <si>
    <t>BHTTCN TC01&amp;TC-P2-2022</t>
  </si>
  <si>
    <t>BHTT TC01-08-2023</t>
  </si>
  <si>
    <t>Chi phí BHNT năm 2021</t>
  </si>
  <si>
    <t>Chi phí BHSK năm 2023</t>
  </si>
  <si>
    <t>Chi phí BHSK năm 2024</t>
  </si>
  <si>
    <t xml:space="preserve">   + Dự án A2</t>
  </si>
  <si>
    <t>Chi phí xăng xe 51G 682-23 (51L 004-19)</t>
  </si>
  <si>
    <t>Chi phí ăn ca, trực ca, trực làm đêm, độc hại bằng tiền</t>
  </si>
  <si>
    <t xml:space="preserve">   + Chi phí gửi xe</t>
  </si>
  <si>
    <t>Mua vật tư máy chính tàu TCA1 2024</t>
  </si>
  <si>
    <t>Mua vật tư máy chính tàu TCA2 2024</t>
  </si>
  <si>
    <t>Mua vật tư máy chính tàu TCA3 2024</t>
  </si>
  <si>
    <t>Mua vật tư máy chính tàu TCA5 2024</t>
  </si>
  <si>
    <t>Mua vật tư máy chính tàu TCA10 2024</t>
  </si>
  <si>
    <t>Mua vật tư máy chính tàu TCA6 2024</t>
  </si>
  <si>
    <t>Mua vật tư máy chính tàu TC01 2024</t>
  </si>
  <si>
    <t>Mua vật tư máy chính tàu TC08 2024</t>
  </si>
  <si>
    <t>Mua vật tư máy chính tàu TCA9 2024</t>
  </si>
  <si>
    <t>Chi phí thuê nhân sự BCC</t>
  </si>
  <si>
    <t>KH 2024</t>
  </si>
  <si>
    <t>SCL2-TC08 - Phân bổ chi phí sửa chữa trả trước dài hạn tàu TC-08 (T7-2023)</t>
  </si>
  <si>
    <t>2. Chi phí tiêu thụ điện, nước (bao gồm VP, tàu lai)</t>
  </si>
  <si>
    <t>HL khi nhận tàu (P.DD)</t>
  </si>
  <si>
    <t>Tham khảo TCM</t>
  </si>
  <si>
    <t>Trích lập dự phòng quỹ lương</t>
  </si>
  <si>
    <t>Sửa chữa sự cố tàu TCA5</t>
  </si>
  <si>
    <t>Lương, phụ cấp</t>
  </si>
  <si>
    <t>Điện, nước</t>
  </si>
  <si>
    <t>Khấu hao</t>
  </si>
  <si>
    <t>Nhiên liệu</t>
  </si>
  <si>
    <t>Sửa chữa</t>
  </si>
  <si>
    <t>Bảo hiểm</t>
  </si>
  <si>
    <t>Cảng Tân Cảng Cái Mép - Thị Vải</t>
  </si>
  <si>
    <t>Tàu lai lai dắt</t>
  </si>
  <si>
    <t>QL theo Nghị định</t>
  </si>
  <si>
    <t>Chi trả cổ tức từ nguồn lợi nhuận lũy kế</t>
  </si>
  <si>
    <t>KH
2024</t>
  </si>
  <si>
    <t>Thực hiện 2023</t>
  </si>
  <si>
    <t>Năm 2024</t>
  </si>
  <si>
    <t>Thu từ huy động vốn góp vốn liên doanh BCC</t>
  </si>
  <si>
    <t xml:space="preserve"> - Tàu BCC</t>
  </si>
  <si>
    <t>- Xe ô tô</t>
  </si>
  <si>
    <t>Số liệu thực tế</t>
  </si>
  <si>
    <t>Đơn vị tính</t>
  </si>
  <si>
    <t>SS TH/KH</t>
  </si>
  <si>
    <t xml:space="preserve"> (5/4)</t>
  </si>
  <si>
    <t>CHỈ TIÊU SẢN XUẤT KINH DOANH</t>
  </si>
  <si>
    <t>Tr.đồng</t>
  </si>
  <si>
    <t>Lợi nhuận tính lương cho NLĐ</t>
  </si>
  <si>
    <t>Năng suất lao động</t>
  </si>
  <si>
    <t>Tr.đồng/năm</t>
  </si>
  <si>
    <t>TIỀN LƯƠNG NLĐ</t>
  </si>
  <si>
    <t>Lao động bình quân</t>
  </si>
  <si>
    <t>Tr.đồng/tháng</t>
  </si>
  <si>
    <r>
      <t>Quỹ tiền lương (</t>
    </r>
    <r>
      <rPr>
        <i/>
        <sz val="12"/>
        <rFont val="Times New Roman"/>
        <family val="1"/>
      </rPr>
      <t>không bao gồm 40% dự án BCC tàu lai TC A2)</t>
    </r>
  </si>
  <si>
    <t>(9/8)</t>
  </si>
  <si>
    <t xml:space="preserve">SS KH/TH </t>
  </si>
  <si>
    <t>THU NHẬP NLĐ</t>
  </si>
  <si>
    <t>TIỀN LƯƠNG BQL</t>
  </si>
  <si>
    <t>Lợi nhuận tính lương cho BQL</t>
  </si>
  <si>
    <t>Quỹ tiền lương BQL</t>
  </si>
  <si>
    <t>Mức tiền lương bình quân tối đa</t>
  </si>
  <si>
    <r>
      <t xml:space="preserve">Quỹ tiền lương tối đa được trích </t>
    </r>
    <r>
      <rPr>
        <i/>
        <sz val="12"/>
        <rFont val="Times New Roman"/>
        <family val="1"/>
      </rPr>
      <t>(đã bao gồm 40% dự án BCC tàu lai TC A2)</t>
    </r>
  </si>
  <si>
    <t>Quỹ tiền lương xin phê duyệt (đã bao gồm 40% dự án BCC tàu lai TC A2)</t>
  </si>
  <si>
    <t>Mức tiền lương bình quân xin phê duyệt</t>
  </si>
  <si>
    <t>QL đề nghị</t>
  </si>
  <si>
    <t>9. Chi phí quản lý dự án BCC</t>
  </si>
  <si>
    <t>8. Chi phí quản lý dự án BCC TC-A2</t>
  </si>
  <si>
    <t>Chi phí quản lý dự án BCC tàu TC A2</t>
  </si>
  <si>
    <t xml:space="preserve">Chi phí quản lý dự án BCC </t>
  </si>
  <si>
    <t>10. Chi hoa hồng môi giới</t>
  </si>
  <si>
    <t xml:space="preserve">11. Chi hội nghị khách hàng, hội thảo, quảng cáo </t>
  </si>
  <si>
    <t xml:space="preserve">12. Thuế - Phí - Lệ phí </t>
  </si>
  <si>
    <t>13. Chi hiệu quả sản xuất an toàn</t>
  </si>
  <si>
    <t>14. Chi bằng tiền khác</t>
  </si>
  <si>
    <t xml:space="preserve"> NĂM 2024</t>
  </si>
  <si>
    <t>BẢNG LƯU CHUYỂN TIỀN TỆ NĂM 2024</t>
  </si>
  <si>
    <t>Bảo hiểm xã hội</t>
  </si>
  <si>
    <t>Bảo hiểm y tế</t>
  </si>
  <si>
    <t>So với TH
2023 (%)</t>
  </si>
  <si>
    <t xml:space="preserve">Chi phí bằng tiền khác </t>
  </si>
  <si>
    <t>- Doanh thu từ dịch vụ cho thuê tàu trần</t>
  </si>
  <si>
    <t>Cước điện thoại</t>
  </si>
  <si>
    <t>VPP, VLQL</t>
  </si>
  <si>
    <t>Độc hại</t>
  </si>
  <si>
    <t>Quân trang, BHLĐ</t>
  </si>
  <si>
    <t>HLĐT</t>
  </si>
  <si>
    <t>Tham quan DL</t>
  </si>
  <si>
    <t>Công cụ, dụng cụ</t>
  </si>
  <si>
    <t>Cứu sinh, cứu hỏa</t>
  </si>
  <si>
    <t>Đăng kiểm</t>
  </si>
  <si>
    <t>Lãi vay</t>
  </si>
  <si>
    <t>Ngân hàng, lệ phí</t>
  </si>
  <si>
    <t>Thuê nhân sự</t>
  </si>
  <si>
    <t>SCL2-TC-A1 - Phân bổ chi phí sửa chữa trả trước dài hạn tàu TC-A1 (T4/2024)</t>
  </si>
  <si>
    <t>SCL2-TC-A2 - Phân bổ chi phí sửa chữa trả trước dài hạn tàu TC-A2 (T9/2024)</t>
  </si>
  <si>
    <t>SCL2-TC-A3 - Phân bổ chi phí sửa chữa trả trước dài hạn tàu TC-A3 (T10/2024)</t>
  </si>
  <si>
    <t>Tàu CSG</t>
  </si>
  <si>
    <t>TC12</t>
  </si>
  <si>
    <t>HVS</t>
  </si>
  <si>
    <t>Tàu Cty</t>
  </si>
  <si>
    <t>Lệch</t>
  </si>
  <si>
    <t xml:space="preserve"> - Số lượt maner (CL-HP-PH)  (Lượt/năm)</t>
  </si>
  <si>
    <t>DVN 50%CL, 50%CM</t>
  </si>
  <si>
    <t>DVN 90% là A9, A10</t>
  </si>
  <si>
    <t>DVNCL 20%thuê ngoài, 80%công ty</t>
  </si>
  <si>
    <t>DVNCM 30%thuê ngoài (80% HVS, còn lại bên khác), 70%công ty</t>
  </si>
  <si>
    <t>Trần Văn Nghĩa</t>
  </si>
  <si>
    <t>TH NĂM 2024</t>
  </si>
  <si>
    <t>KH NĂM 2025</t>
  </si>
  <si>
    <t>-</t>
  </si>
  <si>
    <t>TH 2024</t>
  </si>
  <si>
    <t>THỰC HIỆN 2024</t>
  </si>
  <si>
    <t>KẾ HOẠCH 2025</t>
  </si>
  <si>
    <t>% TH/KH 2024</t>
  </si>
  <si>
    <t>KẾ HOẠCH NĂM 2025</t>
  </si>
  <si>
    <t>THỰC HIỆN
2023</t>
  </si>
  <si>
    <t>NĂM 2025</t>
  </si>
  <si>
    <t>THỰC HIỆN
NĂM 2024</t>
  </si>
  <si>
    <t>KẾ HOẠCH
NĂM 2025</t>
  </si>
  <si>
    <t>BẢNG TÍNH KẾ HOẠCH SẢN XUẤT KINH DOANH NĂM 2025</t>
  </si>
  <si>
    <t>Chi phí mua trang thiết bị, công cụ dụng cụ</t>
  </si>
  <si>
    <t>Chi phí VPP</t>
  </si>
  <si>
    <t>P.KHKD</t>
  </si>
  <si>
    <t>Thuốc men y tế, khám chữa bệnh</t>
  </si>
  <si>
    <t>Link với biểu số 12</t>
  </si>
  <si>
    <t>- Chi mua sắm vật dụng hậu cần phục vụ lễ, tết</t>
  </si>
  <si>
    <t>- Chi phí thuê hoa cây cảnh</t>
  </si>
  <si>
    <t>- Chi mua sắm vật dụng hậu cần phục vụ lễ, tết cho các tàu</t>
  </si>
  <si>
    <t>- Chi phí mua hoa tươi, trái cây</t>
  </si>
  <si>
    <t>- Chi phí mua trà, cá phê</t>
  </si>
  <si>
    <t>Chi phí vật tư, phụ tùng thay thế, bảo quản bảo dưỡng theo thời gian định mức</t>
  </si>
  <si>
    <t xml:space="preserve"> - Chi phí sửa chữa lớn, định kỳ</t>
  </si>
  <si>
    <t>Chi phí thu gom, xử lý rác thải, chất thải khối tàu lai</t>
  </si>
  <si>
    <t>Chi phí mua vật tư máy chính, máy phụ dự phòng</t>
  </si>
  <si>
    <t>- Chi phí khám sức khỏe NLĐ, Thuyền viên &gt;55t</t>
  </si>
  <si>
    <t>- Chi phí khám sức khoẻ chuyên sâu cho cán bộ quản lý</t>
  </si>
  <si>
    <t xml:space="preserve">          Chi phí bảo trì phần mềm HRM</t>
  </si>
  <si>
    <t xml:space="preserve">         Chi phí bảo trì phần mềm Lemon</t>
  </si>
  <si>
    <t xml:space="preserve">         Chi phí bảo trì phần mềm QLHH</t>
  </si>
  <si>
    <t xml:space="preserve">         Chi phí phần mềm khác</t>
  </si>
  <si>
    <t xml:space="preserve">                       Chi phí phần dock</t>
  </si>
  <si>
    <t xml:space="preserve">                       Chi phí phần đầu bến</t>
  </si>
  <si>
    <t xml:space="preserve">                       Chi phí phần thuỷ lực</t>
  </si>
  <si>
    <t xml:space="preserve">                       Chi phí vật tư, phụ tùng mua mới</t>
  </si>
  <si>
    <t xml:space="preserve">                       Chi phí phần điện</t>
  </si>
  <si>
    <t xml:space="preserve">                       Xuất kho vật tư nếu có</t>
  </si>
  <si>
    <t>- Chi tiếp khách theo định mức các phòng và PGĐ</t>
  </si>
  <si>
    <t>- Chi tiếp khách theo quan hệ các phòng</t>
  </si>
  <si>
    <t>- Chi tổ chức sinh nhật</t>
  </si>
  <si>
    <t>- Chi tổ chức Tất niên, tân niên,…</t>
  </si>
  <si>
    <t>- Chi hiếu hỷ, chúc tết, chúc thọ</t>
  </si>
  <si>
    <t>- Chi thành tích con em NLĐ, chi tặng quà 1/6, Trung thu, 8/3, 20/10</t>
  </si>
  <si>
    <t>- Chi phí dự phòng</t>
  </si>
  <si>
    <t xml:space="preserve">          Chi phí huấn luyện chuyên môn, nghiệp vụ khối tàu lai</t>
  </si>
  <si>
    <t xml:space="preserve">          Chi phí huấn luyện chuyên môn, nghiệp vụ khối VP</t>
  </si>
  <si>
    <t xml:space="preserve">   + P.TCHC</t>
  </si>
  <si>
    <t xml:space="preserve">   + P.KHKD</t>
  </si>
  <si>
    <t xml:space="preserve">   + P.Điều độ</t>
  </si>
  <si>
    <t xml:space="preserve">   + P.TCKT</t>
  </si>
  <si>
    <t xml:space="preserve">   + P.KTVT</t>
  </si>
  <si>
    <t>KH 2025</t>
  </si>
  <si>
    <t>Thực hiện 2024</t>
  </si>
  <si>
    <t>Kế hoạch
2024</t>
  </si>
  <si>
    <t>Thủ Đức, ngày   tháng 10 năm 2024</t>
  </si>
  <si>
    <t>Thủ Đức, ngày  tháng 10 năm 2024</t>
  </si>
  <si>
    <t>Tháng 1</t>
  </si>
  <si>
    <t>Tháng 2</t>
  </si>
  <si>
    <t>Tháng 3</t>
  </si>
  <si>
    <t>Tháng 4</t>
  </si>
  <si>
    <t>Tháng 5</t>
  </si>
  <si>
    <t>Tháng 6</t>
  </si>
  <si>
    <t>Tháng 7</t>
  </si>
  <si>
    <t>Tháng 8</t>
  </si>
  <si>
    <t>Tháng 9</t>
  </si>
  <si>
    <t>Tháng 10</t>
  </si>
  <si>
    <t>Tháng 11</t>
  </si>
  <si>
    <t>Tháng 12</t>
  </si>
  <si>
    <t>KẾ HOẠCH SẢN XUẤT, KINH DOANH NĂM 2025</t>
  </si>
  <si>
    <t>ĐVT: đồng</t>
  </si>
  <si>
    <t>PHÒNG TỔ CHỨC HÀNH CHÍNH</t>
  </si>
  <si>
    <t>PHÒNG ĐIỀU ĐỘ</t>
  </si>
  <si>
    <t>Doanh thu lãi tiền gửi ngân hàng</t>
  </si>
  <si>
    <t>- Tiền gửi không kỳ hạn</t>
  </si>
  <si>
    <t>- Tiền gửi kỳ hạn 1 tháng</t>
  </si>
  <si>
    <t>- Tiền gửi kỳ hạn 3 tháng</t>
  </si>
  <si>
    <t>- Tiền gửi kỳ hạn 6 tháng</t>
  </si>
  <si>
    <t>- Tiền gửi kỳ hạn 12 tháng</t>
  </si>
  <si>
    <t>Doanh thu đầu tư trái phiếu, cổ phiếu</t>
  </si>
  <si>
    <t>Doanh thu chênh lệch tỷ giá hối đoái</t>
  </si>
  <si>
    <t>- Thu nhập từ thanh lý TSCĐ</t>
  </si>
  <si>
    <t>Chi phí phân bổ khấu hao TSCĐ khối sản xuất</t>
  </si>
  <si>
    <t>Chi phí phân bổ khấu hao TSCĐ khối quản lý</t>
  </si>
  <si>
    <t>- Tàu BCC</t>
  </si>
  <si>
    <t>- Tàu lai Azimuth TC-A6</t>
  </si>
  <si>
    <t>- Tàu lai Azimuth TC-A9</t>
  </si>
  <si>
    <t>- Tàu lai Azimuth TC-A10</t>
  </si>
  <si>
    <t>- Tàu lai Azimuth TC-A11</t>
  </si>
  <si>
    <t>- Bến neo đậu tàu Azimuth.</t>
  </si>
  <si>
    <t>- Tủ điện biến áp cho tàu lai tại Cái Mép</t>
  </si>
  <si>
    <t>- Bảo hiểm nhân thọ, sức khỏe</t>
  </si>
  <si>
    <t>Chi phí phân bổ BHNT, BHSK NLĐ</t>
  </si>
  <si>
    <t>Chi phí phân bổ trả trước ngắn hạn</t>
  </si>
  <si>
    <t>Chi phí phân bổ bảo hiểm TNDS, BHTT</t>
  </si>
  <si>
    <t>- Tàu lai TC-01</t>
  </si>
  <si>
    <t>- Tàu lai TC-08</t>
  </si>
  <si>
    <t>- Tàu lai TC-A1</t>
  </si>
  <si>
    <t>- Tàu lai TC-A2</t>
  </si>
  <si>
    <t>- Tàu lai TC-A3</t>
  </si>
  <si>
    <t>- Tàu lai TC-A5</t>
  </si>
  <si>
    <t>- Tàu lai TC-A6</t>
  </si>
  <si>
    <t>- Tàu lai TC-A9</t>
  </si>
  <si>
    <t>- Tàu lai TC-A10</t>
  </si>
  <si>
    <t>- Tàu lai TC-A11</t>
  </si>
  <si>
    <t>Giá trị còn lại 2023</t>
  </si>
  <si>
    <t>Giá trị phân bổ năm 2023</t>
  </si>
  <si>
    <t>Chi phí phân bổ trả trước dài hạn</t>
  </si>
  <si>
    <t>Phân bổ chi phí sửa chữa khối tàu lai</t>
  </si>
  <si>
    <t>Tan Cang 01</t>
  </si>
  <si>
    <t>Tan Cang P2</t>
  </si>
  <si>
    <t xml:space="preserve"> Phân bổ chi phí sửa chữa trả trước dài hạn tàu chi phí cải tạo sửa chữa văn phòng</t>
  </si>
  <si>
    <t>Phân bổ chi phí mua phần vốn góp liên doanh tàu lai TC-A5</t>
  </si>
  <si>
    <t xml:space="preserve">     + Tư vấn, pháp lý, thẩm định giá</t>
  </si>
  <si>
    <t>- Chi phí thanh lý TCSĐ</t>
  </si>
  <si>
    <t>- Chi phí phạt hành chính, tiền chậm nộp</t>
  </si>
  <si>
    <t>- Chi phí chênh lệch tỷ giá hối đoái có gốc ngoại tệ</t>
  </si>
  <si>
    <t xml:space="preserve">  + Tàu lai Phú Mỹ</t>
  </si>
  <si>
    <t xml:space="preserve"> - Thuê bao đường truyền tàu 4G, Vishipel các tàu</t>
  </si>
  <si>
    <t xml:space="preserve"> - Điện thoại, đường truyền khối VP</t>
  </si>
  <si>
    <t xml:space="preserve"> - Điện thoại khối tàu</t>
  </si>
  <si>
    <t>- Chi tổ chức tiệc các lễ, cúng trong năm</t>
  </si>
  <si>
    <t>Chi phí NL phục vụ Diễn tập + Huấn luyện đào tạo + Hội thao hàng năm</t>
  </si>
  <si>
    <t>Hà Quốc Toản</t>
  </si>
  <si>
    <t>Mà hình tương tác 86'' Android 12, CPU8XA55 hiệu Hatek</t>
  </si>
  <si>
    <t>Điện thoại di động (Iphone 15 Pro Max)</t>
  </si>
  <si>
    <t>Điện thoại di động (Iphone 16 Pro Max)</t>
  </si>
  <si>
    <t>Máy thông tin liên lạc VHF/DSC Furuno FM-8900S</t>
  </si>
  <si>
    <t>Thiết bị Video Bar Aver VB350/Hybrid Zoom18X</t>
  </si>
  <si>
    <t>Xe oto bán tải</t>
  </si>
  <si>
    <t>Phân bổ chi phí sửa chữa cano</t>
  </si>
  <si>
    <t>CHI TIẾT KẾ HOẠCH SXKD SẢN PHẨM VÀ DỊCH VỤ NĂM 2025</t>
  </si>
  <si>
    <t xml:space="preserve">                Diễn tập chung</t>
  </si>
  <si>
    <t xml:space="preserve">Công ty        </t>
  </si>
  <si>
    <t>:</t>
  </si>
  <si>
    <t xml:space="preserve">Địa chỉ         </t>
  </si>
  <si>
    <t>1295B Nguyễn Thị Định, Phường Cát Lái, Quận 2, TP.HCM</t>
  </si>
  <si>
    <t xml:space="preserve">Điện thoại        </t>
  </si>
  <si>
    <t>0837425351</t>
  </si>
  <si>
    <t xml:space="preserve">Fax                  </t>
  </si>
  <si>
    <t>0837422691</t>
  </si>
  <si>
    <t xml:space="preserve">TỔNG KẾT PHÂN BỔ CHI PHÍ TRẢ TRƯỚC </t>
  </si>
  <si>
    <t>Mã chi phí phân bổ</t>
  </si>
  <si>
    <t>Giá trị phân bổ lũy kế đầu năm</t>
  </si>
  <si>
    <t>Tháng
1</t>
  </si>
  <si>
    <t>Tháng
2</t>
  </si>
  <si>
    <t>Tháng 
3</t>
  </si>
  <si>
    <t>Tháng 
4</t>
  </si>
  <si>
    <t>Tháng 
5</t>
  </si>
  <si>
    <t>Tháng 
6</t>
  </si>
  <si>
    <t>Tháng 
7</t>
  </si>
  <si>
    <t>Tháng
8</t>
  </si>
  <si>
    <t>Tháng 
9</t>
  </si>
  <si>
    <t>Tháng 
10</t>
  </si>
  <si>
    <t>Tháng
11</t>
  </si>
  <si>
    <t>Tháng 
12</t>
  </si>
  <si>
    <t>Giá trị phân bổ lũy kế trong năm</t>
  </si>
  <si>
    <t>Giá trị còn lại</t>
  </si>
  <si>
    <t>BHTT-2024 - Phân bổ chi phí BHTT, TNDS trả trước ngắn hạn lai TC- 01; TC - 08 (năm 2024)</t>
  </si>
  <si>
    <t>BHTTA1-2024 - Phân bổ chi phí BHTT,TNDS trả trước ngắn hạn tàu tai TC-A1 năm 2024</t>
  </si>
  <si>
    <t>BHTTA10-2024 - Phân bổ chi phí BHTT,TNDS trả trước ngắn hạn tàu tai TC-A10 năm 2024</t>
  </si>
  <si>
    <t>BHTTA2-2024 - Phân bổ chi phí BHTT, TNDS trả trước ngắn hạn tàuTC-A2</t>
  </si>
  <si>
    <t>BHTTA3-2023 - Phân bổ chi phí BHTT,TNDS trả trước ngắn hạn tàu tai TC-A3 năm 2023</t>
  </si>
  <si>
    <t>BHTTA5-2024 - Phân bổ chi phí BHTT,TNDS trả trước ngắn hạn tàu tai TC-A5 năm 2024</t>
  </si>
  <si>
    <t>BHTTA6-2024 - Phân bổ chi phí BHTT,TNDS trả trước ngắn hạn tàu tai TC-A6 năm 2024</t>
  </si>
  <si>
    <t>BHTTA9-2023 - Phân bổ chi phí BHTT,TNDS trả trước ngắn hạn tàu tai TC-A9 năm 2023</t>
  </si>
  <si>
    <t>GTTS-TCA5 - Phân bổ chi phí trả trước mua lại phần giá trị tài sản dự án tàu lai TC-A5</t>
  </si>
  <si>
    <t>SCL3-TC-A10 - Phân bổ chi phí sửa chữa trả trước dài hạn tàu TC-A10 (phần dock định kỳ năm 2023)</t>
  </si>
  <si>
    <t>SCL4-TC-A2 - Phân bổ chi phí sửa chữa trả trước dài hạn TC-A2 (2024)</t>
  </si>
  <si>
    <t>SCL4-TC08 - Phân bổ chi phí sửa chữa trả trước dài hạn tàu TC-08 (2023)</t>
  </si>
  <si>
    <t>SCL4-TCA1 - Phân bổ chi phí sửa chữa trả trước dài hạn tàu TC-A1 (2024)</t>
  </si>
  <si>
    <t>SCL4-TCA6 - Phân bổ chi phí sửa chữa trả trước dài hạn tàu TC-A6 (Phần trung gian)</t>
  </si>
  <si>
    <t>SCL5-TC-01 - Phân bổ chi phí sửa chữa trả trước dài hạn phần đầu bến tàu TC-01 (2023)</t>
  </si>
  <si>
    <t>SCL4-TCA3 - Phân bổ chi phí sửa chữa trả trước dài hạn tàu TC-A3 (2024)</t>
  </si>
  <si>
    <t>SCL6-TC-01 (Dự kiến hoàn thành T5/2025)</t>
  </si>
  <si>
    <t>SCL4-TC-A2 (Sửa chữa ly hợp dự kiến hoàn thành T1/2025)</t>
  </si>
  <si>
    <t>SCL-TC-A5 (Dự kiến hoàn thành T6/2025)</t>
  </si>
  <si>
    <t>SCL-TC-A6 (Dự kiến hoàn thành T10/2025)</t>
  </si>
  <si>
    <t>SCL- TC-A9 (Dự kiến hoàn thành T5/2025)</t>
  </si>
  <si>
    <t>TC-01</t>
  </si>
  <si>
    <t>TC-A2</t>
  </si>
  <si>
    <t>TC-A6</t>
  </si>
  <si>
    <t>TC-A5</t>
  </si>
  <si>
    <t>TC-A9</t>
  </si>
  <si>
    <t>TC-A3</t>
  </si>
  <si>
    <t>TC-A10</t>
  </si>
  <si>
    <t>TC-08</t>
  </si>
  <si>
    <t>TC-A1</t>
  </si>
  <si>
    <t>Phân bổ mua dây kéo tàu TCA1, TCA3, TCA6 (12/2024) (Công cụ dụng cụ sản xuất)</t>
  </si>
  <si>
    <t>Sửa chữa tàu TC-A1 (dự kiến hoàn thành T11/2024)</t>
  </si>
  <si>
    <t>Chi phí đưa vào giá vốn (lập dự phòng quỹ lương)</t>
  </si>
  <si>
    <t>Phân bổ chi phí BHTT,TNDS trả trước ngắn hạn tàu tai TC-A11 năm 2025</t>
  </si>
  <si>
    <t>+ Tổ chức ĐHĐCĐ</t>
  </si>
  <si>
    <t>PHÂN BỔ CHI PHÍ BẢO HIỂM NHÀ NƯỚC</t>
  </si>
  <si>
    <t>PHÂN BỔ CHI PHÍ BẢO SỬA CHỮA DÀI HẠN</t>
  </si>
  <si>
    <t xml:space="preserve"> - Số lượt DV ngoài (Lượt/năm) KH 2025 </t>
  </si>
  <si>
    <t>- Số lít trung bình DV ngoài, di chuyển…</t>
  </si>
  <si>
    <t>Tổng thuê ngoài</t>
  </si>
  <si>
    <t>Phú Mỹ</t>
  </si>
  <si>
    <t>ĐỀ XUẤT</t>
  </si>
  <si>
    <t>- Chi phí thu gom xử lý rác thải</t>
  </si>
  <si>
    <t>Xe ô tô 7 chỗ</t>
  </si>
  <si>
    <t>DVN thuê ngoài: 60% HVS, 40% còn lại</t>
  </si>
  <si>
    <t>+ Tổ chức Đại hội Đảng</t>
  </si>
  <si>
    <t>+ Hội nghị KH 6 tháng, tri ân cuối năm</t>
  </si>
  <si>
    <t xml:space="preserve">+ Quà tặng khách hàng </t>
  </si>
  <si>
    <t xml:space="preserve">3. Chi phí cây xanh </t>
  </si>
  <si>
    <t xml:space="preserve">     + Tư vấn thành lập Công ty con</t>
  </si>
  <si>
    <t>Công đoàn cung cấp</t>
  </si>
  <si>
    <t xml:space="preserve">   + Chi phúc lợi cho NLĐ </t>
  </si>
  <si>
    <t>+ Hội nghị NLĐ, sinh hoạt dân chủ</t>
  </si>
  <si>
    <t>+ Hội nghị sơ kết 6 tháng, tổng kết năm</t>
  </si>
  <si>
    <t>Phân bổ chi phí mua xe ô tô (2025) (7/2025)</t>
  </si>
  <si>
    <t>Giá trị hình thành</t>
  </si>
  <si>
    <t>Giá trị phân bổ 2025</t>
  </si>
  <si>
    <t>- Thuê tàu tại CL-PH-HP</t>
  </si>
  <si>
    <t>SCL- TC-A1 (Dự kiến hoàn thành T7/2025) (sc ly hợp)</t>
  </si>
  <si>
    <t>Tàu Công ty TSTS</t>
  </si>
  <si>
    <t xml:space="preserve">  + Tàu lai khác (TSTS)</t>
  </si>
  <si>
    <t xml:space="preserve"> + Tàu TSTS</t>
  </si>
  <si>
    <t xml:space="preserve"> + DVN</t>
  </si>
  <si>
    <t>ĐIỀU ĐỘ PHÂN BỔ</t>
  </si>
  <si>
    <t>Số lượt</t>
  </si>
  <si>
    <t>Thành tiền</t>
  </si>
  <si>
    <t>Tàu 3 lai</t>
  </si>
  <si>
    <t>- Chi tiếp khách BLĐ</t>
  </si>
  <si>
    <t xml:space="preserve">   - Chi phúc lợi cho NLĐ (quà Tết)</t>
  </si>
  <si>
    <t xml:space="preserve">   - Chi phí trích lập dự phòng nợ phải thu</t>
  </si>
  <si>
    <t>%TH24/ KH24</t>
  </si>
  <si>
    <t>%KH25/ TH24</t>
  </si>
  <si>
    <t>'- Chi phí mua dây cho khối tàu lai (công cụ dụng cụ sản xuất)</t>
  </si>
  <si>
    <t>Nhớt D3-40 theo nhiên liệu 70,000 vnđ/lít</t>
  </si>
  <si>
    <t>TH2024</t>
  </si>
  <si>
    <t>KH2025</t>
  </si>
  <si>
    <t>TH2023</t>
  </si>
  <si>
    <t>% TH24/ TH23</t>
  </si>
  <si>
    <t xml:space="preserve"> + Tàu PM</t>
  </si>
  <si>
    <t>Để lại</t>
  </si>
  <si>
    <t>Tổng</t>
  </si>
  <si>
    <t>Trần Thị Thanh Ly</t>
  </si>
  <si>
    <t>KH2024</t>
  </si>
  <si>
    <t>% so với KH năm 2024</t>
  </si>
  <si>
    <t>31/12/2025</t>
  </si>
  <si>
    <t xml:space="preserve"> NĂM 2025</t>
  </si>
  <si>
    <t>BÁO CÁO TÌNH HÌNH NỢ VAY NĂM 2025</t>
  </si>
  <si>
    <t>TỔNG NỢ VAY ĐẾN 31/12/2024</t>
  </si>
  <si>
    <t>SỐ TIỀN DỰ KIẾN NĂM 2024</t>
  </si>
  <si>
    <t>% KH 2025/ TH2024</t>
  </si>
  <si>
    <t>TH năm 
2023</t>
  </si>
  <si>
    <t>Năm 2025</t>
  </si>
  <si>
    <t>So với TH
2024 (%)</t>
  </si>
  <si>
    <t>Biểu 01B/KH. CÁC CHỈ TIÊU TỔNG HỢP KẾ HOẠCH NĂM 2025</t>
  </si>
  <si>
    <t>Giá trị sản lượng 
năm 2024</t>
  </si>
  <si>
    <t>Doanh thu năm 2024</t>
  </si>
  <si>
    <t>Dự án chuyển tiếp từ trước năm 2024</t>
  </si>
  <si>
    <t>Dự án khởi công mới trong 2025</t>
  </si>
  <si>
    <t>Dự án hoàn thành trong năm 2025</t>
  </si>
  <si>
    <t>Dự án chuyển tiếp sang năm sau 2025</t>
  </si>
  <si>
    <t>Luỹ kế vốn đầu tư đến
31/12/2024</t>
  </si>
  <si>
    <t>Số vốn đầu tư thực hiện
từ 01/01/2025 đến
31/12/2025</t>
  </si>
  <si>
    <t>ĐẾN 31/12/2025</t>
  </si>
  <si>
    <t>Biểu 01/TH. TÌNH HÌNH THỰC HIỆN NGÀNH NGHỀ KINH DOANH NĂM 2025</t>
  </si>
  <si>
    <t xml:space="preserve"> PHÒNG KHKD</t>
  </si>
  <si>
    <t>Cuối kỳ 2024</t>
  </si>
  <si>
    <t>Đầu kỳ 2024</t>
  </si>
  <si>
    <t>Đầu tư xe bán tải</t>
  </si>
  <si>
    <t>TH
2024</t>
  </si>
  <si>
    <t>KH
2025</t>
  </si>
  <si>
    <t>LOẠI TSCĐ</t>
  </si>
  <si>
    <t>NGUYÊN GIÁ</t>
  </si>
  <si>
    <t>MỨC TRÍCH</t>
  </si>
  <si>
    <t>HAO MÒN TSCĐ LŨY KẾ</t>
  </si>
  <si>
    <t>GIÁ TRỊ CÒN LẠI</t>
  </si>
  <si>
    <t>TSCĐ</t>
  </si>
  <si>
    <t>KHCB NĂM KH</t>
  </si>
  <si>
    <t>4=1-3</t>
  </si>
  <si>
    <t xml:space="preserve">Nhà cửa, vật kiến trúc </t>
  </si>
  <si>
    <t>...</t>
  </si>
  <si>
    <t>Máy móc, thiết bị</t>
  </si>
  <si>
    <t xml:space="preserve">Phương tiện vận tải, thiết bị, dụng cụ truyền dẫn </t>
  </si>
  <si>
    <t>Thiết bị dụng cụ quản lý</t>
  </si>
  <si>
    <t>Phụ Biểu: 02/KHDN-SXSP</t>
  </si>
  <si>
    <t>KQ TH 2024 VÀ KH 2025</t>
  </si>
  <si>
    <t>Biểu 07/KH. KẾ HOẠCH LAO ĐỘNG NĂM 2025</t>
  </si>
  <si>
    <t>Biểu 08/KH. TÌNH HÌNH LAO ĐỘNG - TIỀN LƯƠNG</t>
  </si>
  <si>
    <t>Biểu 09/KH. KẾ HOẠCH ĐÀO TẠO HUẤN LUYỆN NĂM 2025</t>
  </si>
  <si>
    <t>Biểu 10/KH. KẾ HOẠCH CHI PHÍ GIÁ VỐN HÀNG BÁN NĂM 2024</t>
  </si>
  <si>
    <t>Biểu 11/KH. KẾ HOẠCH CHI PHÍ QUẢN LÝ DOANH NGHIỆP NĂM 2025</t>
  </si>
  <si>
    <t>Biểu 12/KH. KẾ HOẠCH CHI PHÍ BÁN HÀNG NĂM 2025</t>
  </si>
  <si>
    <t>Biểu 13/KH. CHI TIẾT KẾT QUẢ SẢN XUẤT KINH DOANH 2025</t>
  </si>
  <si>
    <t>Biểu 14/KH. KẾ HOẠCH PHÂN PHỐI LỢI NHUẬN NĂM 2025</t>
  </si>
  <si>
    <t>Biểu 15A/KH. KẾ HOẠCH KHẤU HAO TÀI SẢN CỐ ĐỊNH NĂM 2025</t>
  </si>
  <si>
    <t>Biểu 16/KH. TÌNH HÌNH ĐẦU TƯ VÀO CÔNG TY CON, CÔNG TY LIÊN KẾT VÀ ĐẦU TƯ TÀI CHÍNH NĂM 2024</t>
  </si>
  <si>
    <t>Biểu 17/KH. KẾ HOẠCH BẢO TOÀN PHÁT TRIỂN VỐN NĂM 2025</t>
  </si>
  <si>
    <t>Biểu 04A/KH. KẾ HOẠCH ĐẦU TƯ XDCB VÀ THIẾT BỊ NĂM 2025</t>
  </si>
  <si>
    <t>Biểu 04B/KH. KẾ HOẠCH ĐẦU TƯ VÀO CÁC DỰ ÁN HÌNH THÀNH TSCĐ VÀ XDCB NĂM 2025</t>
  </si>
  <si>
    <t>Biểu 05/KH. KẾ HOẠCH KHOA HỌC - CÔNG NGHỆ - MÔI TRƯỜNG NĂM 2025</t>
  </si>
  <si>
    <t>Biểu 06/KH. KẾ HOẠCH PHÂN BỔ SỬA CHỮA THƯỜNG XUYÊN TÀI SẢN CỐ ĐỊNH NĂM 2025</t>
  </si>
  <si>
    <t>Biểu 02/KH. CHI TIẾT CHỈ TIÊU DOANH THU</t>
  </si>
  <si>
    <t>Biểu 03/KH. KẾ HOẠCH CHI TIẾT GIÁ TRỊ TĂNG THÊM NĂM 2025</t>
  </si>
  <si>
    <t xml:space="preserve">  TỔNG CÔNG TY TÂN CẢNG SÀI GÒN</t>
  </si>
  <si>
    <t>KẾ HOẠCH ĐẦU TƯ NĂM 2025</t>
  </si>
  <si>
    <t>HẠNG MỤC</t>
  </si>
  <si>
    <t>KH NĂM 2024</t>
  </si>
  <si>
    <t>DỰ KIẾN THỰC HIỆN CẢ NĂM 2024</t>
  </si>
  <si>
    <t>CHUYỂN TỪ NĂM 2024 SANG 2025</t>
  </si>
  <si>
    <t>PHÁT SINH (Thêm/mới)  NĂM 2025</t>
  </si>
  <si>
    <t>TỔNG MỨC ĐẦU TƯ</t>
  </si>
  <si>
    <t xml:space="preserve">PHÂN KỲ THEO KH NĂM 2025
</t>
  </si>
  <si>
    <t>NGUỒN VỐN (GHI RÕ ĐẦU TƯ PHÁT TRIỂN HAY SXKD)</t>
  </si>
  <si>
    <t>(Cập nhật tiến độ thực hiện đến thời điểm lấy số liệu gần nhất)</t>
  </si>
  <si>
    <t>Khó khăn, vướng mắc, đề xuất giải pháp để thực hiện được KH</t>
  </si>
  <si>
    <r>
      <t xml:space="preserve">Số VB phê duyệt </t>
    </r>
    <r>
      <rPr>
        <i/>
        <sz val="10"/>
        <color rgb="FFFF0000"/>
        <rFont val="Times New Roman"/>
        <family val="1"/>
      </rPr>
      <t>(nếu có)</t>
    </r>
  </si>
  <si>
    <t>THÁNG 01</t>
  </si>
  <si>
    <t>THÁNG 02</t>
  </si>
  <si>
    <t>THÁNG 03</t>
  </si>
  <si>
    <t>THÁNG 04</t>
  </si>
  <si>
    <t>THÁNG 05</t>
  </si>
  <si>
    <t>THÁNG 06</t>
  </si>
  <si>
    <t>THÁNG 07</t>
  </si>
  <si>
    <t>THÁNG 08</t>
  </si>
  <si>
    <t>THÁNG 09</t>
  </si>
  <si>
    <t>THÁNG 10</t>
  </si>
  <si>
    <t>THÁNG 11</t>
  </si>
  <si>
    <t>THÁNG 12</t>
  </si>
  <si>
    <t>11=7+8=12+…+23</t>
  </si>
  <si>
    <r>
      <t xml:space="preserve">TỔNG KINH PHÍ ĐẦU TƯ </t>
    </r>
    <r>
      <rPr>
        <b/>
        <i/>
        <u/>
        <sz val="10"/>
        <color rgb="FFFF0000"/>
        <rFont val="Times New Roman"/>
        <family val="1"/>
      </rPr>
      <t>(có lập DA + không lập DA+Góp vốn)</t>
    </r>
  </si>
  <si>
    <t>Trong đó :</t>
  </si>
  <si>
    <t xml:space="preserve">    - Xây dựng cơ bản</t>
  </si>
  <si>
    <t xml:space="preserve">    - Mua sắm trang thiết bị, công nghệ</t>
  </si>
  <si>
    <t xml:space="preserve">    - Góp vốn ra bên ngoài</t>
  </si>
  <si>
    <t xml:space="preserve">    - Đầu tư bằng vốn tự có</t>
  </si>
  <si>
    <t xml:space="preserve">    - Đầu tư bằng vốn vay</t>
  </si>
  <si>
    <t xml:space="preserve">    - Đầu tư bằng vốn khác, trong đó:</t>
  </si>
  <si>
    <t xml:space="preserve">        + Vốn ngân sách</t>
  </si>
  <si>
    <t xml:space="preserve">        + Nguồn khác (chi tiết theo từng nguồn)</t>
  </si>
  <si>
    <t>CHI TIẾT</t>
  </si>
  <si>
    <r>
      <t xml:space="preserve">CÁC DỰ ÁN ĐẦU TƯ </t>
    </r>
    <r>
      <rPr>
        <b/>
        <u/>
        <sz val="10"/>
        <color indexed="12"/>
        <rFont val="Times New Roman"/>
        <family val="1"/>
      </rPr>
      <t>(có lập dự án)</t>
    </r>
  </si>
  <si>
    <t>Theo danh mục đầu tư</t>
  </si>
  <si>
    <t>1.1.1</t>
  </si>
  <si>
    <t>Xây dựng cơ bản (chi tiết theo hạng mục)</t>
  </si>
  <si>
    <t>1.1.2</t>
  </si>
  <si>
    <t>Mua sắm thiết bị công nghệ (chi tiết hạng mục)</t>
  </si>
  <si>
    <t>Số 3620/QĐ-Tcg</t>
  </si>
  <si>
    <t>Quỹ ĐTPT</t>
  </si>
  <si>
    <t>Đang thực hiện</t>
  </si>
  <si>
    <t>Đầu tư dự án BCC (tàu lai Azimuth)</t>
  </si>
  <si>
    <t>1I</t>
  </si>
  <si>
    <t>Theo phân loại đầu tư, gồm có:</t>
  </si>
  <si>
    <t>Theo tính chất đầu tư</t>
  </si>
  <si>
    <t>Theo nguồn vốn đầu tư</t>
  </si>
  <si>
    <t>2.2.1</t>
  </si>
  <si>
    <t>2.2.2</t>
  </si>
  <si>
    <t>2.2.3</t>
  </si>
  <si>
    <t>Vốn ngân sách</t>
  </si>
  <si>
    <t>Nguồn khác (chi tiết theo từng nguồn)</t>
  </si>
  <si>
    <r>
      <t>ĐẦU TƯ, TRANG BỊ  THƯỜNG XUYÊN HÀNG NĂM</t>
    </r>
    <r>
      <rPr>
        <b/>
        <sz val="10"/>
        <color indexed="12"/>
        <rFont val="Times New Roman"/>
        <family val="1"/>
      </rPr>
      <t xml:space="preserve"> (ko lập dự án)</t>
    </r>
  </si>
  <si>
    <t>Mua sắm xe bán tải</t>
  </si>
  <si>
    <t>Quỹ SXKD</t>
  </si>
  <si>
    <t>DK thực hiện xong 12/2024</t>
  </si>
  <si>
    <t>Theo phân loại đầu tư, gồm có :</t>
  </si>
  <si>
    <t>2.1.1</t>
  </si>
  <si>
    <t>2.1.2</t>
  </si>
  <si>
    <t>ĐẦU TƯ GÓP VỐN</t>
  </si>
  <si>
    <t>Theo phân loại góp vốn:</t>
  </si>
  <si>
    <t>.2.1</t>
  </si>
  <si>
    <t>.2.2</t>
  </si>
  <si>
    <t>.2.3</t>
  </si>
  <si>
    <t>NGƯỜI ĐẠI DIỆN PHẦN VỐN</t>
  </si>
  <si>
    <t>Vốn của đối tác cùng ngành nghề</t>
  </si>
  <si>
    <t>Họ tên: Trần Thị Thanh Ly</t>
  </si>
  <si>
    <t>Số điện thoại: 0369715845</t>
  </si>
  <si>
    <t>Email: lyttt@saigonnewport.com.vn</t>
  </si>
  <si>
    <t>+ Chi phí dự trù (quay chụp dịch vụ…)</t>
  </si>
  <si>
    <t xml:space="preserve">Thưởng năng suất, chất lượng công tác, và hiệu quả sản xuất, kinh doanh </t>
  </si>
  <si>
    <t>TH 24</t>
  </si>
  <si>
    <t>KH 25</t>
  </si>
  <si>
    <t>NLĐ</t>
  </si>
  <si>
    <t>BQL</t>
  </si>
  <si>
    <t>LBQ NLĐ</t>
  </si>
  <si>
    <t>Trich quỹ KT,PL</t>
  </si>
  <si>
    <t>LBQNQL</t>
  </si>
  <si>
    <t>Quỹ thưởng BQL</t>
  </si>
  <si>
    <t>Biểu 15B/KH. KẾ HOẠCH CHI TIẾT TRÍCH KHẤU HAO CƠ BẢN TSCĐ NĂM 2025</t>
  </si>
  <si>
    <t>ĐẾN 31.12.2025</t>
  </si>
  <si>
    <t>TSCĐ HỮU HÌNH</t>
  </si>
  <si>
    <t>Bến neo đậu tàu lai Azimuth (Tại cảng cát lái)</t>
  </si>
  <si>
    <t>Máy phát điện Denyo tàu lai TC-A1</t>
  </si>
  <si>
    <t>Máy phát điện Denyo tàu lai TC-A2</t>
  </si>
  <si>
    <t>Máy phát điện Denyo tàu lại TC-A3</t>
  </si>
  <si>
    <t>Máy phát điện Denyo tàu lai TC-A5</t>
  </si>
  <si>
    <t>Máy phát điện Denyo tàu lai TC-A6</t>
  </si>
  <si>
    <t>Máy phát điện Denyo tàu lai TC-A9</t>
  </si>
  <si>
    <t>Tủ điện biến áp cho tàu lai tại khu vực Cái Mép (Cảng SSIT)</t>
  </si>
  <si>
    <t>Tàu lai Tân cảng 01 (TC-01)</t>
  </si>
  <si>
    <t>Tàu lai Tân cảng 08 (TC-08)</t>
  </si>
  <si>
    <t>Tàu lai zimuth Tân Cảng A1 (TC-A1)</t>
  </si>
  <si>
    <t>Tàu lai Azimuth TC-A10</t>
  </si>
  <si>
    <t>Tàu lai zimuth Tân Cảng A2 (TC-A2)</t>
  </si>
  <si>
    <t>Tàu lai zimuth Tân Cảng A3 (TC-A3)</t>
  </si>
  <si>
    <t>Tàu lai zimuth Tân Cảng A5 (TC-A5)</t>
  </si>
  <si>
    <t>Tàu lai Azimuth Tân Cảng A6 (TC-A6)</t>
  </si>
  <si>
    <t>Tàu lai Azimuth Tân Cảng A9 (TC-A9)</t>
  </si>
  <si>
    <t>Xe ô tô Ford Territory Titanium X1.5L AT (51L 004.19)</t>
  </si>
  <si>
    <t>Xe ôtô 7 chỗ Fortuner (51A-31.113)</t>
  </si>
  <si>
    <t>Xe ôtô 7 chỗ Fotunre (Biển quân sự)</t>
  </si>
  <si>
    <t>Xe ô tô bán tài MITSUBISHI</t>
  </si>
  <si>
    <t xml:space="preserve">KH mua xe ôtô 7 chỗ </t>
  </si>
  <si>
    <t>KH mua tàu lai TC-A11</t>
  </si>
  <si>
    <t>Máy ảnh Canon EOS R10 Kit 18-150mm STM</t>
  </si>
  <si>
    <t>Máy photo Ricoh Aficio MP2550B</t>
  </si>
  <si>
    <t>Máy photo Ricoh IMC2000</t>
  </si>
  <si>
    <t>TSCĐ VÔ HÌNH</t>
  </si>
  <si>
    <t>Phần mềm văn phòng điện tử (Eofice)</t>
  </si>
  <si>
    <t>Phần mềm kế toán Lemon3-ERP</t>
  </si>
  <si>
    <t>Phần mềm quản lý hàng hải</t>
  </si>
  <si>
    <t>Phần mềm Website https://dvhhtc.vn</t>
  </si>
  <si>
    <t>Phần mềm quản lý hàng hải (nâng cấp)</t>
  </si>
  <si>
    <t>Công ty TNHH Dịch vụ lai dắt Tân Cảng Miền Nam</t>
  </si>
  <si>
    <t>CP37</t>
  </si>
  <si>
    <t>P. KỸ THUẬT VẬT TƯ</t>
  </si>
  <si>
    <t xml:space="preserve"> P. KẾ HOẠCH KINH DOANH</t>
  </si>
  <si>
    <t>Cho thuê tàu TC12</t>
  </si>
  <si>
    <t>Hợp đồng thuê dịch vụ lai dắt tàu thủy số 120/TCg-KHKD-2024</t>
  </si>
  <si>
    <t>Hợp đồng Dịch vụ Lai dắt đối với tàu Tân Cảng 12 số 119/TCg_KHKD - 2024</t>
  </si>
  <si>
    <t>Ngày 06 tháng  11 năm 2024</t>
  </si>
  <si>
    <t>- Chi tổ chức tiệc 15/3, kỷ niệm TLCT</t>
  </si>
  <si>
    <t>thực tế</t>
  </si>
  <si>
    <t>So với thực hiện 2023</t>
  </si>
  <si>
    <t>T1/2024</t>
  </si>
  <si>
    <t>T2/2024</t>
  </si>
  <si>
    <t>T3/2024</t>
  </si>
  <si>
    <t>T4/2024</t>
  </si>
  <si>
    <t>T5/2024</t>
  </si>
  <si>
    <t>T6/2024</t>
  </si>
  <si>
    <t>T7/2024</t>
  </si>
  <si>
    <t>T8/2024</t>
  </si>
  <si>
    <t>T9/2024</t>
  </si>
  <si>
    <t>T10/2024</t>
  </si>
  <si>
    <t>T11/2024</t>
  </si>
  <si>
    <t>T12/2024</t>
  </si>
  <si>
    <t>NHIÊN LIỆU CÔNG TY</t>
  </si>
  <si>
    <t>THUÊ TÀU LAI</t>
  </si>
  <si>
    <t>TSTS</t>
  </si>
  <si>
    <t>CSG</t>
  </si>
  <si>
    <t>ĐGNL</t>
  </si>
  <si>
    <t>Số lít CL-HP</t>
  </si>
  <si>
    <t>Số lít CM</t>
  </si>
  <si>
    <t>Số lít DVN</t>
  </si>
  <si>
    <t>Số lít A2</t>
  </si>
  <si>
    <t>Nhiên liệu A2</t>
  </si>
  <si>
    <t>Nhiên liệu Công ty</t>
  </si>
  <si>
    <t>ĐG Nhớt</t>
  </si>
  <si>
    <t>Số lít Công ty</t>
  </si>
  <si>
    <t>Nhớt A2</t>
  </si>
  <si>
    <t>Nhớt Công ty</t>
  </si>
  <si>
    <t>Tổng nhiên liệu</t>
  </si>
  <si>
    <t>Tổng nhớt</t>
  </si>
  <si>
    <t>CM</t>
  </si>
  <si>
    <t>DVN</t>
  </si>
  <si>
    <t>Dthu CL-PH</t>
  </si>
  <si>
    <t>Dthu HP</t>
  </si>
  <si>
    <t>Dthu CM</t>
  </si>
  <si>
    <t>CL-PH</t>
  </si>
  <si>
    <t>HP</t>
  </si>
  <si>
    <t>Dthu DVN</t>
  </si>
  <si>
    <t>Thuê phí, lệ phí</t>
  </si>
  <si>
    <t>Thu khác thanh lý tài sản cố định</t>
  </si>
  <si>
    <t>Máy lạnh treo tường Daikin inverter 3HP FTKY71WVMV</t>
  </si>
  <si>
    <t>Máy lạnh âm trần Daikin - Model:FCNQ21MVP1- Công suất:2.5HP</t>
  </si>
  <si>
    <t>Tivi tranh The Frame QLED samsung 4K 75 inch (QA75LS03DAKXXV)</t>
  </si>
  <si>
    <t xml:space="preserve">Đầu tư xe ô tô </t>
  </si>
  <si>
    <t xml:space="preserve">Mua sắm xe ô tô </t>
  </si>
  <si>
    <t>+ Chi trả góp vốn đầu tư ra ngoài doanh nghiệp</t>
  </si>
  <si>
    <t>Thuế VAT nhập khẩu</t>
  </si>
  <si>
    <t>Di chuyển Phước An làm DVN</t>
  </si>
  <si>
    <t>Số lít di chuyển Phước An làm DVN</t>
  </si>
  <si>
    <t>Chi phí thuê dịch vụ ngoài, hoa hồng</t>
  </si>
  <si>
    <t xml:space="preserve">Doanh thu dịch vụ Lai dắt </t>
  </si>
  <si>
    <t>Ngoài hệ thống cảng TCT</t>
  </si>
  <si>
    <t>Doanh thu các dịch vụ khác</t>
  </si>
  <si>
    <t>10. Chi phí dịch vụ thuê ngoài</t>
  </si>
  <si>
    <t>11. Chi dịch vụ mua ngoài khác</t>
  </si>
  <si>
    <t>12. Chi phí mua phần vốn góp liên doanh tàu lai TC-A5</t>
  </si>
  <si>
    <t>13. Chi phí khác</t>
  </si>
  <si>
    <t>Thủ Đức, ngày 10 tháng 4 năm 2025</t>
  </si>
  <si>
    <t>DT6</t>
  </si>
  <si>
    <t>- Doanh thu từ các dịch vụ khác</t>
  </si>
  <si>
    <t>- Doanh thu từ dịch vụ lai dắt ngoài hệ thống TCT</t>
  </si>
  <si>
    <t>- Doanh thu từ dịch vụ lai dắt (CL-HP-TCTT)</t>
  </si>
  <si>
    <t>- Doanh thu từ dịch vụ lai dắt ngoài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</si>
</sst>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0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&quot;£&quot;#,##0;\-&quot;£&quot;#,##0"/>
    <numFmt numFmtId="165" formatCode="_-* #,##0_-;\-* #,##0_-;_-* &quot;-&quot;_-;_-@_-"/>
    <numFmt numFmtId="166" formatCode="_-* #,##0.00_-;\-* #,##0.00_-;_-* &quot;-&quot;??_-;_-@_-"/>
    <numFmt numFmtId="167" formatCode="_-* #,##0.00\ _₫_-;\-* #,##0.00\ _₫_-;_-* &quot;-&quot;??\ _₫_-;_-@_-"/>
    <numFmt numFmtId="168" formatCode="_(* #,##0.00_);_(* \(#,##0.00\);_(* &quot;-&quot;&quot;?&quot;&quot;?&quot;_);_(@_)"/>
    <numFmt numFmtId="169" formatCode="_(* #,##0_);_(* \(#,##0\);_(* &quot;-&quot;&quot;?&quot;&quot;?&quot;_);_(@_)"/>
    <numFmt numFmtId="170" formatCode="_(* #,##0.0_);_(* \(#,##0.0\);_(* &quot;-&quot;&quot;?&quot;&quot;?&quot;_);_(@_)"/>
    <numFmt numFmtId="171" formatCode="0.0"/>
    <numFmt numFmtId="172" formatCode="#,##0.0"/>
    <numFmt numFmtId="173" formatCode="_(* #,##0.00_);_(* \(#,##0.00\);_(* &quot;-&quot;_);_(@_)"/>
    <numFmt numFmtId="174" formatCode="#,##0_ ;[Red]\-#,##0\ "/>
    <numFmt numFmtId="175" formatCode="_(* #,##0_);_(* \(#,##0\);_(* &quot;-&quot;??_);_(@_)"/>
    <numFmt numFmtId="176" formatCode="#,##0.000"/>
    <numFmt numFmtId="177" formatCode="_(* #,##0.0_);_(* \(#,##0.0\);_(* &quot;-&quot;_);_(@_)"/>
    <numFmt numFmtId="178" formatCode="0.0000"/>
    <numFmt numFmtId="179" formatCode="0.0%"/>
    <numFmt numFmtId="180" formatCode="_(* #,##0.000_);_(* \(#,##0.000\);_(* &quot;-&quot;_);_(@_)"/>
    <numFmt numFmtId="181" formatCode="_(* #,##0.000_);_(* \(#,##0.000\);_(* &quot;-&quot;???_);_(@_)"/>
    <numFmt numFmtId="182" formatCode="#,##0;\(#,##0\)"/>
    <numFmt numFmtId="183" formatCode="#,###"/>
    <numFmt numFmtId="184" formatCode="_-&quot;$&quot;* #,##0_-;\-&quot;$&quot;* #,##0_-;_-&quot;$&quot;* &quot;-&quot;_-;_-@_-"/>
    <numFmt numFmtId="185" formatCode="&quot;\&quot;#,##0.00;[Red]&quot;\&quot;&quot;\&quot;&quot;\&quot;&quot;\&quot;&quot;\&quot;&quot;\&quot;\-#,##0.00"/>
    <numFmt numFmtId="186" formatCode="&quot;\&quot;#,##0;[Red]&quot;\&quot;&quot;\&quot;\-#,##0"/>
    <numFmt numFmtId="187" formatCode="_ * #,##0.00_ ;_ * \-#,##0.00_ ;_ * &quot;-&quot;??_ ;_ @_ "/>
    <numFmt numFmtId="188" formatCode="_ * #,##0_ ;_ * \-#,##0_ ;_ * &quot;-&quot;_ ;_ @_ "/>
    <numFmt numFmtId="189" formatCode="&quot;$&quot;#,##0;[Red]\-&quot;$&quot;#,##0"/>
    <numFmt numFmtId="190" formatCode="#,##0\ &quot;FB&quot;;\-#,##0\ &quot;FB&quot;"/>
    <numFmt numFmtId="191" formatCode="#,##0.00\ &quot;FB&quot;;\-#,##0.00\ &quot;FB&quot;"/>
    <numFmt numFmtId="192" formatCode="_-* #,##0.00_ñ_-;\-* #,##0.00_ñ_-;_-* &quot;-&quot;??_ñ_-;_-@_-"/>
    <numFmt numFmtId="193" formatCode="_-* #,##0\ &quot;F&quot;_-;\-* #,##0\ &quot;F&quot;_-;_-* &quot;-&quot;\ &quot;F&quot;_-;_-@_-"/>
    <numFmt numFmtId="194" formatCode="#,##0\ &quot;FB&quot;;[Red]\-#,##0\ &quot;FB&quot;"/>
    <numFmt numFmtId="195" formatCode="_-* #,##0_ñ_-;\-* #,##0_ñ_-;_-* &quot;-&quot;_ñ_-;_-@_-"/>
    <numFmt numFmtId="196" formatCode="_(* #,##0.0000000_);_(* \(#,##0.0000000\);_(* &quot;-&quot;??_);_(@_)"/>
    <numFmt numFmtId="197" formatCode="_(* #,##0.00000000_);_(* \(#,##0.00000000\);_(* &quot;-&quot;??_);_(@_)"/>
    <numFmt numFmtId="198" formatCode="_(* #,##0.000000_);_(* \(#,##0.000000\);_(* &quot;-&quot;??_);_(@_)"/>
    <numFmt numFmtId="199" formatCode="#,##0.0_);\(#,##0.0\)"/>
    <numFmt numFmtId="200" formatCode="_(* #,##0.0000_);_(* \(#,##0.0000\);_(* &quot;-&quot;??_);_(@_)"/>
    <numFmt numFmtId="201" formatCode="0.0%;[Red]\(0.0%\)"/>
    <numFmt numFmtId="202" formatCode="_ * #,##0.00_)&quot;£&quot;_ ;_ * \(#,##0.00\)&quot;£&quot;_ ;_ * &quot;-&quot;??_)&quot;£&quot;_ ;_ @_ "/>
    <numFmt numFmtId="203" formatCode="_-&quot;$&quot;* #,##0.00_-;\-&quot;$&quot;* #,##0.00_-;_-&quot;$&quot;* &quot;-&quot;??_-;_-@_-"/>
    <numFmt numFmtId="204" formatCode="0.0%;\(0.0%\)"/>
    <numFmt numFmtId="205" formatCode="_-* #,##0.00\ &quot;F&quot;_-;\-* #,##0.00\ &quot;F&quot;_-;_-* &quot;-&quot;??\ &quot;F&quot;_-;_-@_-"/>
    <numFmt numFmtId="206" formatCode="#,##0.00;[Red]#,##0.00"/>
    <numFmt numFmtId="207" formatCode="_-* #,##0_-;\-* #,##0_-;_-* &quot;-&quot;??_-;_-@_-"/>
    <numFmt numFmtId="208" formatCode="\$#,##0\ ;\(\$#,##0\)"/>
    <numFmt numFmtId="209" formatCode="\t0.00%"/>
    <numFmt numFmtId="210" formatCode="\t#\ ??/??"/>
    <numFmt numFmtId="211" formatCode="_([$€-2]* #,##0.00_);_([$€-2]* \(#,##0.00\);_([$€-2]* &quot;-&quot;??_)"/>
    <numFmt numFmtId="212" formatCode="#,##0\ &quot;$&quot;_);[Red]\(#,##0\ &quot;$&quot;\)"/>
    <numFmt numFmtId="213" formatCode="&quot;$&quot;###,0&quot;.&quot;00_);[Red]\(&quot;$&quot;###,0&quot;.&quot;00\)"/>
    <numFmt numFmtId="214" formatCode="_ * #,##0_)_£_ ;_ * \(#,##0\)_£_ ;_ * &quot;-&quot;_)_£_ ;_ @_ "/>
    <numFmt numFmtId="215" formatCode="#,##0.000_);\(#,##0.000\)"/>
    <numFmt numFmtId="216" formatCode="&quot;Rp&quot;#,##0_);\(&quot;Rp&quot;#,##0\)"/>
    <numFmt numFmtId="217" formatCode="#,##0.00\ &quot;F&quot;;\-#,##0.00\ &quot;F&quot;"/>
    <numFmt numFmtId="218" formatCode="#,##0.00\ &quot;FB&quot;;[Red]\-#,##0.00\ &quot;FB&quot;"/>
    <numFmt numFmtId="219" formatCode="#,##0.00\ &quot;F&quot;;[Red]\-#,##0.00\ &quot;F&quot;"/>
    <numFmt numFmtId="220" formatCode="_ * #,##0_ ;_ * \-#,##0_ ;_ * &quot;-&quot;??_ ;_ @_ "/>
    <numFmt numFmtId="221" formatCode="#,##0.00\ \ "/>
    <numFmt numFmtId="222" formatCode="#,##0\ &quot;F&quot;;\-#,##0\ &quot;F&quot;"/>
    <numFmt numFmtId="223" formatCode="#,##0\ &quot;F&quot;;[Red]\-#,##0\ &quot;F&quot;"/>
    <numFmt numFmtId="224" formatCode="#,##0.0\½"/>
    <numFmt numFmtId="225" formatCode="_(* #,##0\ &quot;€&quot;_);_(* \(#,##0\)\ &quot;€&quot;;_(&quot;€&quot;* &quot;-&quot;_);_(@_)"/>
    <numFmt numFmtId="226" formatCode="_(* #,##0.00\ &quot;€&quot;_);_(* \(#,##0.00\)\ &quot;€&quot;;_(&quot;€&quot;* &quot;-&quot;??_);_(@_)"/>
    <numFmt numFmtId="227" formatCode="0.000%"/>
    <numFmt numFmtId="228" formatCode="_(* #,##0.00000_);_(* \(#,##0.00000\);_(* &quot;-&quot;??_);_(@_)"/>
    <numFmt numFmtId="229" formatCode="&quot;$&quot;#,##0.00;[Red]\-&quot;$&quot;#,##0.00"/>
    <numFmt numFmtId="230" formatCode="_-* #,##0\ &quot;$&quot;_-;\-* #,##0\ &quot;$&quot;_-;_-* &quot;-&quot;\ &quot;$&quot;_-;_-@_-"/>
    <numFmt numFmtId="231" formatCode="_-* #,##0\ _$_-;\-* #,##0\ _$_-;_-* &quot;-&quot;\ _$_-;_-@_-"/>
    <numFmt numFmtId="232" formatCode="_-* #,##0\ _€_-;\-* #,##0\ _€_-;_-* &quot;-&quot;\ _€_-;_-@_-"/>
    <numFmt numFmtId="233" formatCode="_-* #,##0.00\ _€_-;\-* #,##0.00\ _€_-;_-* &quot;-&quot;??\ _€_-;_-@_-"/>
    <numFmt numFmtId="234" formatCode="_-* #,##0\ _V_N_D_-;\-* #,##0\ _V_N_D_-;_-* &quot;-&quot;\ _V_N_D_-;_-@_-"/>
    <numFmt numFmtId="235" formatCode="_-* #,##0.00\ _V_N_D_-;\-* #,##0.00\ _V_N_D_-;_-* &quot;-&quot;??\ _V_N_D_-;_-@_-"/>
    <numFmt numFmtId="236" formatCode="_-* #,##0\ _F_-;\-* #,##0\ _F_-;_-* &quot;-&quot;\ _F_-;_-@_-"/>
    <numFmt numFmtId="237" formatCode="_-* #,##0.00\ _F_-;\-* #,##0.00\ _F_-;_-* &quot;-&quot;??\ _F_-;_-@_-"/>
    <numFmt numFmtId="238" formatCode="_-* #,##0\ _ñ_-;\-* #,##0\ _ñ_-;_-* &quot;-&quot;\ _ñ_-;_-@_-"/>
    <numFmt numFmtId="239" formatCode="_(&quot;$&quot;\ * #,##0_);_(&quot;$&quot;\ * \(#,##0\);_(&quot;$&quot;\ * &quot;-&quot;_);_(@_)"/>
    <numFmt numFmtId="240" formatCode="_-* #,##0\ &quot;ñ&quot;_-;\-* #,##0\ &quot;ñ&quot;_-;_-* &quot;-&quot;\ &quot;ñ&quot;_-;_-@_-"/>
    <numFmt numFmtId="241" formatCode="_-&quot;ñ&quot;* #,##0_-;\-&quot;ñ&quot;* #,##0_-;_-&quot;ñ&quot;* &quot;-&quot;_-;_-@_-"/>
    <numFmt numFmtId="242" formatCode="_-* #,##0.00\ _ñ_-;\-* #,##0.00\ _ñ_-;_-* &quot;-&quot;??\ _ñ_-;_-@_-"/>
    <numFmt numFmtId="243" formatCode="&quot;SFr.&quot;\ #,##0.00;[Red]&quot;SFr.&quot;\ \-#,##0.00"/>
    <numFmt numFmtId="244" formatCode="_ &quot;SFr.&quot;\ * #,##0_ ;_ &quot;SFr.&quot;\ * \-#,##0_ ;_ &quot;SFr.&quot;\ * &quot;-&quot;_ ;_ @_ "/>
    <numFmt numFmtId="245" formatCode="###\ ###\ ###\ ###\ ##0"/>
    <numFmt numFmtId="246" formatCode="#,#00;[Red]\-#,#00;_@&quot;-&quot;"/>
    <numFmt numFmtId="247" formatCode="_(* #,##0_);_(* \(#,##0\);_(* &quot;-&quot;???_);_(@_)"/>
    <numFmt numFmtId="248" formatCode="0_);\(0\)"/>
    <numFmt numFmtId="249" formatCode="_-* #,##0\ _₫_-;\-* #,##0\ _₫_-;_-* &quot;-&quot;??\ _₫_-;_-@_-"/>
    <numFmt numFmtId="250" formatCode="_-* #,##0.0\ _₫_-;\-* #,##0.0\ _₫_-;_-* &quot;-&quot;??\ _₫_-;_-@_-"/>
    <numFmt numFmtId="251" formatCode="0.000000000000000%"/>
    <numFmt numFmtId="252" formatCode="_-* #,##0.00_-;\-* #,##0.00_-;_-* &quot;-&quot;_-;_-@_-"/>
    <numFmt numFmtId="253" formatCode="_(* #,##0.00000000_);_(* \(#,##0.00000000\);_(* &quot;-&quot;_);_(@_)"/>
    <numFmt numFmtId="254" formatCode="_(* #,##0.000_);_(* \(#,##0.000\);_(* &quot;-&quot;&quot;?&quot;&quot;?&quot;_);_(@_)"/>
    <numFmt numFmtId="255" formatCode="_(* #,##0.0_);_(* \(#,##0.0\);_(* &quot;-&quot;??_);_(@_)"/>
    <numFmt numFmtId="256" formatCode="0.0000%"/>
    <numFmt numFmtId="257" formatCode="_-* #,##0.0000_-;\-* #,##0.0000_-;_-* &quot;-&quot;??_-;_-@_-"/>
    <numFmt numFmtId="258" formatCode="_-* #,##0\ _₫_-;\-* #,##0\ _₫_-;_-* &quot;-&quot;\ _₫_-;_-@_-"/>
    <numFmt numFmtId="259" formatCode="#,##0.0000"/>
  </numFmts>
  <fonts count="28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VNI-Times"/>
    </font>
    <font>
      <sz val="10"/>
      <name val="VNI-Times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sz val="13"/>
      <name val="Times New Roman"/>
      <family val="1"/>
    </font>
    <font>
      <sz val="11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i/>
      <sz val="13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5"/>
      <name val="Times New Roman"/>
      <family val="1"/>
    </font>
    <font>
      <i/>
      <sz val="11"/>
      <name val="Times New Roman"/>
      <family val="1"/>
    </font>
    <font>
      <b/>
      <u/>
      <sz val="12"/>
      <name val="Times New Roman"/>
      <family val="1"/>
    </font>
    <font>
      <sz val="12"/>
      <name val="Times New Roman"/>
      <family val="1"/>
      <charset val="163"/>
    </font>
    <font>
      <b/>
      <sz val="12"/>
      <name val="Times New Roman"/>
      <family val="1"/>
      <charset val="163"/>
    </font>
    <font>
      <b/>
      <sz val="11"/>
      <name val="Times New Roman"/>
      <family val="1"/>
      <charset val="163"/>
    </font>
    <font>
      <i/>
      <sz val="12"/>
      <name val="Times New Roman"/>
      <family val="1"/>
      <charset val="163"/>
    </font>
    <font>
      <sz val="14"/>
      <name val="Times New Roman"/>
      <family val="1"/>
      <charset val="163"/>
    </font>
    <font>
      <sz val="11"/>
      <name val="Times New Roman"/>
      <family val="1"/>
      <charset val="163"/>
    </font>
    <font>
      <sz val="13"/>
      <name val="Times New Roman"/>
      <family val="1"/>
      <charset val="163"/>
    </font>
    <font>
      <b/>
      <sz val="13"/>
      <name val="Times New Roman"/>
      <family val="1"/>
      <charset val="163"/>
    </font>
    <font>
      <b/>
      <i/>
      <sz val="11"/>
      <name val="Times New Roman"/>
      <family val="1"/>
    </font>
    <font>
      <i/>
      <sz val="11"/>
      <name val="Times New Roman"/>
      <family val="1"/>
      <charset val="163"/>
    </font>
    <font>
      <sz val="10"/>
      <name val="Arial"/>
      <family val="2"/>
      <charset val="163"/>
    </font>
    <font>
      <sz val="5"/>
      <name val="Times New Roman"/>
      <family val="1"/>
    </font>
    <font>
      <i/>
      <sz val="12"/>
      <color indexed="10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2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2"/>
      <color indexed="10"/>
      <name val="Times New Roman"/>
      <family val="1"/>
    </font>
    <font>
      <sz val="11"/>
      <color indexed="9"/>
      <name val="Times New Roman"/>
      <family val="1"/>
    </font>
    <font>
      <sz val="14"/>
      <color indexed="8"/>
      <name val="Times New Roman"/>
      <family val="1"/>
    </font>
    <font>
      <sz val="14"/>
      <color indexed="8"/>
      <name val="Times New Roman"/>
      <family val="2"/>
      <charset val="163"/>
    </font>
    <font>
      <b/>
      <sz val="13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4"/>
      <color indexed="8"/>
      <name val="Times New Roman"/>
      <family val="2"/>
      <charset val="163"/>
    </font>
    <font>
      <i/>
      <sz val="13"/>
      <color indexed="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2"/>
      <name val=".VnTime"/>
      <family val="2"/>
    </font>
    <font>
      <sz val="10"/>
      <name val=".VnArial"/>
      <family val="2"/>
    </font>
    <font>
      <sz val="12"/>
      <name val="????"/>
      <charset val="136"/>
    </font>
    <font>
      <sz val="12"/>
      <name val="???"/>
      <family val="3"/>
    </font>
    <font>
      <sz val="12"/>
      <name val="Courier"/>
      <family val="3"/>
    </font>
    <font>
      <sz val="12"/>
      <name val="???"/>
      <family val="1"/>
      <charset val="129"/>
    </font>
    <font>
      <sz val="10"/>
      <name val="MS Sans Serif"/>
      <family val="2"/>
    </font>
    <font>
      <sz val="10"/>
      <name val="VNI-Helve"/>
    </font>
    <font>
      <b/>
      <u/>
      <sz val="14"/>
      <color indexed="8"/>
      <name val=".VnBook-AntiquaH"/>
      <family val="2"/>
    </font>
    <font>
      <sz val="12"/>
      <color indexed="8"/>
      <name val="¹ÙÅÁÃ¼"/>
      <family val="1"/>
      <charset val="129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18"/>
      <name val="Calibri"/>
      <family val="2"/>
    </font>
    <font>
      <sz val="10"/>
      <color indexed="8"/>
      <name val="VNI-Times"/>
      <family val="2"/>
    </font>
    <font>
      <sz val="10"/>
      <color indexed="9"/>
      <name val="VNI-Times"/>
      <family val="2"/>
    </font>
    <font>
      <sz val="12"/>
      <name val="¹UAAA¼"/>
      <family val="3"/>
      <charset val="129"/>
    </font>
    <font>
      <sz val="12"/>
      <name val="¹ÙÅÁÃ¼"/>
      <charset val="129"/>
    </font>
    <font>
      <sz val="11"/>
      <color indexed="20"/>
      <name val="Calibri"/>
      <family val="2"/>
    </font>
    <font>
      <sz val="12"/>
      <name val="Tms Rmn"/>
    </font>
    <font>
      <sz val="11"/>
      <name val="µ¸¿ò"/>
      <charset val="129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18"/>
      <name val="Calibri"/>
      <family val="2"/>
    </font>
    <font>
      <sz val="14"/>
      <name val="VNI-Times"/>
    </font>
    <font>
      <sz val="10"/>
      <name val="Times New Roman"/>
      <family val="1"/>
      <charset val="163"/>
    </font>
    <font>
      <sz val="10"/>
      <color indexed="8"/>
      <name val="Arial"/>
      <family val="2"/>
      <charset val="163"/>
    </font>
    <font>
      <sz val="12"/>
      <name val="Arial"/>
      <family val="2"/>
      <charset val="163"/>
    </font>
    <font>
      <b/>
      <sz val="10"/>
      <color indexed="8"/>
      <name val="VNI-Times"/>
      <family val="2"/>
    </font>
    <font>
      <i/>
      <sz val="11"/>
      <color indexed="23"/>
      <name val="Calibri"/>
      <family val="2"/>
    </font>
    <font>
      <sz val="11"/>
      <color indexed="58"/>
      <name val="Calibri"/>
      <family val="2"/>
    </font>
    <font>
      <b/>
      <sz val="12"/>
      <name val=".VnBook-AntiquaH"/>
      <family val="2"/>
    </font>
    <font>
      <b/>
      <sz val="12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name val="Arial"/>
      <family val="2"/>
      <charset val="163"/>
    </font>
    <font>
      <b/>
      <sz val="12"/>
      <name val="Arial"/>
      <family val="2"/>
      <charset val="163"/>
    </font>
    <font>
      <b/>
      <sz val="14"/>
      <name val=".VnTimeH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MS Sans Serif"/>
      <family val="2"/>
    </font>
    <font>
      <b/>
      <sz val="11"/>
      <name val="Arial"/>
      <family val="2"/>
    </font>
    <font>
      <b/>
      <sz val="11"/>
      <name val="Arial"/>
      <family val="2"/>
      <charset val="163"/>
    </font>
    <font>
      <b/>
      <sz val="11"/>
      <color indexed="63"/>
      <name val="Calibri"/>
      <family val="2"/>
    </font>
    <font>
      <sz val="12"/>
      <name val="Helv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sz val="12"/>
      <name val="Arial MT"/>
    </font>
    <font>
      <sz val="12"/>
      <name val="VNTime"/>
    </font>
    <font>
      <sz val="13"/>
      <name val=".VnTime"/>
      <family val="2"/>
    </font>
    <font>
      <sz val="11"/>
      <name val="VNI-Times"/>
    </font>
    <font>
      <sz val="8"/>
      <name val=".VnHelvetIns"/>
      <family val="2"/>
    </font>
    <font>
      <sz val="12"/>
      <name val=".VnArial"/>
      <family val="2"/>
    </font>
    <font>
      <sz val="10"/>
      <name val="VNTime"/>
    </font>
    <font>
      <b/>
      <sz val="11"/>
      <color indexed="8"/>
      <name val="Calibri"/>
      <family val="2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1"/>
      <color indexed="17"/>
      <name val="Calibri"/>
      <family val="2"/>
    </font>
    <font>
      <sz val="14"/>
      <name val=".VnArial"/>
      <family val="2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9"/>
      <name val="Arial"/>
      <family val="2"/>
    </font>
    <font>
      <sz val="11"/>
      <name val="돋움"/>
      <family val="3"/>
    </font>
    <font>
      <sz val="10"/>
      <name val="굴림체"/>
      <family val="3"/>
    </font>
    <font>
      <sz val="10"/>
      <name val=" "/>
      <family val="1"/>
      <charset val="136"/>
    </font>
    <font>
      <sz val="10"/>
      <name val="VNbook-Antiqua"/>
    </font>
    <font>
      <sz val="11"/>
      <name val="Arial"/>
      <family val="2"/>
    </font>
    <font>
      <b/>
      <sz val="18"/>
      <name val="Arial"/>
      <family val="2"/>
    </font>
    <font>
      <sz val="11"/>
      <color indexed="8"/>
      <name val="Arial"/>
      <family val="2"/>
    </font>
    <font>
      <sz val="11"/>
      <color indexed="9"/>
      <name val="Times New Roman"/>
      <family val="1"/>
    </font>
    <font>
      <sz val="12"/>
      <color indexed="10"/>
      <name val="Times New Roman"/>
      <family val="1"/>
    </font>
    <font>
      <sz val="13"/>
      <color indexed="8"/>
      <name val="Times New Roman"/>
      <family val="1"/>
    </font>
    <font>
      <sz val="11"/>
      <color indexed="8"/>
      <name val="Calibri"/>
      <family val="2"/>
    </font>
    <font>
      <b/>
      <sz val="12"/>
      <color indexed="10"/>
      <name val="Times New Roman"/>
      <family val="1"/>
    </font>
    <font>
      <sz val="12"/>
      <color indexed="10"/>
      <name val="Times New Roman"/>
      <family val="1"/>
    </font>
    <font>
      <sz val="14"/>
      <color indexed="8"/>
      <name val="Times New Roman"/>
      <family val="2"/>
    </font>
    <font>
      <sz val="14"/>
      <color indexed="8"/>
      <name val="Times New Roman"/>
      <family val="2"/>
      <charset val="163"/>
    </font>
    <font>
      <sz val="12"/>
      <color indexed="8"/>
      <name val="Times New Roman"/>
      <family val="2"/>
    </font>
    <font>
      <b/>
      <sz val="12"/>
      <color indexed="8"/>
      <name val="Times New Roman"/>
      <family val="1"/>
      <charset val="163"/>
    </font>
    <font>
      <b/>
      <sz val="11"/>
      <color indexed="8"/>
      <name val="Times New Roman"/>
      <family val="1"/>
      <charset val="163"/>
    </font>
    <font>
      <b/>
      <sz val="12"/>
      <color indexed="17"/>
      <name val="Times New Roman"/>
      <family val="1"/>
      <charset val="163"/>
    </font>
    <font>
      <sz val="12"/>
      <color indexed="8"/>
      <name val="Times New Roman"/>
      <family val="1"/>
      <charset val="163"/>
    </font>
    <font>
      <i/>
      <sz val="12"/>
      <color indexed="8"/>
      <name val="Times New Roman"/>
      <family val="1"/>
      <charset val="163"/>
    </font>
    <font>
      <b/>
      <sz val="12"/>
      <color indexed="9"/>
      <name val="Times New Roman"/>
      <family val="1"/>
      <charset val="163"/>
    </font>
    <font>
      <b/>
      <u/>
      <sz val="12"/>
      <color indexed="8"/>
      <name val="Times New Roman"/>
      <family val="1"/>
      <charset val="163"/>
    </font>
    <font>
      <sz val="11"/>
      <color indexed="8"/>
      <name val="Calibri"/>
      <family val="2"/>
    </font>
    <font>
      <sz val="14"/>
      <color indexed="8"/>
      <name val="Times New Roman"/>
      <family val="2"/>
      <charset val="163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VNI-Times"/>
      <family val="2"/>
      <charset val="1"/>
    </font>
    <font>
      <i/>
      <sz val="10"/>
      <color indexed="8"/>
      <name val="Times New Roman"/>
      <family val="1"/>
    </font>
    <font>
      <sz val="10"/>
      <name val="Arial"/>
      <family val="2"/>
    </font>
    <font>
      <sz val="14"/>
      <color indexed="8"/>
      <name val="Times New Roman"/>
      <family val="2"/>
      <charset val="163"/>
    </font>
    <font>
      <b/>
      <sz val="13"/>
      <color indexed="10"/>
      <name val="Times New Roman"/>
      <family val="1"/>
    </font>
    <font>
      <sz val="13"/>
      <color indexed="10"/>
      <name val="Times New Roman"/>
      <family val="1"/>
    </font>
    <font>
      <b/>
      <sz val="10"/>
      <name val="Times New Roman"/>
      <family val="1"/>
      <charset val="163"/>
    </font>
    <font>
      <sz val="14"/>
      <color indexed="8"/>
      <name val="Times New Roman"/>
      <family val="2"/>
      <charset val="163"/>
    </font>
    <font>
      <sz val="11"/>
      <color indexed="8"/>
      <name val="Times New Roman"/>
      <family val="1"/>
      <charset val="163"/>
    </font>
    <font>
      <b/>
      <i/>
      <sz val="13"/>
      <name val="Times New Roman"/>
      <family val="1"/>
    </font>
    <font>
      <sz val="12"/>
      <color indexed="8"/>
      <name val="Times New Roman"/>
      <family val="1"/>
    </font>
    <font>
      <sz val="12"/>
      <color indexed="10"/>
      <name val="Times New Roman"/>
      <family val="1"/>
      <charset val="163"/>
    </font>
    <font>
      <sz val="13"/>
      <color indexed="8"/>
      <name val="Times New Roman"/>
      <family val="1"/>
    </font>
    <font>
      <b/>
      <sz val="13"/>
      <color indexed="10"/>
      <name val="Times New Roman"/>
      <family val="1"/>
    </font>
    <font>
      <i/>
      <sz val="13"/>
      <color indexed="10"/>
      <name val="Times New Roman"/>
      <family val="1"/>
    </font>
    <font>
      <b/>
      <sz val="13"/>
      <color indexed="8"/>
      <name val="Times New Roman"/>
      <family val="1"/>
    </font>
    <font>
      <b/>
      <sz val="12"/>
      <color indexed="10"/>
      <name val="Times New Roman"/>
      <family val="1"/>
    </font>
    <font>
      <b/>
      <i/>
      <sz val="11"/>
      <color indexed="8"/>
      <name val="Times New Roman"/>
      <family val="1"/>
    </font>
    <font>
      <sz val="11"/>
      <color indexed="8"/>
      <name val="Calibri"/>
      <family val="2"/>
    </font>
    <font>
      <b/>
      <i/>
      <sz val="12"/>
      <color indexed="10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sz val="14"/>
      <color indexed="8"/>
      <name val="Times New Roman"/>
      <family val="2"/>
      <charset val="163"/>
    </font>
    <font>
      <sz val="11"/>
      <color indexed="8"/>
      <name val="Calibri"/>
      <family val="2"/>
    </font>
    <font>
      <b/>
      <i/>
      <sz val="11"/>
      <color indexed="12"/>
      <name val="Times New Roman"/>
      <family val="1"/>
      <charset val="163"/>
    </font>
    <font>
      <b/>
      <i/>
      <sz val="10"/>
      <color indexed="12"/>
      <name val="Arial"/>
      <family val="2"/>
      <charset val="163"/>
    </font>
    <font>
      <sz val="12"/>
      <color indexed="8"/>
      <name val="Times New Roman"/>
      <family val="1"/>
    </font>
    <font>
      <sz val="13"/>
      <color indexed="10"/>
      <name val="Times New Roman"/>
      <family val="1"/>
    </font>
    <font>
      <sz val="11"/>
      <color theme="0"/>
      <name val="Arial"/>
      <family val="2"/>
    </font>
    <font>
      <i/>
      <sz val="11"/>
      <color rgb="FF7F7F7F"/>
      <name val="Arial"/>
      <family val="2"/>
    </font>
    <font>
      <u/>
      <sz val="10"/>
      <color theme="10"/>
      <name val="Arial"/>
      <family val="2"/>
    </font>
    <font>
      <sz val="11"/>
      <color rgb="FF9C6500"/>
      <name val="Arial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11"/>
      <color theme="1"/>
      <name val="Arial"/>
      <family val="2"/>
      <charset val="163"/>
    </font>
    <font>
      <sz val="14"/>
      <color theme="1"/>
      <name val="Times New Roman"/>
      <family val="2"/>
    </font>
    <font>
      <sz val="14"/>
      <color theme="1"/>
      <name val="Times New Roman"/>
      <family val="2"/>
      <charset val="163"/>
    </font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8"/>
      <color theme="3"/>
      <name val="Times New Roman"/>
      <family val="2"/>
    </font>
    <font>
      <b/>
      <sz val="12"/>
      <color rgb="FFFF0000"/>
      <name val="Times New Roman"/>
      <family val="1"/>
    </font>
    <font>
      <b/>
      <sz val="11"/>
      <color rgb="FF0000FF"/>
      <name val="Times New Roman"/>
      <family val="1"/>
    </font>
    <font>
      <sz val="11"/>
      <color rgb="FFFF0000"/>
      <name val="Times New Roman"/>
      <family val="1"/>
    </font>
    <font>
      <sz val="8"/>
      <name val="Arial"/>
      <family val="2"/>
    </font>
    <font>
      <sz val="13"/>
      <color rgb="FFFF0000"/>
      <name val="Times New Roman"/>
      <family val="1"/>
    </font>
    <font>
      <b/>
      <sz val="13"/>
      <color rgb="FFFF0000"/>
      <name val="Times New Roman"/>
      <family val="1"/>
    </font>
    <font>
      <sz val="12"/>
      <color rgb="FFFF0000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  <charset val="163"/>
    </font>
    <font>
      <sz val="10"/>
      <color rgb="FFFF0000"/>
      <name val="Arial"/>
      <family val="2"/>
      <charset val="163"/>
    </font>
    <font>
      <b/>
      <i/>
      <sz val="11"/>
      <color rgb="FF0000FF"/>
      <name val="Times New Roman"/>
      <family val="1"/>
    </font>
    <font>
      <sz val="11"/>
      <color rgb="FF0070C0"/>
      <name val="Times New Roman"/>
      <family val="1"/>
      <charset val="163"/>
    </font>
    <font>
      <i/>
      <sz val="12"/>
      <color rgb="FFFF0000"/>
      <name val="Times New Roman"/>
      <family val="1"/>
    </font>
    <font>
      <sz val="8"/>
      <name val="Arial"/>
      <family val="2"/>
    </font>
    <font>
      <sz val="8"/>
      <name val="Arial"/>
      <family val="2"/>
    </font>
    <font>
      <sz val="12"/>
      <color theme="0"/>
      <name val="Times New Roman"/>
      <family val="1"/>
    </font>
    <font>
      <sz val="11"/>
      <color theme="1"/>
      <name val="Times New Roman"/>
      <family val="1"/>
    </font>
    <font>
      <sz val="10"/>
      <color rgb="FF0000FF"/>
      <name val="Arial"/>
      <family val="2"/>
      <charset val="163"/>
    </font>
    <font>
      <sz val="11"/>
      <color rgb="FF0000FF"/>
      <name val="Times New Roman"/>
      <family val="1"/>
      <charset val="163"/>
    </font>
    <font>
      <sz val="10"/>
      <color indexed="8"/>
      <name val="Arial"/>
      <family val="2"/>
    </font>
    <font>
      <sz val="10"/>
      <color rgb="FF0070C0"/>
      <name val="Arial"/>
      <family val="2"/>
      <charset val="163"/>
    </font>
    <font>
      <b/>
      <i/>
      <sz val="11"/>
      <color theme="1"/>
      <name val="Times New Roman"/>
      <family val="1"/>
    </font>
    <font>
      <b/>
      <u/>
      <sz val="12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2"/>
      <color rgb="FF0000FF"/>
      <name val="Times New Roman"/>
      <family val="1"/>
    </font>
    <font>
      <sz val="12"/>
      <color rgb="FF0000FF"/>
      <name val="Times New Roman"/>
      <family val="1"/>
    </font>
    <font>
      <sz val="11"/>
      <color rgb="FF0000FF"/>
      <name val="Times New Roman"/>
      <family val="1"/>
    </font>
    <font>
      <i/>
      <sz val="11"/>
      <color rgb="FF0000FF"/>
      <name val="Times New Roman"/>
      <family val="1"/>
    </font>
    <font>
      <b/>
      <sz val="11"/>
      <color theme="1"/>
      <name val="Times New Roman"/>
      <family val="1"/>
    </font>
    <font>
      <sz val="8"/>
      <name val="Arial"/>
      <family val="2"/>
    </font>
    <font>
      <b/>
      <i/>
      <sz val="11"/>
      <color rgb="FF0070C0"/>
      <name val="Times New Roman"/>
      <family val="1"/>
      <charset val="163"/>
    </font>
    <font>
      <b/>
      <i/>
      <sz val="11"/>
      <color rgb="FF0000FF"/>
      <name val="Times New Roman"/>
      <family val="1"/>
      <charset val="163"/>
    </font>
    <font>
      <b/>
      <sz val="10"/>
      <color rgb="FF000000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i/>
      <sz val="11"/>
      <color theme="1"/>
      <name val="Times New Roman"/>
      <family val="1"/>
    </font>
    <font>
      <i/>
      <sz val="14"/>
      <name val="Times New Roman"/>
      <family val="1"/>
    </font>
    <font>
      <sz val="10"/>
      <color rgb="FFFF0000"/>
      <name val="Arial"/>
      <family val="2"/>
    </font>
    <font>
      <u val="singleAccounting"/>
      <sz val="11"/>
      <name val="Times New Roman"/>
      <family val="1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2"/>
      <color rgb="FFFF0000"/>
      <name val="Times New Roman"/>
      <family val="1"/>
      <charset val="163"/>
    </font>
    <font>
      <sz val="13"/>
      <color rgb="FF0000FF"/>
      <name val="Times New Roman"/>
      <family val="1"/>
    </font>
    <font>
      <b/>
      <sz val="13"/>
      <color rgb="FF0000FF"/>
      <name val="Times New Roman"/>
      <family val="1"/>
    </font>
    <font>
      <b/>
      <i/>
      <sz val="13"/>
      <color rgb="FF0000FF"/>
      <name val="Times New Roman"/>
      <family val="1"/>
    </font>
    <font>
      <sz val="10"/>
      <color rgb="FF0000FF"/>
      <name val="Times New Roman"/>
      <family val="1"/>
    </font>
    <font>
      <b/>
      <sz val="20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u/>
      <sz val="10"/>
      <color rgb="FFFF0000"/>
      <name val="Times New Roman"/>
      <family val="1"/>
    </font>
    <font>
      <b/>
      <i/>
      <u/>
      <sz val="10"/>
      <color rgb="FFFF0000"/>
      <name val="Times New Roman"/>
      <family val="1"/>
    </font>
    <font>
      <b/>
      <sz val="10"/>
      <color rgb="FF0000FF"/>
      <name val="Times New Roman"/>
      <family val="1"/>
    </font>
    <font>
      <sz val="10"/>
      <color indexed="56"/>
      <name val="Times New Roman"/>
      <family val="1"/>
    </font>
    <font>
      <b/>
      <u/>
      <sz val="10"/>
      <name val="Times New Roman"/>
      <family val="1"/>
    </font>
    <font>
      <b/>
      <u/>
      <sz val="10"/>
      <color indexed="12"/>
      <name val="Times New Roman"/>
      <family val="1"/>
    </font>
    <font>
      <b/>
      <i/>
      <sz val="10"/>
      <color indexed="10"/>
      <name val="Times New Roman"/>
      <family val="1"/>
    </font>
    <font>
      <b/>
      <sz val="10"/>
      <color indexed="12"/>
      <name val="Times New Roman"/>
      <family val="1"/>
    </font>
    <font>
      <b/>
      <sz val="10"/>
      <color indexed="56"/>
      <name val="Times New Roman"/>
      <family val="1"/>
    </font>
    <font>
      <b/>
      <i/>
      <sz val="10"/>
      <color indexed="56"/>
      <name val="Times New Roman"/>
      <family val="1"/>
    </font>
    <font>
      <i/>
      <sz val="10"/>
      <color rgb="FF0000FF"/>
      <name val="Times New Roman"/>
      <family val="1"/>
    </font>
    <font>
      <b/>
      <i/>
      <sz val="10"/>
      <color rgb="FF0000FF"/>
      <name val="Times New Roman"/>
      <family val="1"/>
    </font>
    <font>
      <i/>
      <sz val="10"/>
      <color indexed="60"/>
      <name val="Times New Roman"/>
      <family val="1"/>
    </font>
    <font>
      <b/>
      <i/>
      <sz val="12"/>
      <color indexed="14"/>
      <name val="Times New Roman"/>
      <family val="1"/>
    </font>
    <font>
      <i/>
      <sz val="11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b/>
      <sz val="12"/>
      <color rgb="FF0070C0"/>
      <name val="Times New Roman"/>
      <family val="1"/>
    </font>
    <font>
      <b/>
      <sz val="13"/>
      <color rgb="FF0070C0"/>
      <name val="Times New Roman"/>
      <family val="1"/>
    </font>
    <font>
      <b/>
      <sz val="10"/>
      <color theme="1"/>
      <name val="Arial"/>
      <family val="2"/>
    </font>
    <font>
      <b/>
      <sz val="12"/>
      <color theme="2" tint="-0.89999084444715716"/>
      <name val="Times New Roman"/>
      <family val="1"/>
      <charset val="163"/>
    </font>
    <font>
      <sz val="12"/>
      <color theme="2" tint="-0.89999084444715716"/>
      <name val="Times New Roman"/>
      <family val="1"/>
      <charset val="163"/>
    </font>
    <font>
      <i/>
      <sz val="12"/>
      <color theme="2" tint="-0.89999084444715716"/>
      <name val="Times New Roman"/>
      <family val="1"/>
      <charset val="163"/>
    </font>
    <font>
      <sz val="12"/>
      <color theme="2" tint="-0.89999084444715716"/>
      <name val="Times New Roman"/>
      <family val="1"/>
    </font>
    <font>
      <i/>
      <sz val="12"/>
      <color theme="2" tint="-0.89999084444715716"/>
      <name val="Times New Roman"/>
      <family val="1"/>
    </font>
    <font>
      <b/>
      <sz val="12"/>
      <color theme="2" tint="-0.89999084444715716"/>
      <name val="Times New Roman"/>
      <family val="1"/>
    </font>
    <font>
      <sz val="13"/>
      <color theme="2" tint="-0.89999084444715716"/>
      <name val="Times New Roman"/>
      <family val="1"/>
    </font>
    <font>
      <b/>
      <sz val="13"/>
      <color theme="2" tint="-0.89999084444715716"/>
      <name val="Times New Roman"/>
      <family val="1"/>
    </font>
    <font>
      <b/>
      <i/>
      <sz val="12"/>
      <color rgb="FF0000FF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4"/>
      </patternFill>
    </fill>
    <fill>
      <patternFill patternType="solid">
        <fgColor indexed="10"/>
      </patternFill>
    </fill>
    <fill>
      <patternFill patternType="solid">
        <fgColor indexed="29"/>
      </patternFill>
    </fill>
    <fill>
      <patternFill patternType="solid">
        <fgColor indexed="16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7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3"/>
      </patternFill>
    </fill>
    <fill>
      <patternFill patternType="solid">
        <fgColor indexed="26"/>
        <bgColor indexed="64"/>
      </patternFill>
    </fill>
    <fill>
      <patternFill patternType="gray125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/>
      <top style="hair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1699">
    <xf numFmtId="0" fontId="0" fillId="0" borderId="0"/>
    <xf numFmtId="184" fontId="9" fillId="0" borderId="0" applyFont="0" applyFill="0" applyBorder="0" applyAlignment="0" applyProtection="0"/>
    <xf numFmtId="245" fontId="9" fillId="0" borderId="0" applyFont="0" applyFill="0" applyBorder="0" applyAlignment="0" applyProtection="0">
      <protection locked="0"/>
    </xf>
    <xf numFmtId="185" fontId="11" fillId="0" borderId="0" applyFont="0" applyFill="0" applyBorder="0" applyAlignment="0" applyProtection="0"/>
    <xf numFmtId="0" fontId="63" fillId="0" borderId="0" applyFont="0" applyFill="0" applyBorder="0" applyAlignment="0" applyProtection="0"/>
    <xf numFmtId="186" fontId="11" fillId="0" borderId="0" applyFont="0" applyFill="0" applyBorder="0" applyAlignment="0" applyProtection="0"/>
    <xf numFmtId="187" fontId="64" fillId="0" borderId="0" applyFont="0" applyFill="0" applyBorder="0" applyAlignment="0" applyProtection="0"/>
    <xf numFmtId="188" fontId="64" fillId="0" borderId="0" applyFont="0" applyFill="0" applyBorder="0" applyAlignment="0" applyProtection="0"/>
    <xf numFmtId="165" fontId="65" fillId="0" borderId="0" applyFont="0" applyFill="0" applyBorder="0" applyAlignment="0" applyProtection="0"/>
    <xf numFmtId="9" fontId="66" fillId="0" borderId="0" applyFont="0" applyFill="0" applyBorder="0" applyAlignment="0" applyProtection="0"/>
    <xf numFmtId="189" fontId="67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69" fillId="0" borderId="0"/>
    <xf numFmtId="203" fontId="70" fillId="0" borderId="0" applyFont="0" applyFill="0" applyBorder="0" applyAlignment="0" applyProtection="0"/>
    <xf numFmtId="184" fontId="10" fillId="0" borderId="0" applyFont="0" applyFill="0" applyBorder="0" applyAlignment="0" applyProtection="0"/>
    <xf numFmtId="190" fontId="45" fillId="0" borderId="0" applyFont="0" applyFill="0" applyBorder="0" applyAlignment="0" applyProtection="0"/>
    <xf numFmtId="193" fontId="9" fillId="0" borderId="0" applyFont="0" applyFill="0" applyBorder="0" applyAlignment="0" applyProtection="0"/>
    <xf numFmtId="42" fontId="10" fillId="0" borderId="0" applyFont="0" applyFill="0" applyBorder="0" applyAlignment="0" applyProtection="0"/>
    <xf numFmtId="230" fontId="10" fillId="0" borderId="0" applyFont="0" applyFill="0" applyBorder="0" applyAlignment="0" applyProtection="0"/>
    <xf numFmtId="190" fontId="45" fillId="0" borderId="0" applyFont="0" applyFill="0" applyBorder="0" applyAlignment="0" applyProtection="0"/>
    <xf numFmtId="193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0" fontId="45" fillId="0" borderId="0" applyFont="0" applyFill="0" applyBorder="0" applyAlignment="0" applyProtection="0"/>
    <xf numFmtId="18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203" fontId="70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78" fontId="70" fillId="0" borderId="0" applyFont="0" applyFill="0" applyBorder="0" applyAlignment="0" applyProtection="0"/>
    <xf numFmtId="241" fontId="9" fillId="0" borderId="0" applyFont="0" applyFill="0" applyBorder="0" applyAlignment="0" applyProtection="0"/>
    <xf numFmtId="203" fontId="7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91" fontId="45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166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65" fontId="9" fillId="0" borderId="0" applyFont="0" applyFill="0" applyBorder="0" applyAlignment="0" applyProtection="0"/>
    <xf numFmtId="18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90" fontId="45" fillId="0" borderId="0" applyFont="0" applyFill="0" applyBorder="0" applyAlignment="0" applyProtection="0"/>
    <xf numFmtId="193" fontId="9" fillId="0" borderId="0" applyFont="0" applyFill="0" applyBorder="0" applyAlignment="0" applyProtection="0"/>
    <xf numFmtId="230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89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189" fontId="70" fillId="0" borderId="0" applyFont="0" applyFill="0" applyBorder="0" applyAlignment="0" applyProtection="0"/>
    <xf numFmtId="193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40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16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91" fontId="45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166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35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94" fontId="45" fillId="0" borderId="0" applyFont="0" applyFill="0" applyBorder="0" applyAlignment="0" applyProtection="0"/>
    <xf numFmtId="188" fontId="10" fillId="0" borderId="0" applyFont="0" applyFill="0" applyBorder="0" applyAlignment="0" applyProtection="0"/>
    <xf numFmtId="236" fontId="9" fillId="0" borderId="0" applyFont="0" applyFill="0" applyBorder="0" applyAlignment="0" applyProtection="0"/>
    <xf numFmtId="236" fontId="9" fillId="0" borderId="0" applyFont="0" applyFill="0" applyBorder="0" applyAlignment="0" applyProtection="0"/>
    <xf numFmtId="234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1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238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203" fontId="70" fillId="0" borderId="0" applyFont="0" applyFill="0" applyBorder="0" applyAlignment="0" applyProtection="0"/>
    <xf numFmtId="238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90" fontId="45" fillId="0" borderId="0" applyFont="0" applyFill="0" applyBorder="0" applyAlignment="0" applyProtection="0"/>
    <xf numFmtId="193" fontId="9" fillId="0" borderId="0" applyFont="0" applyFill="0" applyBorder="0" applyAlignment="0" applyProtection="0"/>
    <xf numFmtId="230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89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189" fontId="70" fillId="0" borderId="0" applyFont="0" applyFill="0" applyBorder="0" applyAlignment="0" applyProtection="0"/>
    <xf numFmtId="193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40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94" fontId="45" fillId="0" borderId="0" applyFont="0" applyFill="0" applyBorder="0" applyAlignment="0" applyProtection="0"/>
    <xf numFmtId="188" fontId="10" fillId="0" borderId="0" applyFont="0" applyFill="0" applyBorder="0" applyAlignment="0" applyProtection="0"/>
    <xf numFmtId="236" fontId="9" fillId="0" borderId="0" applyFont="0" applyFill="0" applyBorder="0" applyAlignment="0" applyProtection="0"/>
    <xf numFmtId="236" fontId="9" fillId="0" borderId="0" applyFont="0" applyFill="0" applyBorder="0" applyAlignment="0" applyProtection="0"/>
    <xf numFmtId="234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1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238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203" fontId="70" fillId="0" borderId="0" applyFont="0" applyFill="0" applyBorder="0" applyAlignment="0" applyProtection="0"/>
    <xf numFmtId="238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91" fontId="45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166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65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203" fontId="70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78" fontId="70" fillId="0" borderId="0" applyFont="0" applyFill="0" applyBorder="0" applyAlignment="0" applyProtection="0"/>
    <xf numFmtId="241" fontId="9" fillId="0" borderId="0" applyFont="0" applyFill="0" applyBorder="0" applyAlignment="0" applyProtection="0"/>
    <xf numFmtId="203" fontId="70" fillId="0" borderId="0" applyFont="0" applyFill="0" applyBorder="0" applyAlignment="0" applyProtection="0"/>
    <xf numFmtId="4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89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189" fontId="70" fillId="0" borderId="0" applyFont="0" applyFill="0" applyBorder="0" applyAlignment="0" applyProtection="0"/>
    <xf numFmtId="193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40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94" fontId="45" fillId="0" borderId="0" applyFont="0" applyFill="0" applyBorder="0" applyAlignment="0" applyProtection="0"/>
    <xf numFmtId="188" fontId="10" fillId="0" borderId="0" applyFont="0" applyFill="0" applyBorder="0" applyAlignment="0" applyProtection="0"/>
    <xf numFmtId="236" fontId="9" fillId="0" borderId="0" applyFont="0" applyFill="0" applyBorder="0" applyAlignment="0" applyProtection="0"/>
    <xf numFmtId="236" fontId="9" fillId="0" borderId="0" applyFont="0" applyFill="0" applyBorder="0" applyAlignment="0" applyProtection="0"/>
    <xf numFmtId="234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1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238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203" fontId="70" fillId="0" borderId="0" applyFont="0" applyFill="0" applyBorder="0" applyAlignment="0" applyProtection="0"/>
    <xf numFmtId="238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91" fontId="45" fillId="0" borderId="0" applyFont="0" applyFill="0" applyBorder="0" applyAlignment="0" applyProtection="0"/>
    <xf numFmtId="187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3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166" fontId="70" fillId="0" borderId="0" applyFont="0" applyFill="0" applyBorder="0" applyAlignment="0" applyProtection="0"/>
    <xf numFmtId="242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203" fontId="70" fillId="0" borderId="0" applyFont="0" applyFill="0" applyBorder="0" applyAlignment="0" applyProtection="0"/>
    <xf numFmtId="241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178" fontId="70" fillId="0" borderId="0" applyFont="0" applyFill="0" applyBorder="0" applyAlignment="0" applyProtection="0"/>
    <xf numFmtId="241" fontId="9" fillId="0" borderId="0" applyFont="0" applyFill="0" applyBorder="0" applyAlignment="0" applyProtection="0"/>
    <xf numFmtId="203" fontId="70" fillId="0" borderId="0" applyFont="0" applyFill="0" applyBorder="0" applyAlignment="0" applyProtection="0"/>
    <xf numFmtId="166" fontId="9" fillId="0" borderId="0" applyFont="0" applyFill="0" applyBorder="0" applyAlignment="0" applyProtection="0"/>
    <xf numFmtId="42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0" fontId="11" fillId="0" borderId="0"/>
    <xf numFmtId="246" fontId="9" fillId="0" borderId="0" applyFont="0" applyFill="0" applyBorder="0" applyAlignment="0" applyProtection="0"/>
    <xf numFmtId="0" fontId="71" fillId="2" borderId="0"/>
    <xf numFmtId="9" fontId="72" fillId="0" borderId="0" applyBorder="0" applyAlignment="0" applyProtection="0"/>
    <xf numFmtId="0" fontId="73" fillId="2" borderId="0"/>
    <xf numFmtId="0" fontId="63" fillId="0" borderId="0"/>
    <xf numFmtId="0" fontId="48" fillId="3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3" borderId="0" applyNumberFormat="0" applyBorder="0" applyAlignment="0" applyProtection="0"/>
    <xf numFmtId="0" fontId="48" fillId="7" borderId="0" applyNumberFormat="0" applyBorder="0" applyAlignment="0" applyProtection="0"/>
    <xf numFmtId="0" fontId="48" fillId="5" borderId="0" applyNumberFormat="0" applyBorder="0" applyAlignment="0" applyProtection="0"/>
    <xf numFmtId="0" fontId="74" fillId="2" borderId="0"/>
    <xf numFmtId="0" fontId="75" fillId="0" borderId="0">
      <alignment wrapText="1"/>
    </xf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9" borderId="0" applyNumberFormat="0" applyBorder="0" applyAlignment="0" applyProtection="0"/>
    <xf numFmtId="0" fontId="48" fillId="8" borderId="0" applyNumberFormat="0" applyBorder="0" applyAlignment="0" applyProtection="0"/>
    <xf numFmtId="0" fontId="48" fillId="5" borderId="0" applyNumberFormat="0" applyBorder="0" applyAlignment="0" applyProtection="0"/>
    <xf numFmtId="0" fontId="76" fillId="12" borderId="0" applyNumberFormat="0" applyBorder="0" applyAlignment="0" applyProtection="0"/>
    <xf numFmtId="0" fontId="191" fillId="36" borderId="0" applyNumberFormat="0" applyBorder="0" applyAlignment="0" applyProtection="0"/>
    <xf numFmtId="0" fontId="76" fillId="10" borderId="0" applyNumberFormat="0" applyBorder="0" applyAlignment="0" applyProtection="0"/>
    <xf numFmtId="0" fontId="191" fillId="37" borderId="0" applyNumberFormat="0" applyBorder="0" applyAlignment="0" applyProtection="0"/>
    <xf numFmtId="0" fontId="76" fillId="11" borderId="0" applyNumberFormat="0" applyBorder="0" applyAlignment="0" applyProtection="0"/>
    <xf numFmtId="0" fontId="191" fillId="38" borderId="0" applyNumberFormat="0" applyBorder="0" applyAlignment="0" applyProtection="0"/>
    <xf numFmtId="0" fontId="76" fillId="9" borderId="0" applyNumberFormat="0" applyBorder="0" applyAlignment="0" applyProtection="0"/>
    <xf numFmtId="0" fontId="191" fillId="39" borderId="0" applyNumberFormat="0" applyBorder="0" applyAlignment="0" applyProtection="0"/>
    <xf numFmtId="0" fontId="76" fillId="12" borderId="0" applyNumberFormat="0" applyBorder="0" applyAlignment="0" applyProtection="0"/>
    <xf numFmtId="0" fontId="191" fillId="40" borderId="0" applyNumberFormat="0" applyBorder="0" applyAlignment="0" applyProtection="0"/>
    <xf numFmtId="0" fontId="76" fillId="5" borderId="0" applyNumberFormat="0" applyBorder="0" applyAlignment="0" applyProtection="0"/>
    <xf numFmtId="0" fontId="191" fillId="41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8" fillId="14" borderId="0" applyNumberFormat="0" applyBorder="0" applyAlignment="0" applyProtection="0"/>
    <xf numFmtId="0" fontId="76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8" fillId="17" borderId="0" applyNumberFormat="0" applyBorder="0" applyAlignment="0" applyProtection="0"/>
    <xf numFmtId="0" fontId="76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20" borderId="0" applyNumberFormat="0" applyBorder="0" applyAlignment="0" applyProtection="0"/>
    <xf numFmtId="0" fontId="78" fillId="16" borderId="0" applyNumberFormat="0" applyBorder="0" applyAlignment="0" applyProtection="0"/>
    <xf numFmtId="0" fontId="76" fillId="19" borderId="0" applyNumberFormat="0" applyBorder="0" applyAlignment="0" applyProtection="0"/>
    <xf numFmtId="0" fontId="77" fillId="13" borderId="0" applyNumberFormat="0" applyBorder="0" applyAlignment="0" applyProtection="0"/>
    <xf numFmtId="0" fontId="77" fillId="16" borderId="0" applyNumberFormat="0" applyBorder="0" applyAlignment="0" applyProtection="0"/>
    <xf numFmtId="0" fontId="78" fillId="16" borderId="0" applyNumberFormat="0" applyBorder="0" applyAlignment="0" applyProtection="0"/>
    <xf numFmtId="0" fontId="76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3" borderId="0" applyNumberFormat="0" applyBorder="0" applyAlignment="0" applyProtection="0"/>
    <xf numFmtId="0" fontId="78" fillId="14" borderId="0" applyNumberFormat="0" applyBorder="0" applyAlignment="0" applyProtection="0"/>
    <xf numFmtId="0" fontId="76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24" borderId="0" applyNumberFormat="0" applyBorder="0" applyAlignment="0" applyProtection="0"/>
    <xf numFmtId="0" fontId="78" fillId="24" borderId="0" applyNumberFormat="0" applyBorder="0" applyAlignment="0" applyProtection="0"/>
    <xf numFmtId="0" fontId="76" fillId="23" borderId="0" applyNumberFormat="0" applyBorder="0" applyAlignment="0" applyProtection="0"/>
    <xf numFmtId="243" fontId="11" fillId="0" borderId="0" applyFont="0" applyFill="0" applyBorder="0" applyAlignment="0" applyProtection="0"/>
    <xf numFmtId="0" fontId="79" fillId="0" borderId="0" applyFont="0" applyFill="0" applyBorder="0" applyAlignment="0" applyProtection="0"/>
    <xf numFmtId="196" fontId="9" fillId="0" borderId="0" applyFont="0" applyFill="0" applyBorder="0" applyAlignment="0" applyProtection="0"/>
    <xf numFmtId="244" fontId="11" fillId="0" borderId="0" applyFont="0" applyFill="0" applyBorder="0" applyAlignment="0" applyProtection="0"/>
    <xf numFmtId="0" fontId="79" fillId="0" borderId="0" applyFont="0" applyFill="0" applyBorder="0" applyAlignment="0" applyProtection="0"/>
    <xf numFmtId="197" fontId="9" fillId="0" borderId="0" applyFont="0" applyFill="0" applyBorder="0" applyAlignment="0" applyProtection="0"/>
    <xf numFmtId="188" fontId="80" fillId="0" borderId="0" applyFont="0" applyFill="0" applyBorder="0" applyAlignment="0" applyProtection="0"/>
    <xf numFmtId="0" fontId="79" fillId="0" borderId="0" applyFont="0" applyFill="0" applyBorder="0" applyAlignment="0" applyProtection="0"/>
    <xf numFmtId="198" fontId="45" fillId="0" borderId="0" applyFont="0" applyFill="0" applyBorder="0" applyAlignment="0" applyProtection="0"/>
    <xf numFmtId="187" fontId="80" fillId="0" borderId="0" applyFont="0" applyFill="0" applyBorder="0" applyAlignment="0" applyProtection="0"/>
    <xf numFmtId="0" fontId="79" fillId="0" borderId="0" applyFont="0" applyFill="0" applyBorder="0" applyAlignment="0" applyProtection="0"/>
    <xf numFmtId="196" fontId="45" fillId="0" borderId="0" applyFont="0" applyFill="0" applyBorder="0" applyAlignment="0" applyProtection="0"/>
    <xf numFmtId="184" fontId="9" fillId="0" borderId="0" applyFont="0" applyFill="0" applyBorder="0" applyAlignment="0" applyProtection="0"/>
    <xf numFmtId="0" fontId="81" fillId="4" borderId="0" applyNumberFormat="0" applyBorder="0" applyAlignment="0" applyProtection="0"/>
    <xf numFmtId="0" fontId="82" fillId="0" borderId="0" applyNumberFormat="0" applyFill="0" applyBorder="0" applyAlignment="0" applyProtection="0"/>
    <xf numFmtId="0" fontId="79" fillId="0" borderId="0"/>
    <xf numFmtId="0" fontId="22" fillId="0" borderId="0"/>
    <xf numFmtId="0" fontId="79" fillId="0" borderId="0"/>
    <xf numFmtId="0" fontId="83" fillId="0" borderId="0"/>
    <xf numFmtId="0" fontId="45" fillId="0" borderId="0" applyFill="0" applyBorder="0" applyAlignment="0"/>
    <xf numFmtId="199" fontId="84" fillId="0" borderId="0" applyFill="0" applyBorder="0" applyAlignment="0"/>
    <xf numFmtId="200" fontId="84" fillId="0" borderId="0" applyFill="0" applyBorder="0" applyAlignment="0"/>
    <xf numFmtId="201" fontId="84" fillId="0" borderId="0" applyFill="0" applyBorder="0" applyAlignment="0"/>
    <xf numFmtId="202" fontId="45" fillId="0" borderId="0" applyFill="0" applyBorder="0" applyAlignment="0"/>
    <xf numFmtId="203" fontId="84" fillId="0" borderId="0" applyFill="0" applyBorder="0" applyAlignment="0"/>
    <xf numFmtId="204" fontId="84" fillId="0" borderId="0" applyFill="0" applyBorder="0" applyAlignment="0"/>
    <xf numFmtId="199" fontId="84" fillId="0" borderId="0" applyFill="0" applyBorder="0" applyAlignment="0"/>
    <xf numFmtId="0" fontId="85" fillId="3" borderId="1" applyNumberFormat="0" applyAlignment="0" applyProtection="0"/>
    <xf numFmtId="0" fontId="86" fillId="0" borderId="0"/>
    <xf numFmtId="205" fontId="10" fillId="0" borderId="0" applyFont="0" applyFill="0" applyBorder="0" applyAlignment="0" applyProtection="0"/>
    <xf numFmtId="0" fontId="87" fillId="25" borderId="2" applyNumberFormat="0" applyAlignment="0" applyProtection="0"/>
    <xf numFmtId="168" fontId="5" fillId="0" borderId="0" applyFont="0" applyFill="0" applyBorder="0" applyAlignment="0" applyProtection="0"/>
    <xf numFmtId="41" fontId="11" fillId="0" borderId="0" applyFont="0" applyFill="0" applyBorder="0" applyAlignment="0" applyProtection="0"/>
    <xf numFmtId="203" fontId="84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89" fontId="1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45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48" fillId="0" borderId="0" applyFont="0" applyFill="0" applyBorder="0" applyAlignment="0" applyProtection="0"/>
    <xf numFmtId="167" fontId="185" fillId="0" borderId="0" applyFont="0" applyFill="0" applyBorder="0" applyAlignment="0" applyProtection="0"/>
    <xf numFmtId="175" fontId="11" fillId="0" borderId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167" fontId="150" fillId="0" borderId="0" applyFont="0" applyFill="0" applyBorder="0" applyAlignment="0" applyProtection="0"/>
    <xf numFmtId="167" fontId="5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48" fillId="0" borderId="0" applyFont="0" applyFill="0" applyBorder="0" applyAlignment="0" applyProtection="0"/>
    <xf numFmtId="167" fontId="160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160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160" fillId="0" borderId="0" applyFont="0" applyFill="0" applyBorder="0" applyAlignment="0" applyProtection="0"/>
    <xf numFmtId="167" fontId="5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48" fillId="0" borderId="0" applyFont="0" applyFill="0" applyBorder="0" applyAlignment="0" applyProtection="0"/>
    <xf numFmtId="174" fontId="11" fillId="0" borderId="0" applyFont="0" applyFill="0" applyBorder="0" applyAlignment="0" applyProtection="0"/>
    <xf numFmtId="182" fontId="11" fillId="0" borderId="0" applyFill="0" applyBorder="0" applyAlignment="0" applyProtection="0"/>
    <xf numFmtId="4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1" fillId="0" borderId="0" applyFont="0" applyFill="0" applyBorder="0" applyAlignment="0" applyProtection="0"/>
    <xf numFmtId="167" fontId="160" fillId="0" borderId="0" applyFont="0" applyFill="0" applyBorder="0" applyAlignment="0" applyProtection="0"/>
    <xf numFmtId="167" fontId="55" fillId="0" borderId="0" applyFont="0" applyFill="0" applyBorder="0" applyAlignment="0" applyProtection="0"/>
    <xf numFmtId="43" fontId="48" fillId="0" borderId="0" applyFont="0" applyFill="0" applyBorder="0" applyAlignment="0" applyProtection="0"/>
    <xf numFmtId="168" fontId="165" fillId="0" borderId="0" applyFont="0" applyFill="0" applyBorder="0" applyAlignment="0" applyProtection="0"/>
    <xf numFmtId="167" fontId="166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55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8" fillId="0" borderId="0" applyFont="0" applyFill="0" applyBorder="0" applyAlignment="0" applyProtection="0"/>
    <xf numFmtId="167" fontId="146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167" fontId="170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5" fillId="0" borderId="0" applyFont="0" applyFill="0" applyBorder="0" applyAlignment="0" applyProtection="0"/>
    <xf numFmtId="43" fontId="45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6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62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88" fillId="0" borderId="0" applyFont="0" applyFill="0" applyBorder="0" applyAlignment="0" applyProtection="0"/>
    <xf numFmtId="182" fontId="89" fillId="0" borderId="0"/>
    <xf numFmtId="3" fontId="11" fillId="0" borderId="0" applyFont="0" applyFill="0" applyBorder="0" applyAlignment="0" applyProtection="0"/>
    <xf numFmtId="20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99" fontId="84" fillId="0" borderId="0" applyFont="0" applyFill="0" applyBorder="0" applyAlignment="0" applyProtection="0"/>
    <xf numFmtId="207" fontId="45" fillId="0" borderId="0" applyFont="0" applyFill="0" applyBorder="0" applyAlignment="0" applyProtection="0"/>
    <xf numFmtId="208" fontId="11" fillId="0" borderId="0" applyFont="0" applyFill="0" applyBorder="0" applyAlignment="0" applyProtection="0"/>
    <xf numFmtId="209" fontId="45" fillId="0" borderId="0"/>
    <xf numFmtId="0" fontId="11" fillId="0" borderId="0" applyFont="0" applyFill="0" applyBorder="0" applyAlignment="0" applyProtection="0"/>
    <xf numFmtId="14" fontId="90" fillId="0" borderId="0" applyFill="0" applyBorder="0" applyAlignment="0"/>
    <xf numFmtId="0" fontId="91" fillId="0" borderId="0" applyProtection="0"/>
    <xf numFmtId="43" fontId="146" fillId="0" borderId="0" applyFont="0" applyFill="0" applyBorder="0" applyAlignment="0" applyProtection="0"/>
    <xf numFmtId="14" fontId="9" fillId="0" borderId="0" applyFont="0" applyFill="0" applyBorder="0" applyAlignment="0" applyProtection="0"/>
    <xf numFmtId="41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210" fontId="45" fillId="0" borderId="0"/>
    <xf numFmtId="0" fontId="92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8" borderId="0" applyNumberFormat="0" applyBorder="0" applyAlignment="0" applyProtection="0"/>
    <xf numFmtId="203" fontId="84" fillId="0" borderId="0" applyFill="0" applyBorder="0" applyAlignment="0"/>
    <xf numFmtId="199" fontId="84" fillId="0" borderId="0" applyFill="0" applyBorder="0" applyAlignment="0"/>
    <xf numFmtId="203" fontId="84" fillId="0" borderId="0" applyFill="0" applyBorder="0" applyAlignment="0"/>
    <xf numFmtId="204" fontId="84" fillId="0" borderId="0" applyFill="0" applyBorder="0" applyAlignment="0"/>
    <xf numFmtId="199" fontId="84" fillId="0" borderId="0" applyFill="0" applyBorder="0" applyAlignment="0"/>
    <xf numFmtId="211" fontId="4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2" fontId="11" fillId="0" borderId="0" applyFont="0" applyFill="0" applyBorder="0" applyAlignment="0" applyProtection="0"/>
    <xf numFmtId="0" fontId="94" fillId="29" borderId="0" applyNumberFormat="0" applyBorder="0" applyAlignment="0" applyProtection="0"/>
    <xf numFmtId="38" fontId="6" fillId="2" borderId="0" applyNumberFormat="0" applyBorder="0" applyAlignment="0" applyProtection="0"/>
    <xf numFmtId="0" fontId="95" fillId="0" borderId="0" applyNumberFormat="0" applyFont="0" applyBorder="0" applyAlignment="0">
      <alignment horizontal="left" vertical="center"/>
    </xf>
    <xf numFmtId="0" fontId="96" fillId="0" borderId="0">
      <alignment horizontal="left"/>
    </xf>
    <xf numFmtId="0" fontId="7" fillId="0" borderId="3" applyNumberFormat="0" applyAlignment="0" applyProtection="0">
      <alignment horizontal="left" vertical="center"/>
    </xf>
    <xf numFmtId="0" fontId="7" fillId="0" borderId="4">
      <alignment horizontal="left" vertical="center"/>
    </xf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9" fillId="0" borderId="7" applyNumberFormat="0" applyFill="0" applyAlignment="0" applyProtection="0"/>
    <xf numFmtId="0" fontId="99" fillId="0" borderId="0" applyNumberFormat="0" applyFill="0" applyBorder="0" applyAlignment="0" applyProtection="0"/>
    <xf numFmtId="0" fontId="100" fillId="0" borderId="0" applyProtection="0"/>
    <xf numFmtId="0" fontId="101" fillId="0" borderId="0" applyProtection="0"/>
    <xf numFmtId="49" fontId="102" fillId="0" borderId="8">
      <alignment vertical="center"/>
    </xf>
    <xf numFmtId="0" fontId="193" fillId="0" borderId="0" applyNumberFormat="0" applyFill="0" applyBorder="0" applyAlignment="0" applyProtection="0"/>
    <xf numFmtId="195" fontId="10" fillId="0" borderId="0" applyFont="0" applyFill="0" applyBorder="0" applyAlignment="0" applyProtection="0"/>
    <xf numFmtId="10" fontId="6" fillId="30" borderId="8" applyNumberFormat="0" applyBorder="0" applyAlignment="0" applyProtection="0"/>
    <xf numFmtId="0" fontId="103" fillId="5" borderId="1" applyNumberFormat="0" applyAlignment="0" applyProtection="0"/>
    <xf numFmtId="0" fontId="69" fillId="0" borderId="0"/>
    <xf numFmtId="0" fontId="69" fillId="0" borderId="0"/>
    <xf numFmtId="203" fontId="84" fillId="0" borderId="0" applyFill="0" applyBorder="0" applyAlignment="0"/>
    <xf numFmtId="199" fontId="84" fillId="0" borderId="0" applyFill="0" applyBorder="0" applyAlignment="0"/>
    <xf numFmtId="203" fontId="84" fillId="0" borderId="0" applyFill="0" applyBorder="0" applyAlignment="0"/>
    <xf numFmtId="204" fontId="84" fillId="0" borderId="0" applyFill="0" applyBorder="0" applyAlignment="0"/>
    <xf numFmtId="199" fontId="84" fillId="0" borderId="0" applyFill="0" applyBorder="0" applyAlignment="0"/>
    <xf numFmtId="0" fontId="104" fillId="0" borderId="9" applyNumberFormat="0" applyFill="0" applyAlignment="0" applyProtection="0"/>
    <xf numFmtId="38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165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05" fillId="0" borderId="10"/>
    <xf numFmtId="183" fontId="106" fillId="0" borderId="11"/>
    <xf numFmtId="212" fontId="69" fillId="0" borderId="0" applyFont="0" applyFill="0" applyBorder="0" applyAlignment="0" applyProtection="0"/>
    <xf numFmtId="213" fontId="69" fillId="0" borderId="0" applyFont="0" applyFill="0" applyBorder="0" applyAlignment="0" applyProtection="0"/>
    <xf numFmtId="214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0" fontId="8" fillId="0" borderId="0" applyNumberFormat="0" applyFont="0" applyFill="0" applyAlignment="0"/>
    <xf numFmtId="0" fontId="107" fillId="11" borderId="0" applyNumberFormat="0" applyBorder="0" applyAlignment="0" applyProtection="0"/>
    <xf numFmtId="0" fontId="194" fillId="42" borderId="0" applyNumberFormat="0" applyBorder="0" applyAlignment="0" applyProtection="0"/>
    <xf numFmtId="0" fontId="89" fillId="0" borderId="0"/>
    <xf numFmtId="37" fontId="108" fillId="0" borderId="0"/>
    <xf numFmtId="0" fontId="109" fillId="0" borderId="0"/>
    <xf numFmtId="0" fontId="11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88" fillId="0" borderId="0"/>
    <xf numFmtId="0" fontId="197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48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48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10" fillId="0" borderId="0"/>
    <xf numFmtId="0" fontId="196" fillId="0" borderId="0"/>
    <xf numFmtId="0" fontId="196" fillId="0" borderId="0"/>
    <xf numFmtId="0" fontId="197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6" fillId="0" borderId="0"/>
    <xf numFmtId="0" fontId="49" fillId="0" borderId="0">
      <alignment vertical="top"/>
    </xf>
    <xf numFmtId="0" fontId="196" fillId="0" borderId="0"/>
    <xf numFmtId="0" fontId="196" fillId="0" borderId="0"/>
    <xf numFmtId="0" fontId="196" fillId="0" borderId="0"/>
    <xf numFmtId="0" fontId="196" fillId="0" borderId="0"/>
    <xf numFmtId="0" fontId="11" fillId="0" borderId="0"/>
    <xf numFmtId="0" fontId="196" fillId="0" borderId="0"/>
    <xf numFmtId="0" fontId="1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1" fillId="0" borderId="0"/>
    <xf numFmtId="0" fontId="198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45" fillId="0" borderId="0"/>
    <xf numFmtId="0" fontId="45" fillId="0" borderId="0"/>
    <xf numFmtId="0" fontId="19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98" fillId="0" borderId="0"/>
    <xf numFmtId="0" fontId="11" fillId="0" borderId="0"/>
    <xf numFmtId="0" fontId="1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6" fillId="0" borderId="0"/>
    <xf numFmtId="0" fontId="195" fillId="0" borderId="0"/>
    <xf numFmtId="0" fontId="4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95" fillId="0" borderId="0"/>
    <xf numFmtId="0" fontId="196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1" fillId="0" borderId="0"/>
    <xf numFmtId="0" fontId="45" fillId="0" borderId="0"/>
    <xf numFmtId="0" fontId="196" fillId="0" borderId="0"/>
    <xf numFmtId="0" fontId="45" fillId="0" borderId="0"/>
    <xf numFmtId="0" fontId="1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8" fillId="0" borderId="0"/>
    <xf numFmtId="0" fontId="198" fillId="0" borderId="0"/>
    <xf numFmtId="0" fontId="196" fillId="0" borderId="0"/>
    <xf numFmtId="0" fontId="199" fillId="0" borderId="0"/>
    <xf numFmtId="0" fontId="199" fillId="0" borderId="0"/>
    <xf numFmtId="0" fontId="198" fillId="0" borderId="0"/>
    <xf numFmtId="0" fontId="198" fillId="0" borderId="0"/>
    <xf numFmtId="0" fontId="198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1" fillId="0" borderId="0"/>
    <xf numFmtId="0" fontId="49" fillId="0" borderId="0">
      <alignment vertical="top"/>
    </xf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1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1" fillId="0" borderId="0"/>
    <xf numFmtId="0" fontId="196" fillId="0" borderId="0"/>
    <xf numFmtId="0" fontId="200" fillId="0" borderId="0"/>
    <xf numFmtId="0" fontId="49" fillId="0" borderId="0">
      <alignment vertical="top"/>
    </xf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5" fillId="0" borderId="0"/>
    <xf numFmtId="0" fontId="1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9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11" fillId="0" borderId="0"/>
    <xf numFmtId="0" fontId="1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45" fillId="0" borderId="0"/>
    <xf numFmtId="0" fontId="11" fillId="0" borderId="0"/>
    <xf numFmtId="0" fontId="9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1" fillId="0" borderId="0"/>
    <xf numFmtId="0" fontId="195" fillId="0" borderId="0"/>
    <xf numFmtId="0" fontId="11" fillId="0" borderId="0"/>
    <xf numFmtId="245" fontId="9" fillId="0" borderId="0">
      <protection locked="0"/>
    </xf>
    <xf numFmtId="0" fontId="11" fillId="0" borderId="0"/>
    <xf numFmtId="0" fontId="48" fillId="0" borderId="0"/>
    <xf numFmtId="0" fontId="11" fillId="0" borderId="0"/>
    <xf numFmtId="0" fontId="11" fillId="6" borderId="12" applyNumberFormat="0" applyFont="0" applyAlignment="0" applyProtection="0"/>
    <xf numFmtId="0" fontId="146" fillId="43" borderId="41" applyNumberFormat="0" applyFont="0" applyAlignment="0" applyProtection="0"/>
    <xf numFmtId="0" fontId="48" fillId="43" borderId="41" applyNumberFormat="0" applyFont="0" applyAlignment="0" applyProtection="0"/>
    <xf numFmtId="0" fontId="146" fillId="43" borderId="41" applyNumberFormat="0" applyFont="0" applyAlignment="0" applyProtection="0"/>
    <xf numFmtId="0" fontId="48" fillId="43" borderId="41" applyNumberFormat="0" applyFont="0" applyAlignment="0" applyProtection="0"/>
    <xf numFmtId="0" fontId="146" fillId="43" borderId="41" applyNumberFormat="0" applyFont="0" applyAlignment="0" applyProtection="0"/>
    <xf numFmtId="0" fontId="48" fillId="43" borderId="41" applyNumberFormat="0" applyFont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0" fontId="113" fillId="3" borderId="13" applyNumberFormat="0" applyAlignment="0" applyProtection="0"/>
    <xf numFmtId="9" fontId="5" fillId="0" borderId="0" applyFont="0" applyFill="0" applyBorder="0" applyAlignment="0" applyProtection="0"/>
    <xf numFmtId="202" fontId="45" fillId="0" borderId="0" applyFont="0" applyFill="0" applyBorder="0" applyAlignment="0" applyProtection="0"/>
    <xf numFmtId="215" fontId="45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65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1" fillId="0" borderId="0" applyFill="0" applyBorder="0" applyAlignment="0" applyProtection="0"/>
    <xf numFmtId="9" fontId="48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9" fillId="0" borderId="0" applyFont="0" applyFill="0" applyBorder="0" applyAlignment="0" applyProtection="0">
      <alignment vertical="top"/>
    </xf>
    <xf numFmtId="9" fontId="6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9" fillId="0" borderId="14" applyNumberFormat="0" applyBorder="0"/>
    <xf numFmtId="203" fontId="84" fillId="0" borderId="0" applyFill="0" applyBorder="0" applyAlignment="0"/>
    <xf numFmtId="199" fontId="84" fillId="0" borderId="0" applyFill="0" applyBorder="0" applyAlignment="0"/>
    <xf numFmtId="203" fontId="84" fillId="0" borderId="0" applyFill="0" applyBorder="0" applyAlignment="0"/>
    <xf numFmtId="204" fontId="84" fillId="0" borderId="0" applyFill="0" applyBorder="0" applyAlignment="0"/>
    <xf numFmtId="199" fontId="84" fillId="0" borderId="0" applyFill="0" applyBorder="0" applyAlignment="0"/>
    <xf numFmtId="0" fontId="114" fillId="0" borderId="0"/>
    <xf numFmtId="0" fontId="69" fillId="0" borderId="0" applyNumberFormat="0" applyFont="0" applyFill="0" applyBorder="0" applyAlignment="0" applyProtection="0">
      <alignment horizontal="left"/>
    </xf>
    <xf numFmtId="0" fontId="115" fillId="0" borderId="10">
      <alignment horizontal="center"/>
    </xf>
    <xf numFmtId="195" fontId="10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/>
    <xf numFmtId="42" fontId="10" fillId="0" borderId="0" applyFont="0" applyFill="0" applyBorder="0" applyAlignment="0" applyProtection="0"/>
    <xf numFmtId="216" fontId="10" fillId="0" borderId="0" applyFont="0" applyFill="0" applyBorder="0" applyAlignment="0" applyProtection="0"/>
    <xf numFmtId="0" fontId="118" fillId="0" borderId="15"/>
    <xf numFmtId="0" fontId="69" fillId="0" borderId="0"/>
    <xf numFmtId="4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90" fontId="45" fillId="0" borderId="0" applyFont="0" applyFill="0" applyBorder="0" applyAlignment="0" applyProtection="0"/>
    <xf numFmtId="4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194" fontId="45" fillId="0" borderId="0" applyFont="0" applyFill="0" applyBorder="0" applyAlignment="0" applyProtection="0"/>
    <xf numFmtId="238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203" fontId="70" fillId="0" borderId="0" applyFont="0" applyFill="0" applyBorder="0" applyAlignment="0" applyProtection="0"/>
    <xf numFmtId="238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36" fontId="9" fillId="0" borderId="0" applyFont="0" applyFill="0" applyBorder="0" applyAlignment="0" applyProtection="0"/>
    <xf numFmtId="236" fontId="9" fillId="0" borderId="0" applyFont="0" applyFill="0" applyBorder="0" applyAlignment="0" applyProtection="0"/>
    <xf numFmtId="234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31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194" fontId="45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238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203" fontId="70" fillId="0" borderId="0" applyFont="0" applyFill="0" applyBorder="0" applyAlignment="0" applyProtection="0"/>
    <xf numFmtId="238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84" fontId="7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93" fontId="9" fillId="0" borderId="0" applyFont="0" applyFill="0" applyBorder="0" applyAlignment="0" applyProtection="0"/>
    <xf numFmtId="230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89" fontId="70" fillId="0" borderId="0" applyFont="0" applyFill="0" applyBorder="0" applyAlignment="0" applyProtection="0"/>
    <xf numFmtId="184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239" fontId="10" fillId="0" borderId="0" applyFont="0" applyFill="0" applyBorder="0" applyAlignment="0" applyProtection="0"/>
    <xf numFmtId="189" fontId="70" fillId="0" borderId="0" applyFont="0" applyFill="0" applyBorder="0" applyAlignment="0" applyProtection="0"/>
    <xf numFmtId="193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165" fontId="70" fillId="0" borderId="0" applyFont="0" applyFill="0" applyBorder="0" applyAlignment="0" applyProtection="0"/>
    <xf numFmtId="190" fontId="45" fillId="0" borderId="0" applyFont="0" applyFill="0" applyBorder="0" applyAlignment="0" applyProtection="0"/>
    <xf numFmtId="240" fontId="10" fillId="0" borderId="0" applyFont="0" applyFill="0" applyBorder="0" applyAlignment="0" applyProtection="0"/>
    <xf numFmtId="229" fontId="70" fillId="0" borderId="0" applyFont="0" applyFill="0" applyBorder="0" applyAlignment="0" applyProtection="0"/>
    <xf numFmtId="14" fontId="139" fillId="0" borderId="0"/>
    <xf numFmtId="0" fontId="105" fillId="0" borderId="0"/>
    <xf numFmtId="217" fontId="119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7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9" fontId="119" fillId="0" borderId="16">
      <alignment horizontal="right" vertical="center"/>
    </xf>
    <xf numFmtId="217" fontId="119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17" fontId="119" fillId="0" borderId="16">
      <alignment horizontal="right" vertical="center"/>
    </xf>
    <xf numFmtId="164" fontId="119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11" fillId="0" borderId="16">
      <alignment horizontal="right" vertical="center"/>
    </xf>
    <xf numFmtId="220" fontId="11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11" fillId="0" borderId="16">
      <alignment horizontal="right" vertical="center"/>
    </xf>
    <xf numFmtId="220" fontId="11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11" fillId="0" borderId="16">
      <alignment horizontal="right" vertical="center"/>
    </xf>
    <xf numFmtId="220" fontId="11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11" fillId="0" borderId="16">
      <alignment horizontal="right" vertical="center"/>
    </xf>
    <xf numFmtId="220" fontId="11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11" fillId="0" borderId="16">
      <alignment horizontal="right" vertical="center"/>
    </xf>
    <xf numFmtId="220" fontId="11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45" fillId="0" borderId="16">
      <alignment horizontal="right" vertical="center"/>
    </xf>
    <xf numFmtId="220" fontId="11" fillId="0" borderId="16">
      <alignment horizontal="right" vertical="center"/>
    </xf>
    <xf numFmtId="220" fontId="11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64" fontId="119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219" fontId="119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7" fontId="119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172" fontId="120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45" fillId="0" borderId="16">
      <alignment horizontal="right" vertical="center"/>
    </xf>
    <xf numFmtId="218" fontId="11" fillId="0" borderId="16">
      <alignment horizontal="right" vertical="center"/>
    </xf>
    <xf numFmtId="218" fontId="11" fillId="0" borderId="16">
      <alignment horizontal="right" vertical="center"/>
    </xf>
    <xf numFmtId="221" fontId="10" fillId="0" borderId="16">
      <alignment horizontal="right" vertical="center"/>
    </xf>
    <xf numFmtId="221" fontId="10" fillId="0" borderId="16">
      <alignment horizontal="right" vertical="center"/>
    </xf>
    <xf numFmtId="221" fontId="10" fillId="0" borderId="16">
      <alignment horizontal="right" vertical="center"/>
    </xf>
    <xf numFmtId="221" fontId="10" fillId="0" borderId="16">
      <alignment horizontal="right" vertical="center"/>
    </xf>
    <xf numFmtId="221" fontId="10" fillId="0" borderId="16">
      <alignment horizontal="right" vertical="center"/>
    </xf>
    <xf numFmtId="221" fontId="10" fillId="0" borderId="16">
      <alignment horizontal="right" vertical="center"/>
    </xf>
    <xf numFmtId="221" fontId="10" fillId="0" borderId="16">
      <alignment horizontal="right" vertical="center"/>
    </xf>
    <xf numFmtId="221" fontId="10" fillId="0" borderId="16">
      <alignment horizontal="right" vertical="center"/>
    </xf>
    <xf numFmtId="176" fontId="120" fillId="2" borderId="17" applyFont="0" applyFill="0" applyBorder="0"/>
    <xf numFmtId="217" fontId="119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217" fontId="119" fillId="0" borderId="16">
      <alignment horizontal="right" vertical="center"/>
    </xf>
    <xf numFmtId="0" fontId="121" fillId="0" borderId="0">
      <alignment horizontal="center" vertical="center" wrapText="1"/>
    </xf>
    <xf numFmtId="49" fontId="90" fillId="0" borderId="0" applyFill="0" applyBorder="0" applyAlignment="0"/>
    <xf numFmtId="222" fontId="45" fillId="0" borderId="0" applyFill="0" applyBorder="0" applyAlignment="0"/>
    <xf numFmtId="223" fontId="45" fillId="0" borderId="0" applyFill="0" applyBorder="0" applyAlignment="0"/>
    <xf numFmtId="219" fontId="119" fillId="0" borderId="16">
      <alignment horizontal="center"/>
    </xf>
    <xf numFmtId="0" fontId="63" fillId="0" borderId="15"/>
    <xf numFmtId="0" fontId="122" fillId="0" borderId="0">
      <alignment vertical="center" wrapText="1"/>
      <protection locked="0"/>
    </xf>
    <xf numFmtId="0" fontId="118" fillId="0" borderId="15"/>
    <xf numFmtId="0" fontId="118" fillId="0" borderId="15"/>
    <xf numFmtId="0" fontId="63" fillId="0" borderId="15"/>
    <xf numFmtId="0" fontId="63" fillId="0" borderId="15"/>
    <xf numFmtId="0" fontId="63" fillId="0" borderId="15"/>
    <xf numFmtId="0" fontId="63" fillId="0" borderId="15"/>
    <xf numFmtId="0" fontId="63" fillId="0" borderId="15"/>
    <xf numFmtId="0" fontId="63" fillId="0" borderId="15"/>
    <xf numFmtId="0" fontId="63" fillId="0" borderId="15"/>
    <xf numFmtId="0" fontId="118" fillId="0" borderId="15"/>
    <xf numFmtId="0" fontId="63" fillId="0" borderId="15"/>
    <xf numFmtId="0" fontId="118" fillId="0" borderId="15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224" fontId="123" fillId="0" borderId="18">
      <alignment horizontal="right"/>
    </xf>
    <xf numFmtId="40" fontId="27" fillId="0" borderId="0"/>
    <xf numFmtId="0" fontId="116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124" fillId="0" borderId="19" applyNumberFormat="0" applyFill="0" applyAlignment="0" applyProtection="0"/>
    <xf numFmtId="0" fontId="106" fillId="0" borderId="20" applyNumberFormat="0" applyAlignment="0">
      <alignment horizontal="center"/>
    </xf>
    <xf numFmtId="0" fontId="140" fillId="0" borderId="0"/>
    <xf numFmtId="0" fontId="141" fillId="0" borderId="0">
      <alignment horizontal="center"/>
    </xf>
    <xf numFmtId="165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4" fontId="45" fillId="0" borderId="0" applyFont="0" applyFill="0" applyBorder="0" applyAlignment="0" applyProtection="0"/>
    <xf numFmtId="203" fontId="45" fillId="0" borderId="0" applyFont="0" applyFill="0" applyBorder="0" applyAlignment="0" applyProtection="0"/>
    <xf numFmtId="222" fontId="119" fillId="0" borderId="0"/>
    <xf numFmtId="223" fontId="119" fillId="0" borderId="8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31" borderId="8">
      <alignment horizontal="left" vertical="center"/>
    </xf>
    <xf numFmtId="5" fontId="127" fillId="0" borderId="18">
      <alignment horizontal="left" vertical="top"/>
    </xf>
    <xf numFmtId="5" fontId="128" fillId="0" borderId="21">
      <alignment horizontal="left" vertical="top"/>
    </xf>
    <xf numFmtId="0" fontId="129" fillId="0" borderId="21">
      <alignment horizontal="left" vertical="center"/>
    </xf>
    <xf numFmtId="225" fontId="45" fillId="0" borderId="0" applyFont="0" applyFill="0" applyBorder="0" applyAlignment="0" applyProtection="0"/>
    <xf numFmtId="226" fontId="45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8" fillId="0" borderId="0" applyFont="0" applyFill="0" applyBorder="0" applyAlignment="0" applyProtection="0"/>
    <xf numFmtId="0" fontId="138" fillId="0" borderId="0" applyFont="0" applyFill="0" applyBorder="0" applyAlignment="0" applyProtection="0"/>
    <xf numFmtId="0" fontId="12" fillId="0" borderId="0">
      <alignment vertical="center"/>
    </xf>
    <xf numFmtId="40" fontId="132" fillId="0" borderId="0" applyFont="0" applyFill="0" applyBorder="0" applyAlignment="0" applyProtection="0"/>
    <xf numFmtId="38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34" fillId="0" borderId="0"/>
    <xf numFmtId="196" fontId="9" fillId="0" borderId="0" applyFont="0" applyFill="0" applyBorder="0" applyAlignment="0" applyProtection="0"/>
    <xf numFmtId="227" fontId="136" fillId="0" borderId="0" applyFont="0" applyFill="0" applyBorder="0" applyAlignment="0" applyProtection="0"/>
    <xf numFmtId="19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0" fontId="137" fillId="0" borderId="0"/>
    <xf numFmtId="0" fontId="8" fillId="0" borderId="0"/>
    <xf numFmtId="165" fontId="135" fillId="0" borderId="0" applyFont="0" applyFill="0" applyBorder="0" applyAlignment="0" applyProtection="0"/>
    <xf numFmtId="166" fontId="135" fillId="0" borderId="0" applyFont="0" applyFill="0" applyBorder="0" applyAlignment="0" applyProtection="0"/>
    <xf numFmtId="184" fontId="135" fillId="0" borderId="0" applyFont="0" applyFill="0" applyBorder="0" applyAlignment="0" applyProtection="0"/>
    <xf numFmtId="189" fontId="67" fillId="0" borderId="0" applyFont="0" applyFill="0" applyBorder="0" applyAlignment="0" applyProtection="0"/>
    <xf numFmtId="203" fontId="13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22" fillId="0" borderId="0">
      <alignment vertical="top"/>
    </xf>
    <xf numFmtId="43" fontId="90" fillId="0" borderId="0" applyFont="0" applyFill="0" applyBorder="0" applyAlignment="0" applyProtection="0">
      <alignment vertical="top"/>
    </xf>
    <xf numFmtId="9" fontId="90" fillId="0" borderId="0" applyFont="0" applyFill="0" applyBorder="0" applyAlignment="0" applyProtection="0">
      <alignment vertical="top"/>
    </xf>
    <xf numFmtId="165" fontId="228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0"/>
    <xf numFmtId="0" fontId="49" fillId="0" borderId="0">
      <alignment vertical="top"/>
    </xf>
    <xf numFmtId="166" fontId="49" fillId="0" borderId="0" applyFont="0" applyFill="0" applyBorder="0" applyAlignment="0" applyProtection="0">
      <alignment vertical="top"/>
    </xf>
    <xf numFmtId="0" fontId="5" fillId="0" borderId="0"/>
    <xf numFmtId="43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1" fontId="5" fillId="0" borderId="0" applyFont="0" applyFill="0" applyBorder="0" applyAlignment="0" applyProtection="0"/>
  </cellStyleXfs>
  <cellXfs count="2601">
    <xf numFmtId="0" fontId="0" fillId="0" borderId="0" xfId="0"/>
    <xf numFmtId="0" fontId="13" fillId="0" borderId="18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23" xfId="0" applyNumberFormat="1" applyFont="1" applyBorder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2" fillId="0" borderId="23" xfId="0" applyFont="1" applyBorder="1" applyAlignment="1">
      <alignment vertical="center" wrapText="1"/>
    </xf>
    <xf numFmtId="0" fontId="21" fillId="0" borderId="23" xfId="0" applyFont="1" applyBorder="1" applyAlignment="1">
      <alignment horizontal="center" vertical="center" wrapText="1"/>
    </xf>
    <xf numFmtId="49" fontId="12" fillId="0" borderId="23" xfId="0" applyNumberFormat="1" applyFont="1" applyBorder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41" fontId="12" fillId="0" borderId="23" xfId="477" applyNumberFormat="1" applyFont="1" applyFill="1" applyBorder="1" applyAlignment="1">
      <alignment horizontal="right" vertical="center" wrapText="1"/>
    </xf>
    <xf numFmtId="41" fontId="13" fillId="0" borderId="23" xfId="477" applyNumberFormat="1" applyFont="1" applyFill="1" applyBorder="1" applyAlignment="1">
      <alignment horizontal="right" vertical="center" wrapText="1"/>
    </xf>
    <xf numFmtId="0" fontId="12" fillId="0" borderId="24" xfId="0" applyFont="1" applyBorder="1" applyAlignment="1">
      <alignment vertical="center" wrapText="1"/>
    </xf>
    <xf numFmtId="41" fontId="12" fillId="0" borderId="24" xfId="477" applyNumberFormat="1" applyFont="1" applyFill="1" applyBorder="1" applyAlignment="1">
      <alignment horizontal="right" vertical="center" wrapText="1"/>
    </xf>
    <xf numFmtId="49" fontId="13" fillId="0" borderId="23" xfId="0" applyNumberFormat="1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3" fillId="0" borderId="11" xfId="0" applyFont="1" applyBorder="1" applyAlignment="1">
      <alignment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23" xfId="0" applyFont="1" applyBorder="1" applyAlignment="1">
      <alignment vertical="center" wrapText="1"/>
    </xf>
    <xf numFmtId="0" fontId="12" fillId="0" borderId="23" xfId="0" applyFont="1" applyBorder="1" applyAlignment="1">
      <alignment horizontal="center" vertical="center" wrapText="1"/>
    </xf>
    <xf numFmtId="0" fontId="21" fillId="0" borderId="23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69" fontId="12" fillId="0" borderId="23" xfId="477" applyNumberFormat="1" applyFont="1" applyFill="1" applyBorder="1" applyAlignment="1">
      <alignment vertical="center" wrapText="1"/>
    </xf>
    <xf numFmtId="169" fontId="13" fillId="0" borderId="23" xfId="477" applyNumberFormat="1" applyFont="1" applyFill="1" applyBorder="1" applyAlignment="1">
      <alignment vertical="center" wrapText="1"/>
    </xf>
    <xf numFmtId="0" fontId="13" fillId="0" borderId="8" xfId="0" applyFont="1" applyBorder="1" applyAlignment="1">
      <alignment horizontal="center" vertical="center" wrapText="1"/>
    </xf>
    <xf numFmtId="169" fontId="12" fillId="0" borderId="0" xfId="0" applyNumberFormat="1" applyFont="1" applyAlignment="1">
      <alignment vertical="center" wrapText="1"/>
    </xf>
    <xf numFmtId="169" fontId="12" fillId="0" borderId="0" xfId="477" applyNumberFormat="1" applyFont="1" applyAlignment="1">
      <alignment vertical="center" wrapText="1"/>
    </xf>
    <xf numFmtId="169" fontId="13" fillId="0" borderId="11" xfId="477" applyNumberFormat="1" applyFont="1" applyFill="1" applyBorder="1" applyAlignment="1">
      <alignment vertical="center" wrapText="1"/>
    </xf>
    <xf numFmtId="0" fontId="13" fillId="0" borderId="23" xfId="0" applyFont="1" applyBorder="1" applyAlignment="1">
      <alignment horizontal="center" vertical="center" wrapText="1"/>
    </xf>
    <xf numFmtId="3" fontId="12" fillId="0" borderId="0" xfId="0" applyNumberFormat="1" applyFont="1" applyAlignment="1">
      <alignment vertical="center" wrapText="1"/>
    </xf>
    <xf numFmtId="0" fontId="12" fillId="0" borderId="2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69" fontId="12" fillId="0" borderId="0" xfId="477" applyNumberFormat="1" applyFont="1" applyAlignment="1">
      <alignment horizontal="center" vertical="center" wrapText="1"/>
    </xf>
    <xf numFmtId="0" fontId="12" fillId="0" borderId="11" xfId="0" applyFont="1" applyBorder="1" applyAlignment="1">
      <alignment vertical="center" wrapText="1"/>
    </xf>
    <xf numFmtId="0" fontId="22" fillId="0" borderId="0" xfId="0" applyFont="1" applyAlignment="1">
      <alignment vertical="center" wrapText="1"/>
    </xf>
    <xf numFmtId="169" fontId="12" fillId="0" borderId="0" xfId="477" applyNumberFormat="1" applyFont="1" applyFill="1" applyAlignment="1">
      <alignment vertical="center" wrapText="1"/>
    </xf>
    <xf numFmtId="169" fontId="12" fillId="0" borderId="0" xfId="477" applyNumberFormat="1" applyFont="1" applyFill="1" applyAlignment="1">
      <alignment horizontal="center" vertical="center" wrapText="1"/>
    </xf>
    <xf numFmtId="41" fontId="12" fillId="0" borderId="23" xfId="477" applyNumberFormat="1" applyFont="1" applyFill="1" applyBorder="1" applyAlignment="1">
      <alignment vertical="center" wrapText="1"/>
    </xf>
    <xf numFmtId="41" fontId="13" fillId="0" borderId="23" xfId="477" applyNumberFormat="1" applyFont="1" applyFill="1" applyBorder="1" applyAlignment="1">
      <alignment vertical="center" wrapText="1"/>
    </xf>
    <xf numFmtId="41" fontId="12" fillId="0" borderId="23" xfId="0" applyNumberFormat="1" applyFont="1" applyBorder="1" applyAlignment="1">
      <alignment vertical="center" wrapText="1"/>
    </xf>
    <xf numFmtId="168" fontId="13" fillId="0" borderId="0" xfId="477" applyFont="1" applyAlignment="1">
      <alignment vertical="center" wrapText="1"/>
    </xf>
    <xf numFmtId="168" fontId="12" fillId="0" borderId="0" xfId="477" applyFont="1" applyFill="1" applyAlignment="1">
      <alignment vertical="center" wrapText="1"/>
    </xf>
    <xf numFmtId="169" fontId="22" fillId="0" borderId="0" xfId="477" applyNumberFormat="1" applyFont="1" applyFill="1" applyAlignment="1">
      <alignment vertical="center" wrapText="1"/>
    </xf>
    <xf numFmtId="169" fontId="13" fillId="0" borderId="8" xfId="477" applyNumberFormat="1" applyFont="1" applyFill="1" applyBorder="1" applyAlignment="1">
      <alignment horizontal="center" vertical="center" wrapText="1"/>
    </xf>
    <xf numFmtId="41" fontId="13" fillId="0" borderId="23" xfId="0" applyNumberFormat="1" applyFont="1" applyBorder="1" applyAlignment="1">
      <alignment horizontal="right" vertical="center" wrapText="1"/>
    </xf>
    <xf numFmtId="41" fontId="12" fillId="0" borderId="23" xfId="0" applyNumberFormat="1" applyFont="1" applyBorder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169" fontId="12" fillId="0" borderId="0" xfId="477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vertical="center" wrapText="1"/>
    </xf>
    <xf numFmtId="49" fontId="12" fillId="0" borderId="0" xfId="0" applyNumberFormat="1" applyFont="1" applyAlignment="1">
      <alignment vertical="center" wrapText="1"/>
    </xf>
    <xf numFmtId="0" fontId="27" fillId="0" borderId="8" xfId="0" applyFont="1" applyBorder="1" applyAlignment="1">
      <alignment horizontal="center" vertical="center" wrapText="1"/>
    </xf>
    <xf numFmtId="41" fontId="13" fillId="0" borderId="11" xfId="477" applyNumberFormat="1" applyFont="1" applyFill="1" applyBorder="1" applyAlignment="1">
      <alignment horizontal="right" vertical="center" wrapText="1"/>
    </xf>
    <xf numFmtId="0" fontId="12" fillId="0" borderId="11" xfId="0" applyFont="1" applyBorder="1" applyAlignment="1">
      <alignment horizontal="center" vertical="center" wrapText="1"/>
    </xf>
    <xf numFmtId="41" fontId="12" fillId="0" borderId="0" xfId="0" applyNumberFormat="1" applyFont="1" applyAlignment="1">
      <alignment vertical="center" wrapText="1"/>
    </xf>
    <xf numFmtId="49" fontId="13" fillId="0" borderId="0" xfId="0" applyNumberFormat="1" applyFont="1" applyAlignment="1">
      <alignment vertical="center" wrapText="1"/>
    </xf>
    <xf numFmtId="0" fontId="27" fillId="0" borderId="18" xfId="0" applyFont="1" applyBorder="1" applyAlignment="1">
      <alignment horizontal="center" vertical="center" wrapText="1"/>
    </xf>
    <xf numFmtId="49" fontId="12" fillId="0" borderId="23" xfId="0" applyNumberFormat="1" applyFont="1" applyBorder="1" applyAlignment="1">
      <alignment horizontal="center" vertical="center" wrapText="1"/>
    </xf>
    <xf numFmtId="41" fontId="12" fillId="0" borderId="23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 wrapText="1"/>
    </xf>
    <xf numFmtId="49" fontId="18" fillId="0" borderId="0" xfId="0" applyNumberFormat="1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41" fontId="13" fillId="0" borderId="23" xfId="0" applyNumberFormat="1" applyFont="1" applyBorder="1" applyAlignment="1">
      <alignment vertical="center" wrapText="1"/>
    </xf>
    <xf numFmtId="41" fontId="12" fillId="0" borderId="24" xfId="0" applyNumberFormat="1" applyFont="1" applyBorder="1" applyAlignment="1">
      <alignment vertical="center" wrapText="1"/>
    </xf>
    <xf numFmtId="0" fontId="22" fillId="0" borderId="8" xfId="0" applyFont="1" applyBorder="1" applyAlignment="1">
      <alignment horizontal="center" vertical="center" wrapText="1"/>
    </xf>
    <xf numFmtId="0" fontId="23" fillId="0" borderId="23" xfId="0" applyFont="1" applyBorder="1" applyAlignment="1">
      <alignment vertical="center" wrapText="1"/>
    </xf>
    <xf numFmtId="41" fontId="13" fillId="0" borderId="11" xfId="0" applyNumberFormat="1" applyFont="1" applyBorder="1" applyAlignment="1">
      <alignment vertical="center" wrapText="1"/>
    </xf>
    <xf numFmtId="41" fontId="13" fillId="0" borderId="11" xfId="0" applyNumberFormat="1" applyFont="1" applyBorder="1" applyAlignment="1">
      <alignment horizontal="left" vertical="center" wrapText="1"/>
    </xf>
    <xf numFmtId="41" fontId="12" fillId="0" borderId="23" xfId="0" applyNumberFormat="1" applyFont="1" applyBorder="1" applyAlignment="1">
      <alignment horizontal="left" vertical="center" wrapText="1"/>
    </xf>
    <xf numFmtId="41" fontId="13" fillId="0" borderId="23" xfId="477" applyNumberFormat="1" applyFont="1" applyFill="1" applyBorder="1" applyAlignment="1">
      <alignment horizontal="left" vertical="center" wrapText="1"/>
    </xf>
    <xf numFmtId="41" fontId="12" fillId="0" borderId="24" xfId="0" applyNumberFormat="1" applyFont="1" applyBorder="1" applyAlignment="1">
      <alignment horizontal="left" vertical="center" wrapText="1"/>
    </xf>
    <xf numFmtId="169" fontId="13" fillId="0" borderId="0" xfId="0" applyNumberFormat="1" applyFont="1" applyAlignment="1">
      <alignment vertical="center" wrapText="1"/>
    </xf>
    <xf numFmtId="0" fontId="12" fillId="0" borderId="26" xfId="0" applyFont="1" applyBorder="1" applyAlignment="1">
      <alignment vertical="center" wrapText="1"/>
    </xf>
    <xf numFmtId="41" fontId="13" fillId="0" borderId="24" xfId="477" applyNumberFormat="1" applyFont="1" applyFill="1" applyBorder="1" applyAlignment="1">
      <alignment horizontal="right" vertical="center" wrapText="1"/>
    </xf>
    <xf numFmtId="0" fontId="13" fillId="0" borderId="27" xfId="0" applyFont="1" applyBorder="1" applyAlignment="1">
      <alignment vertical="center" wrapText="1"/>
    </xf>
    <xf numFmtId="0" fontId="12" fillId="0" borderId="27" xfId="0" applyFont="1" applyBorder="1" applyAlignment="1">
      <alignment vertical="center" wrapText="1"/>
    </xf>
    <xf numFmtId="169" fontId="13" fillId="0" borderId="27" xfId="477" applyNumberFormat="1" applyFont="1" applyFill="1" applyBorder="1" applyAlignment="1">
      <alignment horizontal="right" vertical="center" wrapText="1"/>
    </xf>
    <xf numFmtId="169" fontId="12" fillId="0" borderId="27" xfId="477" applyNumberFormat="1" applyFont="1" applyFill="1" applyBorder="1" applyAlignment="1">
      <alignment vertical="center" wrapText="1"/>
    </xf>
    <xf numFmtId="0" fontId="12" fillId="0" borderId="26" xfId="0" applyFont="1" applyBorder="1" applyAlignment="1">
      <alignment horizontal="center" vertical="center" wrapText="1"/>
    </xf>
    <xf numFmtId="0" fontId="13" fillId="0" borderId="8" xfId="0" applyFont="1" applyBorder="1" applyAlignment="1">
      <alignment vertical="center" wrapText="1"/>
    </xf>
    <xf numFmtId="169" fontId="12" fillId="0" borderId="23" xfId="477" applyNumberFormat="1" applyFont="1" applyFill="1" applyBorder="1" applyAlignment="1">
      <alignment horizontal="right" vertical="center" wrapText="1"/>
    </xf>
    <xf numFmtId="169" fontId="21" fillId="0" borderId="0" xfId="477" applyNumberFormat="1" applyFont="1" applyFill="1" applyAlignment="1">
      <alignment horizontal="center" vertical="center" wrapText="1"/>
    </xf>
    <xf numFmtId="169" fontId="13" fillId="0" borderId="0" xfId="477" applyNumberFormat="1" applyFont="1" applyFill="1" applyAlignment="1">
      <alignment horizontal="center" vertical="center" wrapText="1"/>
    </xf>
    <xf numFmtId="170" fontId="12" fillId="0" borderId="0" xfId="477" applyNumberFormat="1" applyFont="1" applyFill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169" fontId="28" fillId="0" borderId="0" xfId="477" applyNumberFormat="1" applyFont="1" applyFill="1" applyAlignment="1">
      <alignment vertical="center" wrapText="1"/>
    </xf>
    <xf numFmtId="0" fontId="28" fillId="0" borderId="0" xfId="0" applyFont="1" applyAlignment="1">
      <alignment vertical="center" wrapText="1"/>
    </xf>
    <xf numFmtId="169" fontId="23" fillId="0" borderId="0" xfId="477" applyNumberFormat="1" applyFont="1" applyFill="1" applyAlignment="1">
      <alignment vertical="center" wrapText="1"/>
    </xf>
    <xf numFmtId="10" fontId="13" fillId="0" borderId="23" xfId="477" applyNumberFormat="1" applyFont="1" applyBorder="1" applyAlignment="1">
      <alignment horizontal="right" vertical="center" wrapText="1"/>
    </xf>
    <xf numFmtId="169" fontId="12" fillId="0" borderId="23" xfId="477" applyNumberFormat="1" applyFont="1" applyFill="1" applyBorder="1" applyAlignment="1">
      <alignment horizontal="left" vertical="center" wrapText="1"/>
    </xf>
    <xf numFmtId="169" fontId="13" fillId="0" borderId="23" xfId="477" applyNumberFormat="1" applyFont="1" applyFill="1" applyBorder="1" applyAlignment="1">
      <alignment horizontal="left" vertical="center" wrapText="1"/>
    </xf>
    <xf numFmtId="3" fontId="12" fillId="0" borderId="23" xfId="0" applyNumberFormat="1" applyFont="1" applyBorder="1" applyAlignment="1">
      <alignment vertical="center" wrapText="1"/>
    </xf>
    <xf numFmtId="3" fontId="12" fillId="0" borderId="26" xfId="0" applyNumberFormat="1" applyFont="1" applyBorder="1" applyAlignment="1">
      <alignment vertical="center" wrapText="1"/>
    </xf>
    <xf numFmtId="169" fontId="12" fillId="0" borderId="26" xfId="477" applyNumberFormat="1" applyFont="1" applyFill="1" applyBorder="1" applyAlignment="1">
      <alignment horizontal="left" vertical="center" wrapText="1"/>
    </xf>
    <xf numFmtId="169" fontId="13" fillId="0" borderId="8" xfId="477" applyNumberFormat="1" applyFont="1" applyFill="1" applyBorder="1" applyAlignment="1">
      <alignment horizontal="left" vertical="center" wrapText="1"/>
    </xf>
    <xf numFmtId="0" fontId="21" fillId="0" borderId="28" xfId="0" applyFont="1" applyBorder="1" applyAlignment="1">
      <alignment vertical="center" wrapText="1"/>
    </xf>
    <xf numFmtId="169" fontId="13" fillId="0" borderId="0" xfId="477" applyNumberFormat="1" applyFont="1" applyFill="1" applyBorder="1" applyAlignment="1">
      <alignment vertical="center" wrapText="1"/>
    </xf>
    <xf numFmtId="41" fontId="13" fillId="0" borderId="0" xfId="0" applyNumberFormat="1" applyFont="1" applyAlignment="1">
      <alignment vertical="center" wrapText="1"/>
    </xf>
    <xf numFmtId="0" fontId="35" fillId="0" borderId="0" xfId="0" applyFont="1" applyAlignment="1">
      <alignment vertical="center"/>
    </xf>
    <xf numFmtId="49" fontId="35" fillId="0" borderId="0" xfId="0" applyNumberFormat="1" applyFont="1" applyAlignment="1">
      <alignment vertical="center"/>
    </xf>
    <xf numFmtId="3" fontId="12" fillId="0" borderId="23" xfId="477" applyNumberFormat="1" applyFont="1" applyFill="1" applyBorder="1" applyAlignment="1">
      <alignment horizontal="right" vertical="center" wrapText="1"/>
    </xf>
    <xf numFmtId="3" fontId="13" fillId="0" borderId="11" xfId="477" applyNumberFormat="1" applyFont="1" applyFill="1" applyBorder="1" applyAlignment="1">
      <alignment horizontal="right" vertical="center" wrapText="1"/>
    </xf>
    <xf numFmtId="10" fontId="35" fillId="0" borderId="23" xfId="477" applyNumberFormat="1" applyFont="1" applyFill="1" applyBorder="1" applyAlignment="1">
      <alignment horizontal="right" vertical="center" wrapText="1"/>
    </xf>
    <xf numFmtId="3" fontId="13" fillId="0" borderId="23" xfId="477" applyNumberFormat="1" applyFont="1" applyFill="1" applyBorder="1" applyAlignment="1">
      <alignment horizontal="right" vertical="center" wrapText="1"/>
    </xf>
    <xf numFmtId="10" fontId="12" fillId="0" borderId="24" xfId="477" applyNumberFormat="1" applyFont="1" applyFill="1" applyBorder="1" applyAlignment="1">
      <alignment horizontal="right" vertical="center" wrapText="1"/>
    </xf>
    <xf numFmtId="0" fontId="35" fillId="0" borderId="0" xfId="0" applyFont="1" applyAlignment="1">
      <alignment vertical="center" wrapText="1"/>
    </xf>
    <xf numFmtId="3" fontId="21" fillId="0" borderId="23" xfId="477" applyNumberFormat="1" applyFont="1" applyFill="1" applyBorder="1" applyAlignment="1">
      <alignment horizontal="right" vertical="center" wrapText="1"/>
    </xf>
    <xf numFmtId="171" fontId="12" fillId="0" borderId="23" xfId="0" applyNumberFormat="1" applyFont="1" applyBorder="1" applyAlignment="1">
      <alignment horizontal="right" vertical="center" wrapText="1"/>
    </xf>
    <xf numFmtId="10" fontId="13" fillId="0" borderId="11" xfId="477" applyNumberFormat="1" applyFont="1" applyFill="1" applyBorder="1" applyAlignment="1">
      <alignment horizontal="right" vertical="center" wrapText="1"/>
    </xf>
    <xf numFmtId="10" fontId="12" fillId="0" borderId="23" xfId="477" applyNumberFormat="1" applyFont="1" applyFill="1" applyBorder="1" applyAlignment="1">
      <alignment horizontal="right" vertical="center" wrapText="1"/>
    </xf>
    <xf numFmtId="10" fontId="36" fillId="0" borderId="23" xfId="477" applyNumberFormat="1" applyFont="1" applyFill="1" applyBorder="1" applyAlignment="1">
      <alignment horizontal="right" vertical="center" wrapText="1"/>
    </xf>
    <xf numFmtId="10" fontId="13" fillId="0" borderId="23" xfId="477" applyNumberFormat="1" applyFont="1" applyFill="1" applyBorder="1" applyAlignment="1">
      <alignment horizontal="right" vertical="center" wrapText="1"/>
    </xf>
    <xf numFmtId="10" fontId="36" fillId="0" borderId="24" xfId="477" applyNumberFormat="1" applyFont="1" applyFill="1" applyBorder="1" applyAlignment="1">
      <alignment horizontal="right" vertical="center" wrapText="1"/>
    </xf>
    <xf numFmtId="10" fontId="13" fillId="0" borderId="23" xfId="0" applyNumberFormat="1" applyFont="1" applyBorder="1" applyAlignment="1">
      <alignment vertical="center" wrapText="1"/>
    </xf>
    <xf numFmtId="10" fontId="35" fillId="0" borderId="23" xfId="0" applyNumberFormat="1" applyFont="1" applyBorder="1" applyAlignment="1">
      <alignment vertical="center" wrapText="1"/>
    </xf>
    <xf numFmtId="10" fontId="13" fillId="0" borderId="8" xfId="0" applyNumberFormat="1" applyFont="1" applyBorder="1" applyAlignment="1">
      <alignment vertical="center" wrapText="1"/>
    </xf>
    <xf numFmtId="0" fontId="36" fillId="0" borderId="23" xfId="0" applyFont="1" applyBorder="1" applyAlignment="1">
      <alignment horizontal="center" vertical="center" wrapText="1"/>
    </xf>
    <xf numFmtId="41" fontId="21" fillId="0" borderId="23" xfId="477" applyNumberFormat="1" applyFont="1" applyFill="1" applyBorder="1" applyAlignment="1">
      <alignment horizontal="right" vertical="center" wrapText="1"/>
    </xf>
    <xf numFmtId="41" fontId="13" fillId="0" borderId="8" xfId="477" applyNumberFormat="1" applyFont="1" applyFill="1" applyBorder="1" applyAlignment="1">
      <alignment horizontal="right" vertical="center" wrapText="1"/>
    </xf>
    <xf numFmtId="41" fontId="13" fillId="0" borderId="8" xfId="477" applyNumberFormat="1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174" fontId="12" fillId="0" borderId="0" xfId="0" applyNumberFormat="1" applyFont="1" applyAlignment="1">
      <alignment vertical="center" wrapText="1"/>
    </xf>
    <xf numFmtId="0" fontId="36" fillId="0" borderId="23" xfId="0" applyFont="1" applyBorder="1" applyAlignment="1">
      <alignment horizontal="left" vertical="center" wrapText="1"/>
    </xf>
    <xf numFmtId="0" fontId="35" fillId="0" borderId="23" xfId="0" applyFont="1" applyBorder="1" applyAlignment="1">
      <alignment horizontal="right" vertical="center" wrapText="1"/>
    </xf>
    <xf numFmtId="0" fontId="35" fillId="0" borderId="23" xfId="0" applyFont="1" applyBorder="1" applyAlignment="1">
      <alignment horizontal="center" vertical="center" wrapText="1"/>
    </xf>
    <xf numFmtId="10" fontId="38" fillId="0" borderId="23" xfId="477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10" fontId="13" fillId="0" borderId="23" xfId="0" applyNumberFormat="1" applyFont="1" applyBorder="1" applyAlignment="1">
      <alignment horizontal="right" vertical="center" wrapText="1"/>
    </xf>
    <xf numFmtId="10" fontId="35" fillId="0" borderId="23" xfId="0" applyNumberFormat="1" applyFont="1" applyBorder="1" applyAlignment="1">
      <alignment horizontal="right" vertical="center" wrapText="1"/>
    </xf>
    <xf numFmtId="0" fontId="13" fillId="0" borderId="0" xfId="0" applyFont="1" applyAlignment="1">
      <alignment vertical="center"/>
    </xf>
    <xf numFmtId="10" fontId="21" fillId="0" borderId="23" xfId="477" applyNumberFormat="1" applyFont="1" applyFill="1" applyBorder="1" applyAlignment="1">
      <alignment horizontal="right" vertical="center" wrapText="1"/>
    </xf>
    <xf numFmtId="169" fontId="35" fillId="0" borderId="0" xfId="477" applyNumberFormat="1" applyFont="1" applyFill="1" applyBorder="1" applyAlignment="1">
      <alignment horizontal="right" vertical="center" wrapText="1"/>
    </xf>
    <xf numFmtId="10" fontId="22" fillId="0" borderId="0" xfId="477" applyNumberFormat="1" applyFont="1" applyFill="1" applyAlignment="1">
      <alignment vertical="center" wrapText="1"/>
    </xf>
    <xf numFmtId="10" fontId="23" fillId="0" borderId="0" xfId="477" applyNumberFormat="1" applyFont="1" applyFill="1" applyAlignment="1">
      <alignment vertical="center" wrapText="1"/>
    </xf>
    <xf numFmtId="43" fontId="22" fillId="0" borderId="0" xfId="0" applyNumberFormat="1" applyFont="1" applyAlignment="1">
      <alignment vertical="center" wrapText="1"/>
    </xf>
    <xf numFmtId="3" fontId="38" fillId="0" borderId="0" xfId="0" applyNumberFormat="1" applyFont="1" applyAlignment="1">
      <alignment horizontal="right" vertical="center" wrapText="1"/>
    </xf>
    <xf numFmtId="10" fontId="38" fillId="0" borderId="0" xfId="477" applyNumberFormat="1" applyFont="1" applyFill="1" applyBorder="1" applyAlignment="1">
      <alignment horizontal="right" vertical="center" wrapText="1"/>
    </xf>
    <xf numFmtId="3" fontId="21" fillId="0" borderId="0" xfId="0" applyNumberFormat="1" applyFont="1" applyAlignment="1">
      <alignment horizontal="right" vertical="center" wrapText="1"/>
    </xf>
    <xf numFmtId="10" fontId="13" fillId="0" borderId="8" xfId="0" applyNumberFormat="1" applyFont="1" applyBorder="1" applyAlignment="1">
      <alignment horizontal="right" vertical="center" wrapText="1"/>
    </xf>
    <xf numFmtId="10" fontId="13" fillId="0" borderId="8" xfId="477" applyNumberFormat="1" applyFont="1" applyFill="1" applyBorder="1" applyAlignment="1">
      <alignment horizontal="right" vertical="center" wrapText="1"/>
    </xf>
    <xf numFmtId="10" fontId="12" fillId="0" borderId="23" xfId="0" applyNumberFormat="1" applyFont="1" applyBorder="1" applyAlignment="1">
      <alignment horizontal="right" vertical="center" wrapText="1"/>
    </xf>
    <xf numFmtId="10" fontId="21" fillId="0" borderId="23" xfId="0" applyNumberFormat="1" applyFont="1" applyBorder="1" applyAlignment="1">
      <alignment horizontal="right" vertical="center" wrapText="1"/>
    </xf>
    <xf numFmtId="0" fontId="27" fillId="0" borderId="22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3" fontId="21" fillId="32" borderId="23" xfId="477" applyNumberFormat="1" applyFont="1" applyFill="1" applyBorder="1" applyAlignment="1">
      <alignment horizontal="right" vertical="center" wrapText="1"/>
    </xf>
    <xf numFmtId="3" fontId="13" fillId="32" borderId="23" xfId="477" applyNumberFormat="1" applyFont="1" applyFill="1" applyBorder="1" applyAlignment="1">
      <alignment horizontal="right" vertical="center" wrapText="1"/>
    </xf>
    <xf numFmtId="3" fontId="13" fillId="32" borderId="23" xfId="0" applyNumberFormat="1" applyFont="1" applyFill="1" applyBorder="1" applyAlignment="1">
      <alignment horizontal="right" vertical="center" wrapText="1"/>
    </xf>
    <xf numFmtId="41" fontId="21" fillId="32" borderId="23" xfId="477" applyNumberFormat="1" applyFont="1" applyFill="1" applyBorder="1" applyAlignment="1">
      <alignment horizontal="right" vertical="center" wrapText="1"/>
    </xf>
    <xf numFmtId="0" fontId="13" fillId="0" borderId="23" xfId="0" applyFont="1" applyBorder="1" applyAlignment="1">
      <alignment horizontal="right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vertical="center" wrapText="1"/>
    </xf>
    <xf numFmtId="41" fontId="23" fillId="0" borderId="11" xfId="477" applyNumberFormat="1" applyFont="1" applyFill="1" applyBorder="1" applyAlignment="1">
      <alignment horizontal="right" vertical="center" wrapText="1"/>
    </xf>
    <xf numFmtId="0" fontId="23" fillId="0" borderId="23" xfId="0" applyFont="1" applyBorder="1" applyAlignment="1">
      <alignment horizontal="center" vertical="center" wrapText="1"/>
    </xf>
    <xf numFmtId="41" fontId="23" fillId="0" borderId="23" xfId="477" applyNumberFormat="1" applyFont="1" applyFill="1" applyBorder="1" applyAlignment="1">
      <alignment horizontal="right" vertical="center" wrapText="1"/>
    </xf>
    <xf numFmtId="41" fontId="22" fillId="0" borderId="23" xfId="477" applyNumberFormat="1" applyFont="1" applyFill="1" applyBorder="1" applyAlignment="1">
      <alignment horizontal="righ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3" xfId="0" applyFont="1" applyBorder="1" applyAlignment="1">
      <alignment vertical="center" wrapText="1"/>
    </xf>
    <xf numFmtId="49" fontId="22" fillId="0" borderId="23" xfId="0" applyNumberFormat="1" applyFont="1" applyBorder="1" applyAlignment="1">
      <alignment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24" xfId="0" applyFont="1" applyBorder="1" applyAlignment="1">
      <alignment vertical="center" wrapText="1"/>
    </xf>
    <xf numFmtId="41" fontId="22" fillId="0" borderId="24" xfId="477" applyNumberFormat="1" applyFont="1" applyFill="1" applyBorder="1" applyAlignment="1">
      <alignment horizontal="right" vertical="center" wrapText="1"/>
    </xf>
    <xf numFmtId="0" fontId="22" fillId="0" borderId="8" xfId="0" applyFont="1" applyBorder="1" applyAlignment="1">
      <alignment vertical="center" wrapText="1"/>
    </xf>
    <xf numFmtId="41" fontId="23" fillId="0" borderId="8" xfId="477" applyNumberFormat="1" applyFont="1" applyFill="1" applyBorder="1" applyAlignment="1">
      <alignment horizontal="right" vertical="center" wrapText="1"/>
    </xf>
    <xf numFmtId="0" fontId="28" fillId="0" borderId="18" xfId="0" applyFont="1" applyBorder="1" applyAlignment="1">
      <alignment horizontal="center" vertical="center" wrapText="1"/>
    </xf>
    <xf numFmtId="41" fontId="12" fillId="0" borderId="23" xfId="477" quotePrefix="1" applyNumberFormat="1" applyFont="1" applyFill="1" applyBorder="1" applyAlignment="1">
      <alignment horizontal="right" vertical="center" wrapText="1"/>
    </xf>
    <xf numFmtId="169" fontId="12" fillId="0" borderId="24" xfId="477" applyNumberFormat="1" applyFont="1" applyFill="1" applyBorder="1" applyAlignment="1">
      <alignment horizontal="right" vertical="center" wrapText="1"/>
    </xf>
    <xf numFmtId="10" fontId="20" fillId="0" borderId="23" xfId="477" applyNumberFormat="1" applyFont="1" applyFill="1" applyBorder="1" applyAlignment="1">
      <alignment horizontal="right" vertical="center" wrapText="1"/>
    </xf>
    <xf numFmtId="41" fontId="35" fillId="0" borderId="23" xfId="477" applyNumberFormat="1" applyFont="1" applyFill="1" applyBorder="1" applyAlignment="1">
      <alignment horizontal="right" vertical="center" wrapText="1"/>
    </xf>
    <xf numFmtId="0" fontId="24" fillId="0" borderId="23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169" fontId="13" fillId="0" borderId="0" xfId="477" applyNumberFormat="1" applyFont="1" applyFill="1" applyAlignment="1">
      <alignment vertical="center" wrapText="1"/>
    </xf>
    <xf numFmtId="49" fontId="12" fillId="0" borderId="24" xfId="0" applyNumberFormat="1" applyFont="1" applyBorder="1" applyAlignment="1">
      <alignment vertical="center" wrapText="1"/>
    </xf>
    <xf numFmtId="41" fontId="12" fillId="0" borderId="24" xfId="477" applyNumberFormat="1" applyFont="1" applyFill="1" applyBorder="1" applyAlignment="1">
      <alignment vertical="center" wrapText="1"/>
    </xf>
    <xf numFmtId="3" fontId="20" fillId="32" borderId="23" xfId="477" applyNumberFormat="1" applyFont="1" applyFill="1" applyBorder="1" applyAlignment="1">
      <alignment horizontal="right" vertical="center" wrapText="1"/>
    </xf>
    <xf numFmtId="41" fontId="12" fillId="32" borderId="23" xfId="477" applyNumberFormat="1" applyFont="1" applyFill="1" applyBorder="1" applyAlignment="1">
      <alignment horizontal="right" vertical="center" wrapText="1"/>
    </xf>
    <xf numFmtId="49" fontId="12" fillId="0" borderId="23" xfId="0" quotePrefix="1" applyNumberFormat="1" applyFont="1" applyBorder="1" applyAlignment="1">
      <alignment vertical="center" wrapText="1"/>
    </xf>
    <xf numFmtId="0" fontId="12" fillId="0" borderId="23" xfId="888" quotePrefix="1" applyFont="1" applyBorder="1" applyAlignment="1">
      <alignment vertical="center"/>
    </xf>
    <xf numFmtId="49" fontId="12" fillId="0" borderId="23" xfId="888" quotePrefix="1" applyNumberFormat="1" applyFont="1" applyBorder="1" applyAlignment="1">
      <alignment vertical="center" wrapText="1"/>
    </xf>
    <xf numFmtId="165" fontId="33" fillId="32" borderId="23" xfId="0" applyNumberFormat="1" applyFont="1" applyFill="1" applyBorder="1" applyAlignment="1">
      <alignment vertical="center"/>
    </xf>
    <xf numFmtId="0" fontId="20" fillId="0" borderId="0" xfId="0" applyFont="1" applyAlignment="1">
      <alignment vertical="center" wrapText="1"/>
    </xf>
    <xf numFmtId="0" fontId="12" fillId="32" borderId="0" xfId="0" applyFont="1" applyFill="1" applyAlignment="1">
      <alignment vertical="center" wrapText="1"/>
    </xf>
    <xf numFmtId="165" fontId="27" fillId="32" borderId="23" xfId="0" applyNumberFormat="1" applyFont="1" applyFill="1" applyBorder="1" applyAlignment="1">
      <alignment vertical="center"/>
    </xf>
    <xf numFmtId="0" fontId="35" fillId="0" borderId="0" xfId="0" applyFont="1" applyAlignment="1">
      <alignment horizontal="center" vertical="center" wrapText="1"/>
    </xf>
    <xf numFmtId="0" fontId="13" fillId="32" borderId="23" xfId="0" applyFont="1" applyFill="1" applyBorder="1" applyAlignment="1">
      <alignment horizontal="center" vertical="center" wrapText="1"/>
    </xf>
    <xf numFmtId="0" fontId="20" fillId="32" borderId="23" xfId="0" applyFont="1" applyFill="1" applyBorder="1" applyAlignment="1">
      <alignment vertical="center" wrapText="1"/>
    </xf>
    <xf numFmtId="10" fontId="12" fillId="32" borderId="23" xfId="477" applyNumberFormat="1" applyFont="1" applyFill="1" applyBorder="1" applyAlignment="1">
      <alignment horizontal="right" vertical="center" wrapText="1"/>
    </xf>
    <xf numFmtId="10" fontId="13" fillId="32" borderId="23" xfId="477" applyNumberFormat="1" applyFont="1" applyFill="1" applyBorder="1" applyAlignment="1">
      <alignment horizontal="right" vertical="center" wrapText="1"/>
    </xf>
    <xf numFmtId="3" fontId="12" fillId="32" borderId="23" xfId="0" applyNumberFormat="1" applyFont="1" applyFill="1" applyBorder="1" applyAlignment="1">
      <alignment horizontal="right" vertical="center" wrapText="1"/>
    </xf>
    <xf numFmtId="169" fontId="13" fillId="32" borderId="23" xfId="477" applyNumberFormat="1" applyFont="1" applyFill="1" applyBorder="1" applyAlignment="1">
      <alignment horizontal="right" vertical="center" wrapText="1"/>
    </xf>
    <xf numFmtId="41" fontId="13" fillId="32" borderId="23" xfId="477" applyNumberFormat="1" applyFont="1" applyFill="1" applyBorder="1" applyAlignment="1">
      <alignment horizontal="right" vertical="center" wrapText="1"/>
    </xf>
    <xf numFmtId="3" fontId="12" fillId="32" borderId="0" xfId="0" applyNumberFormat="1" applyFont="1" applyFill="1" applyAlignment="1">
      <alignment horizontal="right" vertical="center" wrapText="1"/>
    </xf>
    <xf numFmtId="177" fontId="12" fillId="0" borderId="23" xfId="477" applyNumberFormat="1" applyFont="1" applyFill="1" applyBorder="1" applyAlignment="1">
      <alignment horizontal="right" vertical="center" wrapText="1"/>
    </xf>
    <xf numFmtId="0" fontId="19" fillId="32" borderId="0" xfId="0" applyFont="1" applyFill="1" applyAlignment="1">
      <alignment horizontal="center"/>
    </xf>
    <xf numFmtId="0" fontId="19" fillId="32" borderId="0" xfId="0" applyFont="1" applyFill="1"/>
    <xf numFmtId="0" fontId="27" fillId="32" borderId="0" xfId="0" applyFont="1" applyFill="1" applyAlignment="1">
      <alignment horizontal="center"/>
    </xf>
    <xf numFmtId="3" fontId="19" fillId="32" borderId="0" xfId="0" applyNumberFormat="1" applyFont="1" applyFill="1"/>
    <xf numFmtId="165" fontId="19" fillId="32" borderId="0" xfId="0" applyNumberFormat="1" applyFont="1" applyFill="1"/>
    <xf numFmtId="0" fontId="27" fillId="32" borderId="0" xfId="0" applyFont="1" applyFill="1"/>
    <xf numFmtId="0" fontId="27" fillId="32" borderId="23" xfId="0" applyFont="1" applyFill="1" applyBorder="1" applyAlignment="1">
      <alignment horizontal="center" vertical="center"/>
    </xf>
    <xf numFmtId="0" fontId="27" fillId="32" borderId="23" xfId="0" applyFont="1" applyFill="1" applyBorder="1" applyAlignment="1">
      <alignment vertical="center"/>
    </xf>
    <xf numFmtId="0" fontId="19" fillId="32" borderId="23" xfId="0" applyFont="1" applyFill="1" applyBorder="1" applyAlignment="1">
      <alignment vertical="center"/>
    </xf>
    <xf numFmtId="165" fontId="19" fillId="32" borderId="23" xfId="0" applyNumberFormat="1" applyFont="1" applyFill="1" applyBorder="1" applyAlignment="1">
      <alignment vertical="center"/>
    </xf>
    <xf numFmtId="0" fontId="33" fillId="32" borderId="23" xfId="0" applyFont="1" applyFill="1" applyBorder="1" applyAlignment="1">
      <alignment vertical="center"/>
    </xf>
    <xf numFmtId="0" fontId="19" fillId="32" borderId="23" xfId="0" applyFont="1" applyFill="1" applyBorder="1" applyAlignment="1">
      <alignment horizontal="center" vertical="center"/>
    </xf>
    <xf numFmtId="0" fontId="44" fillId="32" borderId="23" xfId="0" applyFont="1" applyFill="1" applyBorder="1" applyAlignment="1">
      <alignment vertical="center"/>
    </xf>
    <xf numFmtId="165" fontId="44" fillId="32" borderId="23" xfId="0" applyNumberFormat="1" applyFont="1" applyFill="1" applyBorder="1" applyAlignment="1">
      <alignment vertical="center"/>
    </xf>
    <xf numFmtId="165" fontId="37" fillId="32" borderId="8" xfId="0" applyNumberFormat="1" applyFont="1" applyFill="1" applyBorder="1" applyAlignment="1">
      <alignment vertical="center"/>
    </xf>
    <xf numFmtId="165" fontId="19" fillId="32" borderId="0" xfId="0" applyNumberFormat="1" applyFont="1" applyFill="1" applyAlignment="1">
      <alignment horizontal="center"/>
    </xf>
    <xf numFmtId="0" fontId="19" fillId="32" borderId="0" xfId="0" applyFont="1" applyFill="1" applyAlignment="1">
      <alignment vertical="center"/>
    </xf>
    <xf numFmtId="0" fontId="33" fillId="32" borderId="23" xfId="0" quotePrefix="1" applyFont="1" applyFill="1" applyBorder="1" applyAlignment="1">
      <alignment vertical="center"/>
    </xf>
    <xf numFmtId="0" fontId="37" fillId="32" borderId="8" xfId="0" applyFont="1" applyFill="1" applyBorder="1" applyAlignment="1">
      <alignment vertical="center"/>
    </xf>
    <xf numFmtId="10" fontId="12" fillId="0" borderId="23" xfId="1072" applyNumberFormat="1" applyFont="1" applyFill="1" applyBorder="1" applyAlignment="1">
      <alignment horizontal="right" vertical="center" wrapText="1"/>
    </xf>
    <xf numFmtId="10" fontId="21" fillId="0" borderId="23" xfId="1072" applyNumberFormat="1" applyFont="1" applyFill="1" applyBorder="1" applyAlignment="1">
      <alignment horizontal="right" vertical="center" wrapText="1"/>
    </xf>
    <xf numFmtId="10" fontId="13" fillId="0" borderId="23" xfId="1072" applyNumberFormat="1" applyFont="1" applyFill="1" applyBorder="1" applyAlignment="1">
      <alignment horizontal="right" vertical="center" wrapText="1"/>
    </xf>
    <xf numFmtId="49" fontId="13" fillId="0" borderId="8" xfId="477" applyNumberFormat="1" applyFont="1" applyFill="1" applyBorder="1" applyAlignment="1">
      <alignment horizontal="center" vertical="center" wrapText="1"/>
    </xf>
    <xf numFmtId="0" fontId="13" fillId="32" borderId="0" xfId="0" applyFont="1" applyFill="1" applyAlignment="1">
      <alignment vertical="center" wrapText="1"/>
    </xf>
    <xf numFmtId="0" fontId="13" fillId="32" borderId="23" xfId="0" applyFont="1" applyFill="1" applyBorder="1" applyAlignment="1">
      <alignment vertical="center" wrapText="1"/>
    </xf>
    <xf numFmtId="0" fontId="21" fillId="0" borderId="23" xfId="0" quotePrefix="1" applyFont="1" applyBorder="1" applyAlignment="1">
      <alignment vertical="center" wrapText="1"/>
    </xf>
    <xf numFmtId="247" fontId="21" fillId="0" borderId="23" xfId="477" applyNumberFormat="1" applyFont="1" applyFill="1" applyBorder="1" applyAlignment="1">
      <alignment horizontal="right" vertical="center" wrapText="1"/>
    </xf>
    <xf numFmtId="169" fontId="57" fillId="0" borderId="0" xfId="477" applyNumberFormat="1" applyFont="1"/>
    <xf numFmtId="0" fontId="36" fillId="0" borderId="0" xfId="0" applyFont="1" applyAlignment="1">
      <alignment vertical="center" wrapText="1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right" vertical="center" wrapText="1"/>
    </xf>
    <xf numFmtId="0" fontId="39" fillId="0" borderId="0" xfId="0" applyFont="1" applyAlignment="1">
      <alignment vertical="center" wrapText="1"/>
    </xf>
    <xf numFmtId="169" fontId="35" fillId="0" borderId="0" xfId="477" applyNumberFormat="1" applyFont="1" applyFill="1" applyBorder="1" applyAlignment="1">
      <alignment vertical="center" wrapText="1"/>
    </xf>
    <xf numFmtId="0" fontId="41" fillId="0" borderId="0" xfId="0" applyFont="1" applyAlignment="1">
      <alignment vertical="center" wrapText="1"/>
    </xf>
    <xf numFmtId="0" fontId="19" fillId="32" borderId="23" xfId="0" quotePrefix="1" applyFont="1" applyFill="1" applyBorder="1" applyAlignment="1">
      <alignment vertical="center"/>
    </xf>
    <xf numFmtId="0" fontId="12" fillId="0" borderId="23" xfId="0" quotePrefix="1" applyFont="1" applyBorder="1" applyAlignment="1">
      <alignment vertical="center" wrapText="1"/>
    </xf>
    <xf numFmtId="0" fontId="43" fillId="32" borderId="0" xfId="0" applyFont="1" applyFill="1"/>
    <xf numFmtId="0" fontId="33" fillId="32" borderId="27" xfId="0" applyFont="1" applyFill="1" applyBorder="1" applyAlignment="1">
      <alignment horizontal="center" vertical="center"/>
    </xf>
    <xf numFmtId="165" fontId="33" fillId="32" borderId="27" xfId="0" applyNumberFormat="1" applyFont="1" applyFill="1" applyBorder="1" applyAlignment="1">
      <alignment vertical="center"/>
    </xf>
    <xf numFmtId="0" fontId="33" fillId="32" borderId="0" xfId="0" applyFont="1" applyFill="1"/>
    <xf numFmtId="165" fontId="33" fillId="32" borderId="26" xfId="0" applyNumberFormat="1" applyFont="1" applyFill="1" applyBorder="1" applyAlignment="1">
      <alignment vertical="center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169" fontId="13" fillId="0" borderId="23" xfId="477" applyNumberFormat="1" applyFont="1" applyFill="1" applyBorder="1" applyAlignment="1">
      <alignment horizontal="right" vertical="center" wrapText="1"/>
    </xf>
    <xf numFmtId="167" fontId="35" fillId="0" borderId="0" xfId="0" applyNumberFormat="1" applyFont="1" applyAlignment="1">
      <alignment vertical="center" wrapText="1"/>
    </xf>
    <xf numFmtId="169" fontId="35" fillId="0" borderId="0" xfId="0" applyNumberFormat="1" applyFont="1" applyAlignment="1">
      <alignment vertical="center" wrapText="1"/>
    </xf>
    <xf numFmtId="3" fontId="35" fillId="0" borderId="0" xfId="0" applyNumberFormat="1" applyFont="1" applyAlignment="1">
      <alignment vertical="center" wrapText="1"/>
    </xf>
    <xf numFmtId="10" fontId="35" fillId="0" borderId="0" xfId="1072" applyNumberFormat="1" applyFont="1" applyFill="1" applyBorder="1" applyAlignment="1">
      <alignment vertical="center" wrapText="1"/>
    </xf>
    <xf numFmtId="0" fontId="18" fillId="0" borderId="0" xfId="0" applyFont="1"/>
    <xf numFmtId="0" fontId="148" fillId="0" borderId="0" xfId="0" applyFont="1" applyAlignment="1">
      <alignment vertical="center" wrapText="1"/>
    </xf>
    <xf numFmtId="0" fontId="147" fillId="0" borderId="0" xfId="0" applyFont="1" applyAlignment="1">
      <alignment vertical="center" wrapText="1"/>
    </xf>
    <xf numFmtId="167" fontId="147" fillId="0" borderId="0" xfId="0" applyNumberFormat="1" applyFont="1" applyAlignment="1">
      <alignment vertical="center" wrapText="1"/>
    </xf>
    <xf numFmtId="10" fontId="21" fillId="32" borderId="23" xfId="477" applyNumberFormat="1" applyFont="1" applyFill="1" applyBorder="1" applyAlignment="1">
      <alignment horizontal="right" vertical="center" wrapText="1"/>
    </xf>
    <xf numFmtId="0" fontId="20" fillId="32" borderId="23" xfId="0" applyFont="1" applyFill="1" applyBorder="1" applyAlignment="1">
      <alignment horizontal="center" vertical="center" wrapText="1"/>
    </xf>
    <xf numFmtId="0" fontId="21" fillId="32" borderId="23" xfId="0" applyFont="1" applyFill="1" applyBorder="1" applyAlignment="1">
      <alignment vertical="center" wrapText="1"/>
    </xf>
    <xf numFmtId="0" fontId="21" fillId="32" borderId="23" xfId="0" applyFont="1" applyFill="1" applyBorder="1" applyAlignment="1">
      <alignment horizontal="center" vertical="center" wrapText="1"/>
    </xf>
    <xf numFmtId="173" fontId="21" fillId="32" borderId="23" xfId="477" applyNumberFormat="1" applyFont="1" applyFill="1" applyBorder="1" applyAlignment="1">
      <alignment horizontal="right" vertical="center" wrapText="1"/>
    </xf>
    <xf numFmtId="10" fontId="20" fillId="32" borderId="23" xfId="477" applyNumberFormat="1" applyFont="1" applyFill="1" applyBorder="1" applyAlignment="1">
      <alignment horizontal="right" vertical="center" wrapText="1"/>
    </xf>
    <xf numFmtId="49" fontId="13" fillId="0" borderId="0" xfId="0" applyNumberFormat="1" applyFont="1" applyAlignment="1">
      <alignment horizontal="center" vertical="center" wrapText="1"/>
    </xf>
    <xf numFmtId="3" fontId="13" fillId="0" borderId="11" xfId="477" applyNumberFormat="1" applyFont="1" applyBorder="1" applyAlignment="1">
      <alignment horizontal="right" vertical="center" wrapText="1"/>
    </xf>
    <xf numFmtId="3" fontId="21" fillId="0" borderId="23" xfId="477" applyNumberFormat="1" applyFont="1" applyBorder="1" applyAlignment="1">
      <alignment horizontal="right" vertical="center" wrapText="1"/>
    </xf>
    <xf numFmtId="10" fontId="21" fillId="0" borderId="23" xfId="477" applyNumberFormat="1" applyFont="1" applyBorder="1" applyAlignment="1">
      <alignment horizontal="right" vertical="center" wrapText="1"/>
    </xf>
    <xf numFmtId="3" fontId="13" fillId="0" borderId="23" xfId="477" applyNumberFormat="1" applyFont="1" applyBorder="1" applyAlignment="1">
      <alignment horizontal="right" vertical="center" wrapText="1"/>
    </xf>
    <xf numFmtId="3" fontId="12" fillId="0" borderId="24" xfId="477" applyNumberFormat="1" applyFont="1" applyBorder="1" applyAlignment="1">
      <alignment horizontal="right" vertical="center" wrapText="1"/>
    </xf>
    <xf numFmtId="4" fontId="12" fillId="0" borderId="24" xfId="0" applyNumberFormat="1" applyFont="1" applyBorder="1" applyAlignment="1">
      <alignment horizontal="right" vertical="center" wrapText="1"/>
    </xf>
    <xf numFmtId="169" fontId="13" fillId="0" borderId="8" xfId="477" applyNumberFormat="1" applyFont="1" applyBorder="1" applyAlignment="1">
      <alignment horizontal="right" vertical="center" wrapText="1"/>
    </xf>
    <xf numFmtId="10" fontId="13" fillId="0" borderId="8" xfId="477" applyNumberFormat="1" applyFont="1" applyBorder="1" applyAlignment="1">
      <alignment horizontal="right" vertical="center" wrapText="1"/>
    </xf>
    <xf numFmtId="0" fontId="28" fillId="0" borderId="0" xfId="0" applyFont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169" fontId="18" fillId="0" borderId="0" xfId="0" applyNumberFormat="1" applyFont="1" applyAlignment="1">
      <alignment vertical="center" wrapText="1"/>
    </xf>
    <xf numFmtId="10" fontId="13" fillId="0" borderId="11" xfId="0" applyNumberFormat="1" applyFont="1" applyBorder="1" applyAlignment="1">
      <alignment horizontal="right" vertical="center" wrapText="1"/>
    </xf>
    <xf numFmtId="41" fontId="15" fillId="0" borderId="23" xfId="477" applyNumberFormat="1" applyFont="1" applyFill="1" applyBorder="1" applyAlignment="1">
      <alignment horizontal="right" vertical="center" wrapText="1"/>
    </xf>
    <xf numFmtId="10" fontId="12" fillId="0" borderId="24" xfId="0" applyNumberFormat="1" applyFont="1" applyBorder="1" applyAlignment="1">
      <alignment horizontal="right" vertical="center" wrapText="1"/>
    </xf>
    <xf numFmtId="0" fontId="32" fillId="0" borderId="0" xfId="0" applyFont="1" applyAlignment="1">
      <alignment horizontal="center" vertical="center"/>
    </xf>
    <xf numFmtId="41" fontId="12" fillId="0" borderId="0" xfId="0" applyNumberFormat="1" applyFont="1" applyAlignment="1">
      <alignment vertical="center"/>
    </xf>
    <xf numFmtId="169" fontId="12" fillId="0" borderId="0" xfId="477" applyNumberFormat="1" applyFont="1" applyFill="1" applyBorder="1" applyAlignment="1">
      <alignment vertical="center"/>
    </xf>
    <xf numFmtId="168" fontId="12" fillId="0" borderId="0" xfId="0" applyNumberFormat="1" applyFont="1" applyAlignment="1">
      <alignment wrapText="1"/>
    </xf>
    <xf numFmtId="168" fontId="12" fillId="0" borderId="0" xfId="477" applyFont="1" applyAlignment="1">
      <alignment wrapText="1"/>
    </xf>
    <xf numFmtId="0" fontId="36" fillId="0" borderId="11" xfId="0" applyFont="1" applyBorder="1" applyAlignment="1">
      <alignment horizontal="center" vertical="center" wrapText="1"/>
    </xf>
    <xf numFmtId="0" fontId="36" fillId="0" borderId="11" xfId="0" applyFont="1" applyBorder="1" applyAlignment="1">
      <alignment vertical="center" wrapText="1"/>
    </xf>
    <xf numFmtId="0" fontId="36" fillId="0" borderId="23" xfId="0" applyFont="1" applyBorder="1" applyAlignment="1">
      <alignment vertical="center" wrapText="1"/>
    </xf>
    <xf numFmtId="169" fontId="35" fillId="0" borderId="0" xfId="477" applyNumberFormat="1" applyFont="1" applyAlignment="1">
      <alignment vertical="center" wrapText="1"/>
    </xf>
    <xf numFmtId="0" fontId="35" fillId="0" borderId="8" xfId="0" applyFont="1" applyBorder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35" fillId="0" borderId="0" xfId="1055" applyFont="1" applyAlignment="1">
      <alignment vertical="center"/>
    </xf>
    <xf numFmtId="0" fontId="35" fillId="0" borderId="0" xfId="1055" applyFont="1"/>
    <xf numFmtId="41" fontId="35" fillId="0" borderId="0" xfId="1055" applyNumberFormat="1" applyFont="1"/>
    <xf numFmtId="169" fontId="35" fillId="0" borderId="0" xfId="477" applyNumberFormat="1" applyFont="1"/>
    <xf numFmtId="0" fontId="35" fillId="0" borderId="0" xfId="1055" applyFont="1" applyAlignment="1">
      <alignment wrapText="1"/>
    </xf>
    <xf numFmtId="0" fontId="35" fillId="0" borderId="28" xfId="1055" applyFont="1" applyBorder="1" applyAlignment="1">
      <alignment wrapText="1"/>
    </xf>
    <xf numFmtId="37" fontId="152" fillId="0" borderId="8" xfId="1055" applyNumberFormat="1" applyFont="1" applyBorder="1" applyAlignment="1">
      <alignment horizontal="center" vertical="center" wrapText="1"/>
    </xf>
    <xf numFmtId="0" fontId="154" fillId="0" borderId="8" xfId="1055" applyFont="1" applyBorder="1" applyAlignment="1">
      <alignment vertical="center" wrapText="1"/>
    </xf>
    <xf numFmtId="0" fontId="154" fillId="0" borderId="8" xfId="1055" applyFont="1" applyBorder="1" applyAlignment="1">
      <alignment horizontal="center" vertical="center"/>
    </xf>
    <xf numFmtId="41" fontId="154" fillId="0" borderId="8" xfId="1055" applyNumberFormat="1" applyFont="1" applyBorder="1" applyAlignment="1">
      <alignment horizontal="right" vertical="center" wrapText="1"/>
    </xf>
    <xf numFmtId="0" fontId="152" fillId="0" borderId="11" xfId="1055" applyFont="1" applyBorder="1" applyAlignment="1">
      <alignment vertical="center" wrapText="1"/>
    </xf>
    <xf numFmtId="0" fontId="152" fillId="0" borderId="11" xfId="1055" applyFont="1" applyBorder="1" applyAlignment="1">
      <alignment horizontal="center" vertical="center"/>
    </xf>
    <xf numFmtId="41" fontId="152" fillId="0" borderId="11" xfId="1055" applyNumberFormat="1" applyFont="1" applyBorder="1" applyAlignment="1">
      <alignment horizontal="right" vertical="center" wrapText="1"/>
    </xf>
    <xf numFmtId="0" fontId="155" fillId="0" borderId="23" xfId="1055" applyFont="1" applyBorder="1" applyAlignment="1">
      <alignment vertical="center" wrapText="1"/>
    </xf>
    <xf numFmtId="0" fontId="155" fillId="0" borderId="23" xfId="1055" applyFont="1" applyBorder="1" applyAlignment="1">
      <alignment horizontal="center" vertical="center"/>
    </xf>
    <xf numFmtId="41" fontId="155" fillId="0" borderId="23" xfId="1055" applyNumberFormat="1" applyFont="1" applyBorder="1" applyAlignment="1">
      <alignment horizontal="right" vertical="center" wrapText="1"/>
    </xf>
    <xf numFmtId="0" fontId="152" fillId="0" borderId="23" xfId="1055" applyFont="1" applyBorder="1" applyAlignment="1">
      <alignment vertical="center" wrapText="1"/>
    </xf>
    <xf numFmtId="0" fontId="152" fillId="0" borderId="23" xfId="1055" applyFont="1" applyBorder="1" applyAlignment="1">
      <alignment horizontal="center" vertical="center"/>
    </xf>
    <xf numFmtId="41" fontId="152" fillId="0" borderId="23" xfId="1055" applyNumberFormat="1" applyFont="1" applyBorder="1" applyAlignment="1">
      <alignment horizontal="right" vertical="center" wrapText="1"/>
    </xf>
    <xf numFmtId="0" fontId="154" fillId="0" borderId="23" xfId="1055" applyFont="1" applyBorder="1" applyAlignment="1">
      <alignment vertical="center" wrapText="1"/>
    </xf>
    <xf numFmtId="0" fontId="154" fillId="0" borderId="23" xfId="1055" applyFont="1" applyBorder="1" applyAlignment="1">
      <alignment horizontal="center" vertical="center"/>
    </xf>
    <xf numFmtId="41" fontId="154" fillId="0" borderId="23" xfId="1055" applyNumberFormat="1" applyFont="1" applyBorder="1" applyAlignment="1">
      <alignment horizontal="right" vertical="center" wrapText="1"/>
    </xf>
    <xf numFmtId="0" fontId="152" fillId="0" borderId="24" xfId="1055" applyFont="1" applyBorder="1" applyAlignment="1">
      <alignment vertical="center" wrapText="1"/>
    </xf>
    <xf numFmtId="0" fontId="152" fillId="0" borderId="24" xfId="1055" applyFont="1" applyBorder="1" applyAlignment="1">
      <alignment horizontal="center" vertical="center"/>
    </xf>
    <xf numFmtId="41" fontId="152" fillId="0" borderId="24" xfId="1055" applyNumberFormat="1" applyFont="1" applyBorder="1" applyAlignment="1">
      <alignment horizontal="right" vertical="center" wrapText="1"/>
    </xf>
    <xf numFmtId="0" fontId="155" fillId="0" borderId="27" xfId="1055" applyFont="1" applyBorder="1" applyAlignment="1">
      <alignment vertical="center" wrapText="1"/>
    </xf>
    <xf numFmtId="0" fontId="155" fillId="0" borderId="27" xfId="1055" applyFont="1" applyBorder="1" applyAlignment="1">
      <alignment horizontal="center" vertical="center"/>
    </xf>
    <xf numFmtId="41" fontId="155" fillId="0" borderId="27" xfId="1055" applyNumberFormat="1" applyFont="1" applyBorder="1" applyAlignment="1">
      <alignment horizontal="right" vertical="center" wrapText="1"/>
    </xf>
    <xf numFmtId="0" fontId="155" fillId="0" borderId="23" xfId="1055" applyFont="1" applyBorder="1" applyAlignment="1">
      <alignment horizontal="left" vertical="center" wrapText="1"/>
    </xf>
    <xf numFmtId="0" fontId="155" fillId="0" borderId="26" xfId="1055" applyFont="1" applyBorder="1" applyAlignment="1">
      <alignment vertical="center" wrapText="1"/>
    </xf>
    <xf numFmtId="0" fontId="155" fillId="0" borderId="26" xfId="1055" applyFont="1" applyBorder="1" applyAlignment="1">
      <alignment horizontal="center" vertical="center"/>
    </xf>
    <xf numFmtId="41" fontId="155" fillId="0" borderId="26" xfId="1055" applyNumberFormat="1" applyFont="1" applyBorder="1" applyAlignment="1">
      <alignment horizontal="right" vertical="center" wrapText="1"/>
    </xf>
    <xf numFmtId="0" fontId="154" fillId="0" borderId="8" xfId="1055" applyFont="1" applyBorder="1" applyAlignment="1">
      <alignment horizontal="center" vertical="center" wrapText="1"/>
    </xf>
    <xf numFmtId="0" fontId="35" fillId="0" borderId="25" xfId="1055" applyFont="1" applyBorder="1" applyAlignment="1">
      <alignment vertical="center" wrapText="1"/>
    </xf>
    <xf numFmtId="41" fontId="35" fillId="0" borderId="25" xfId="1055" applyNumberFormat="1" applyFont="1" applyBorder="1" applyAlignment="1">
      <alignment horizontal="right" vertical="center" wrapText="1"/>
    </xf>
    <xf numFmtId="0" fontId="154" fillId="0" borderId="24" xfId="1055" applyFont="1" applyBorder="1" applyAlignment="1">
      <alignment vertical="center" wrapText="1"/>
    </xf>
    <xf numFmtId="0" fontId="154" fillId="0" borderId="24" xfId="1055" applyFont="1" applyBorder="1" applyAlignment="1">
      <alignment horizontal="center" vertical="center" wrapText="1"/>
    </xf>
    <xf numFmtId="41" fontId="154" fillId="0" borderId="24" xfId="1055" applyNumberFormat="1" applyFont="1" applyBorder="1" applyAlignment="1">
      <alignment horizontal="right" vertical="center" wrapText="1"/>
    </xf>
    <xf numFmtId="0" fontId="152" fillId="0" borderId="27" xfId="1055" applyFont="1" applyBorder="1" applyAlignment="1">
      <alignment vertical="center" wrapText="1"/>
    </xf>
    <xf numFmtId="0" fontId="152" fillId="0" borderId="27" xfId="1055" applyFont="1" applyBorder="1" applyAlignment="1">
      <alignment horizontal="center" vertical="center"/>
    </xf>
    <xf numFmtId="41" fontId="152" fillId="0" borderId="27" xfId="1055" applyNumberFormat="1" applyFont="1" applyBorder="1" applyAlignment="1">
      <alignment horizontal="right" vertical="center" wrapText="1"/>
    </xf>
    <xf numFmtId="0" fontId="155" fillId="0" borderId="24" xfId="1055" applyFont="1" applyBorder="1" applyAlignment="1">
      <alignment horizontal="center" vertical="center"/>
    </xf>
    <xf numFmtId="41" fontId="155" fillId="0" borderId="24" xfId="1055" applyNumberFormat="1" applyFont="1" applyBorder="1" applyAlignment="1">
      <alignment horizontal="right" vertical="center" wrapText="1"/>
    </xf>
    <xf numFmtId="169" fontId="35" fillId="0" borderId="0" xfId="1055" applyNumberFormat="1" applyFont="1"/>
    <xf numFmtId="0" fontId="156" fillId="0" borderId="23" xfId="1055" applyFont="1" applyBorder="1" applyAlignment="1">
      <alignment vertical="center" wrapText="1"/>
    </xf>
    <xf numFmtId="0" fontId="156" fillId="0" borderId="23" xfId="1055" applyFont="1" applyBorder="1" applyAlignment="1">
      <alignment horizontal="center" vertical="center"/>
    </xf>
    <xf numFmtId="41" fontId="156" fillId="0" borderId="23" xfId="1055" applyNumberFormat="1" applyFont="1" applyBorder="1" applyAlignment="1">
      <alignment horizontal="right" vertical="center" wrapText="1"/>
    </xf>
    <xf numFmtId="0" fontId="38" fillId="0" borderId="0" xfId="1055" applyFont="1"/>
    <xf numFmtId="41" fontId="35" fillId="0" borderId="28" xfId="1055" applyNumberFormat="1" applyFont="1" applyBorder="1" applyAlignment="1">
      <alignment wrapText="1"/>
    </xf>
    <xf numFmtId="0" fontId="152" fillId="0" borderId="8" xfId="1055" applyFont="1" applyBorder="1" applyAlignment="1">
      <alignment horizontal="center" vertical="center" wrapText="1"/>
    </xf>
    <xf numFmtId="41" fontId="152" fillId="0" borderId="8" xfId="1055" applyNumberFormat="1" applyFont="1" applyBorder="1" applyAlignment="1">
      <alignment horizontal="center"/>
    </xf>
    <xf numFmtId="0" fontId="155" fillId="0" borderId="11" xfId="1055" applyFont="1" applyBorder="1" applyAlignment="1">
      <alignment wrapText="1"/>
    </xf>
    <xf numFmtId="0" fontId="155" fillId="0" borderId="11" xfId="1055" applyFont="1" applyBorder="1" applyAlignment="1">
      <alignment horizontal="center"/>
    </xf>
    <xf numFmtId="41" fontId="155" fillId="0" borderId="11" xfId="1055" applyNumberFormat="1" applyFont="1" applyBorder="1"/>
    <xf numFmtId="0" fontId="155" fillId="0" borderId="23" xfId="1055" applyFont="1" applyBorder="1" applyAlignment="1">
      <alignment wrapText="1"/>
    </xf>
    <xf numFmtId="0" fontId="155" fillId="0" borderId="23" xfId="1055" applyFont="1" applyBorder="1" applyAlignment="1">
      <alignment horizontal="center"/>
    </xf>
    <xf numFmtId="41" fontId="155" fillId="0" borderId="23" xfId="1055" applyNumberFormat="1" applyFont="1" applyBorder="1"/>
    <xf numFmtId="0" fontId="155" fillId="0" borderId="23" xfId="1055" applyFont="1" applyBorder="1" applyAlignment="1">
      <alignment horizontal="center" wrapText="1"/>
    </xf>
    <xf numFmtId="0" fontId="155" fillId="0" borderId="23" xfId="1055" quotePrefix="1" applyFont="1" applyBorder="1" applyAlignment="1">
      <alignment horizontal="center" wrapText="1"/>
    </xf>
    <xf numFmtId="0" fontId="35" fillId="0" borderId="25" xfId="1055" applyFont="1" applyBorder="1" applyAlignment="1">
      <alignment wrapText="1"/>
    </xf>
    <xf numFmtId="41" fontId="35" fillId="0" borderId="25" xfId="1055" applyNumberFormat="1" applyFont="1" applyBorder="1" applyAlignment="1">
      <alignment wrapText="1"/>
    </xf>
    <xf numFmtId="0" fontId="35" fillId="0" borderId="0" xfId="1055" applyFont="1" applyAlignment="1">
      <alignment horizontal="center" wrapText="1"/>
    </xf>
    <xf numFmtId="182" fontId="156" fillId="0" borderId="0" xfId="1055" applyNumberFormat="1" applyFont="1" applyAlignment="1">
      <alignment horizontal="left"/>
    </xf>
    <xf numFmtId="0" fontId="36" fillId="0" borderId="0" xfId="1055" applyFont="1" applyAlignment="1">
      <alignment horizontal="center" vertical="center"/>
    </xf>
    <xf numFmtId="0" fontId="36" fillId="0" borderId="0" xfId="1055" applyFont="1"/>
    <xf numFmtId="0" fontId="36" fillId="0" borderId="0" xfId="1055" applyFont="1" applyAlignment="1">
      <alignment horizontal="center" vertical="center" wrapText="1"/>
    </xf>
    <xf numFmtId="0" fontId="36" fillId="0" borderId="0" xfId="1055" applyFont="1" applyAlignment="1">
      <alignment horizontal="center"/>
    </xf>
    <xf numFmtId="49" fontId="35" fillId="0" borderId="0" xfId="1055" applyNumberFormat="1" applyFont="1" applyAlignment="1">
      <alignment horizontal="center"/>
    </xf>
    <xf numFmtId="248" fontId="152" fillId="0" borderId="8" xfId="1055" applyNumberFormat="1" applyFont="1" applyBorder="1" applyAlignment="1">
      <alignment horizontal="center"/>
    </xf>
    <xf numFmtId="0" fontId="155" fillId="0" borderId="11" xfId="1055" applyFont="1" applyBorder="1"/>
    <xf numFmtId="0" fontId="155" fillId="0" borderId="23" xfId="1055" applyFont="1" applyBorder="1"/>
    <xf numFmtId="0" fontId="152" fillId="0" borderId="23" xfId="1055" applyFont="1" applyBorder="1" applyAlignment="1">
      <alignment horizontal="center" vertical="center" wrapText="1"/>
    </xf>
    <xf numFmtId="41" fontId="152" fillId="0" borderId="23" xfId="1055" applyNumberFormat="1" applyFont="1" applyBorder="1" applyAlignment="1">
      <alignment vertical="center" wrapText="1"/>
    </xf>
    <xf numFmtId="0" fontId="152" fillId="0" borderId="23" xfId="1055" applyFont="1" applyBorder="1" applyAlignment="1">
      <alignment horizontal="center"/>
    </xf>
    <xf numFmtId="0" fontId="156" fillId="0" borderId="23" xfId="1055" applyFont="1" applyBorder="1"/>
    <xf numFmtId="0" fontId="156" fillId="0" borderId="23" xfId="1055" applyFont="1" applyBorder="1" applyAlignment="1">
      <alignment horizontal="center"/>
    </xf>
    <xf numFmtId="41" fontId="156" fillId="0" borderId="23" xfId="1055" applyNumberFormat="1" applyFont="1" applyBorder="1"/>
    <xf numFmtId="0" fontId="152" fillId="0" borderId="23" xfId="1055" applyFont="1" applyBorder="1"/>
    <xf numFmtId="41" fontId="152" fillId="0" borderId="23" xfId="1055" applyNumberFormat="1" applyFont="1" applyBorder="1"/>
    <xf numFmtId="0" fontId="152" fillId="0" borderId="24" xfId="1055" applyFont="1" applyBorder="1"/>
    <xf numFmtId="0" fontId="152" fillId="0" borderId="24" xfId="1055" applyFont="1" applyBorder="1" applyAlignment="1">
      <alignment horizontal="center"/>
    </xf>
    <xf numFmtId="41" fontId="152" fillId="0" borderId="24" xfId="1055" applyNumberFormat="1" applyFont="1" applyBorder="1"/>
    <xf numFmtId="0" fontId="152" fillId="0" borderId="22" xfId="1055" applyFont="1" applyBorder="1"/>
    <xf numFmtId="0" fontId="152" fillId="0" borderId="22" xfId="1055" applyFont="1" applyBorder="1" applyAlignment="1">
      <alignment horizontal="center"/>
    </xf>
    <xf numFmtId="3" fontId="152" fillId="0" borderId="22" xfId="1055" applyNumberFormat="1" applyFont="1" applyBorder="1"/>
    <xf numFmtId="0" fontId="36" fillId="0" borderId="0" xfId="1055" applyFont="1" applyAlignment="1">
      <alignment vertical="center"/>
    </xf>
    <xf numFmtId="43" fontId="35" fillId="0" borderId="0" xfId="1055" applyNumberFormat="1" applyFont="1"/>
    <xf numFmtId="175" fontId="152" fillId="0" borderId="24" xfId="1055" applyNumberFormat="1" applyFont="1" applyBorder="1"/>
    <xf numFmtId="41" fontId="152" fillId="0" borderId="8" xfId="477" applyNumberFormat="1" applyFont="1" applyFill="1" applyBorder="1" applyAlignment="1">
      <alignment horizontal="center" vertical="center" wrapText="1"/>
    </xf>
    <xf numFmtId="41" fontId="152" fillId="0" borderId="18" xfId="477" applyNumberFormat="1" applyFont="1" applyFill="1" applyBorder="1" applyAlignment="1">
      <alignment horizontal="center" vertical="center" wrapText="1"/>
    </xf>
    <xf numFmtId="41" fontId="152" fillId="0" borderId="22" xfId="477" applyNumberFormat="1" applyFont="1" applyFill="1" applyBorder="1" applyAlignment="1">
      <alignment horizontal="center" vertical="center" wrapText="1"/>
    </xf>
    <xf numFmtId="41" fontId="35" fillId="0" borderId="0" xfId="0" applyNumberFormat="1" applyFont="1" applyAlignment="1">
      <alignment vertical="center" wrapText="1"/>
    </xf>
    <xf numFmtId="49" fontId="36" fillId="0" borderId="0" xfId="0" applyNumberFormat="1" applyFont="1" applyAlignment="1">
      <alignment horizontal="center" vertical="center" wrapText="1"/>
    </xf>
    <xf numFmtId="41" fontId="36" fillId="0" borderId="0" xfId="0" applyNumberFormat="1" applyFont="1" applyAlignment="1">
      <alignment vertical="center" wrapText="1"/>
    </xf>
    <xf numFmtId="41" fontId="157" fillId="0" borderId="0" xfId="0" applyNumberFormat="1" applyFont="1" applyAlignment="1">
      <alignment vertical="center" wrapText="1"/>
    </xf>
    <xf numFmtId="0" fontId="158" fillId="0" borderId="28" xfId="0" applyFont="1" applyBorder="1" applyAlignment="1">
      <alignment horizontal="center" vertical="center" wrapText="1"/>
    </xf>
    <xf numFmtId="49" fontId="158" fillId="0" borderId="28" xfId="0" applyNumberFormat="1" applyFont="1" applyBorder="1" applyAlignment="1">
      <alignment vertical="center" wrapText="1"/>
    </xf>
    <xf numFmtId="41" fontId="158" fillId="0" borderId="28" xfId="0" applyNumberFormat="1" applyFont="1" applyBorder="1" applyAlignment="1">
      <alignment vertical="center" wrapText="1"/>
    </xf>
    <xf numFmtId="0" fontId="38" fillId="0" borderId="23" xfId="0" applyFont="1" applyBorder="1" applyAlignment="1">
      <alignment horizontal="right" vertical="center" wrapText="1"/>
    </xf>
    <xf numFmtId="41" fontId="35" fillId="0" borderId="23" xfId="477" applyNumberFormat="1" applyFont="1" applyBorder="1" applyAlignment="1">
      <alignment horizontal="right" vertical="center" wrapText="1"/>
    </xf>
    <xf numFmtId="49" fontId="35" fillId="0" borderId="23" xfId="0" applyNumberFormat="1" applyFont="1" applyBorder="1" applyAlignment="1">
      <alignment vertical="center" wrapText="1"/>
    </xf>
    <xf numFmtId="175" fontId="35" fillId="0" borderId="23" xfId="477" applyNumberFormat="1" applyFont="1" applyBorder="1" applyAlignment="1">
      <alignment horizontal="right" vertical="center" wrapText="1"/>
    </xf>
    <xf numFmtId="49" fontId="36" fillId="0" borderId="23" xfId="0" applyNumberFormat="1" applyFont="1" applyBorder="1" applyAlignment="1">
      <alignment vertical="center" wrapText="1"/>
    </xf>
    <xf numFmtId="41" fontId="36" fillId="0" borderId="23" xfId="477" applyNumberFormat="1" applyFont="1" applyBorder="1" applyAlignment="1">
      <alignment horizontal="right" vertical="center" wrapText="1"/>
    </xf>
    <xf numFmtId="49" fontId="35" fillId="0" borderId="23" xfId="0" quotePrefix="1" applyNumberFormat="1" applyFont="1" applyBorder="1" applyAlignment="1">
      <alignment vertical="center" wrapText="1"/>
    </xf>
    <xf numFmtId="41" fontId="36" fillId="0" borderId="23" xfId="477" applyNumberFormat="1" applyFont="1" applyFill="1" applyBorder="1" applyAlignment="1">
      <alignment horizontal="right" vertical="center" wrapText="1"/>
    </xf>
    <xf numFmtId="41" fontId="36" fillId="0" borderId="23" xfId="0" applyNumberFormat="1" applyFont="1" applyBorder="1" applyAlignment="1">
      <alignment horizontal="right" vertical="center" wrapText="1"/>
    </xf>
    <xf numFmtId="41" fontId="35" fillId="0" borderId="23" xfId="645" applyNumberFormat="1" applyFont="1" applyBorder="1" applyAlignment="1">
      <alignment horizontal="right" vertical="center" wrapText="1"/>
    </xf>
    <xf numFmtId="0" fontId="36" fillId="0" borderId="24" xfId="0" applyFont="1" applyBorder="1" applyAlignment="1">
      <alignment horizontal="left" vertical="center" wrapText="1"/>
    </xf>
    <xf numFmtId="41" fontId="36" fillId="0" borderId="24" xfId="0" applyNumberFormat="1" applyFont="1" applyBorder="1" applyAlignment="1">
      <alignment horizontal="right" vertical="center" wrapText="1"/>
    </xf>
    <xf numFmtId="49" fontId="36" fillId="0" borderId="0" xfId="0" applyNumberFormat="1" applyFont="1" applyAlignment="1">
      <alignment vertical="center" wrapText="1"/>
    </xf>
    <xf numFmtId="41" fontId="36" fillId="0" borderId="0" xfId="0" applyNumberFormat="1" applyFont="1" applyAlignment="1">
      <alignment horizontal="right" vertical="center" wrapText="1"/>
    </xf>
    <xf numFmtId="49" fontId="35" fillId="0" borderId="0" xfId="0" applyNumberFormat="1" applyFont="1" applyAlignment="1">
      <alignment vertical="center" wrapText="1"/>
    </xf>
    <xf numFmtId="0" fontId="36" fillId="0" borderId="0" xfId="0" applyFont="1" applyAlignment="1">
      <alignment horizontal="center" vertical="top" wrapText="1"/>
    </xf>
    <xf numFmtId="41" fontId="36" fillId="0" borderId="0" xfId="0" applyNumberFormat="1" applyFont="1" applyAlignment="1">
      <alignment horizontal="center" vertical="top" wrapText="1"/>
    </xf>
    <xf numFmtId="0" fontId="35" fillId="0" borderId="23" xfId="1056" applyFont="1" applyBorder="1" applyAlignment="1">
      <alignment vertical="center"/>
    </xf>
    <xf numFmtId="0" fontId="36" fillId="0" borderId="23" xfId="0" applyFont="1" applyBorder="1"/>
    <xf numFmtId="0" fontId="36" fillId="0" borderId="24" xfId="0" applyFont="1" applyBorder="1"/>
    <xf numFmtId="0" fontId="36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169" fontId="36" fillId="0" borderId="0" xfId="477" applyNumberFormat="1" applyFont="1" applyAlignment="1">
      <alignment vertical="center" wrapText="1"/>
    </xf>
    <xf numFmtId="169" fontId="38" fillId="0" borderId="0" xfId="477" applyNumberFormat="1" applyFont="1" applyAlignment="1">
      <alignment vertical="center" wrapText="1"/>
    </xf>
    <xf numFmtId="0" fontId="35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6" fillId="0" borderId="18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/>
    </xf>
    <xf numFmtId="41" fontId="36" fillId="0" borderId="11" xfId="477" applyNumberFormat="1" applyFont="1" applyBorder="1" applyAlignment="1">
      <alignment horizontal="right" vertical="center" wrapText="1"/>
    </xf>
    <xf numFmtId="10" fontId="36" fillId="0" borderId="23" xfId="477" applyNumberFormat="1" applyFont="1" applyBorder="1" applyAlignment="1">
      <alignment horizontal="right" vertical="center" wrapText="1"/>
    </xf>
    <xf numFmtId="169" fontId="36" fillId="0" borderId="0" xfId="477" applyNumberFormat="1" applyFont="1" applyAlignment="1">
      <alignment vertical="center"/>
    </xf>
    <xf numFmtId="0" fontId="36" fillId="0" borderId="0" xfId="0" applyFont="1" applyAlignment="1">
      <alignment vertical="center"/>
    </xf>
    <xf numFmtId="0" fontId="38" fillId="0" borderId="23" xfId="0" applyFont="1" applyBorder="1" applyAlignment="1">
      <alignment vertical="center" wrapText="1"/>
    </xf>
    <xf numFmtId="10" fontId="35" fillId="0" borderId="23" xfId="477" applyNumberFormat="1" applyFont="1" applyBorder="1" applyAlignment="1">
      <alignment horizontal="right" vertical="center" wrapText="1"/>
    </xf>
    <xf numFmtId="169" fontId="35" fillId="0" borderId="0" xfId="477" applyNumberFormat="1" applyFont="1" applyAlignment="1">
      <alignment vertical="center"/>
    </xf>
    <xf numFmtId="4" fontId="36" fillId="0" borderId="23" xfId="477" applyNumberFormat="1" applyFont="1" applyBorder="1" applyAlignment="1">
      <alignment horizontal="right" vertical="center" wrapText="1"/>
    </xf>
    <xf numFmtId="180" fontId="36" fillId="0" borderId="23" xfId="477" applyNumberFormat="1" applyFont="1" applyBorder="1" applyAlignment="1">
      <alignment horizontal="right" vertical="center" wrapText="1"/>
    </xf>
    <xf numFmtId="10" fontId="36" fillId="0" borderId="23" xfId="1072" applyNumberFormat="1" applyFont="1" applyBorder="1" applyAlignment="1">
      <alignment horizontal="right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4" xfId="0" applyFont="1" applyBorder="1" applyAlignment="1">
      <alignment vertical="center" wrapText="1"/>
    </xf>
    <xf numFmtId="169" fontId="35" fillId="0" borderId="24" xfId="477" applyNumberFormat="1" applyFont="1" applyBorder="1" applyAlignment="1">
      <alignment horizontal="right" vertical="center" wrapText="1"/>
    </xf>
    <xf numFmtId="0" fontId="35" fillId="0" borderId="24" xfId="0" applyFont="1" applyBorder="1" applyAlignment="1">
      <alignment horizontal="right" vertical="center" wrapText="1"/>
    </xf>
    <xf numFmtId="10" fontId="35" fillId="0" borderId="24" xfId="477" applyNumberFormat="1" applyFont="1" applyBorder="1" applyAlignment="1">
      <alignment horizontal="right" vertical="center" wrapText="1"/>
    </xf>
    <xf numFmtId="169" fontId="35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5" fillId="0" borderId="22" xfId="0" applyFont="1" applyBorder="1" applyAlignment="1">
      <alignment horizontal="center" vertical="center" wrapText="1"/>
    </xf>
    <xf numFmtId="0" fontId="0" fillId="0" borderId="0" xfId="0" applyAlignment="1">
      <alignment vertical="top"/>
    </xf>
    <xf numFmtId="37" fontId="161" fillId="0" borderId="0" xfId="0" applyNumberFormat="1" applyFont="1" applyAlignment="1">
      <alignment vertical="top" wrapText="1"/>
    </xf>
    <xf numFmtId="37" fontId="161" fillId="0" borderId="0" xfId="0" applyNumberFormat="1" applyFont="1" applyAlignment="1">
      <alignment horizontal="right" vertical="top" wrapText="1"/>
    </xf>
    <xf numFmtId="37" fontId="162" fillId="0" borderId="0" xfId="0" applyNumberFormat="1" applyFont="1" applyAlignment="1">
      <alignment horizontal="right" vertical="top" wrapText="1"/>
    </xf>
    <xf numFmtId="0" fontId="163" fillId="0" borderId="0" xfId="0" applyFont="1" applyAlignment="1">
      <alignment horizontal="center" vertical="top" wrapText="1" readingOrder="1"/>
    </xf>
    <xf numFmtId="0" fontId="161" fillId="0" borderId="0" xfId="0" applyFont="1" applyAlignment="1">
      <alignment horizontal="center" vertical="top" wrapText="1" readingOrder="1"/>
    </xf>
    <xf numFmtId="37" fontId="164" fillId="0" borderId="0" xfId="0" applyNumberFormat="1" applyFont="1" applyAlignment="1">
      <alignment horizontal="right" vertical="top" wrapText="1"/>
    </xf>
    <xf numFmtId="0" fontId="57" fillId="0" borderId="0" xfId="723" applyFont="1"/>
    <xf numFmtId="175" fontId="51" fillId="0" borderId="0" xfId="482" applyNumberFormat="1" applyFont="1" applyAlignment="1">
      <alignment horizontal="center"/>
    </xf>
    <xf numFmtId="0" fontId="54" fillId="0" borderId="0" xfId="723" applyFont="1"/>
    <xf numFmtId="175" fontId="58" fillId="0" borderId="8" xfId="482" applyNumberFormat="1" applyFont="1" applyBorder="1"/>
    <xf numFmtId="175" fontId="57" fillId="0" borderId="8" xfId="482" applyNumberFormat="1" applyFont="1" applyBorder="1"/>
    <xf numFmtId="175" fontId="58" fillId="0" borderId="8" xfId="482" applyNumberFormat="1" applyFont="1" applyBorder="1" applyAlignment="1">
      <alignment horizontal="center" vertical="center" wrapText="1"/>
    </xf>
    <xf numFmtId="0" fontId="58" fillId="0" borderId="0" xfId="723" applyFont="1" applyAlignment="1">
      <alignment horizontal="center" wrapText="1"/>
    </xf>
    <xf numFmtId="175" fontId="57" fillId="0" borderId="23" xfId="482" applyNumberFormat="1" applyFont="1" applyBorder="1"/>
    <xf numFmtId="175" fontId="57" fillId="0" borderId="0" xfId="723" applyNumberFormat="1" applyFont="1"/>
    <xf numFmtId="175" fontId="57" fillId="0" borderId="24" xfId="482" applyNumberFormat="1" applyFont="1" applyBorder="1"/>
    <xf numFmtId="0" fontId="58" fillId="0" borderId="0" xfId="723" applyFont="1"/>
    <xf numFmtId="41" fontId="57" fillId="0" borderId="0" xfId="723" applyNumberFormat="1" applyFont="1"/>
    <xf numFmtId="175" fontId="57" fillId="0" borderId="0" xfId="482" applyNumberFormat="1" applyFont="1"/>
    <xf numFmtId="43" fontId="57" fillId="0" borderId="0" xfId="723" applyNumberFormat="1" applyFont="1"/>
    <xf numFmtId="41" fontId="0" fillId="0" borderId="0" xfId="0" applyNumberFormat="1" applyAlignment="1">
      <alignment vertical="top"/>
    </xf>
    <xf numFmtId="0" fontId="13" fillId="0" borderId="21" xfId="0" applyFont="1" applyBorder="1" applyAlignment="1">
      <alignment vertical="center" wrapText="1"/>
    </xf>
    <xf numFmtId="173" fontId="13" fillId="32" borderId="23" xfId="0" applyNumberFormat="1" applyFont="1" applyFill="1" applyBorder="1" applyAlignment="1">
      <alignment horizontal="right" vertical="center" wrapText="1"/>
    </xf>
    <xf numFmtId="173" fontId="13" fillId="32" borderId="23" xfId="477" applyNumberFormat="1" applyFont="1" applyFill="1" applyBorder="1" applyAlignment="1">
      <alignment horizontal="right" vertical="center" wrapText="1"/>
    </xf>
    <xf numFmtId="0" fontId="12" fillId="32" borderId="23" xfId="0" applyFont="1" applyFill="1" applyBorder="1" applyAlignment="1">
      <alignment horizontal="center" vertical="center" wrapText="1"/>
    </xf>
    <xf numFmtId="0" fontId="12" fillId="32" borderId="23" xfId="0" applyFont="1" applyFill="1" applyBorder="1" applyAlignment="1">
      <alignment vertical="center" wrapText="1"/>
    </xf>
    <xf numFmtId="0" fontId="41" fillId="0" borderId="0" xfId="0" applyFont="1" applyAlignment="1">
      <alignment horizontal="center" vertical="center" wrapText="1"/>
    </xf>
    <xf numFmtId="3" fontId="35" fillId="0" borderId="0" xfId="0" applyNumberFormat="1" applyFont="1" applyAlignment="1">
      <alignment horizontal="center" vertical="center" wrapText="1"/>
    </xf>
    <xf numFmtId="0" fontId="18" fillId="0" borderId="23" xfId="0" applyFont="1" applyBorder="1"/>
    <xf numFmtId="3" fontId="19" fillId="0" borderId="0" xfId="0" applyNumberFormat="1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0" fontId="21" fillId="32" borderId="0" xfId="0" applyFont="1" applyFill="1" applyAlignment="1">
      <alignment vertical="center" wrapText="1"/>
    </xf>
    <xf numFmtId="165" fontId="12" fillId="32" borderId="0" xfId="0" applyNumberFormat="1" applyFont="1" applyFill="1" applyAlignment="1">
      <alignment vertical="center" wrapText="1"/>
    </xf>
    <xf numFmtId="3" fontId="19" fillId="32" borderId="0" xfId="0" applyNumberFormat="1" applyFont="1" applyFill="1" applyAlignment="1">
      <alignment horizontal="center" vertical="center"/>
    </xf>
    <xf numFmtId="0" fontId="19" fillId="32" borderId="0" xfId="0" applyFont="1" applyFill="1" applyAlignment="1">
      <alignment horizontal="center" vertical="center"/>
    </xf>
    <xf numFmtId="3" fontId="19" fillId="32" borderId="0" xfId="0" applyNumberFormat="1" applyFont="1" applyFill="1" applyAlignment="1">
      <alignment vertical="center"/>
    </xf>
    <xf numFmtId="165" fontId="19" fillId="32" borderId="0" xfId="0" applyNumberFormat="1" applyFont="1" applyFill="1" applyAlignment="1">
      <alignment vertical="center"/>
    </xf>
    <xf numFmtId="0" fontId="27" fillId="32" borderId="0" xfId="0" applyFont="1" applyFill="1" applyAlignment="1">
      <alignment vertical="center"/>
    </xf>
    <xf numFmtId="0" fontId="33" fillId="32" borderId="0" xfId="0" applyFont="1" applyFill="1" applyAlignment="1">
      <alignment vertical="center"/>
    </xf>
    <xf numFmtId="169" fontId="19" fillId="32" borderId="0" xfId="477" applyNumberFormat="1" applyFont="1" applyFill="1" applyAlignment="1">
      <alignment vertical="center"/>
    </xf>
    <xf numFmtId="0" fontId="37" fillId="32" borderId="0" xfId="0" applyFont="1" applyFill="1" applyAlignment="1">
      <alignment vertical="center"/>
    </xf>
    <xf numFmtId="43" fontId="19" fillId="32" borderId="0" xfId="0" applyNumberFormat="1" applyFont="1" applyFill="1" applyAlignment="1">
      <alignment vertical="center"/>
    </xf>
    <xf numFmtId="3" fontId="27" fillId="32" borderId="0" xfId="0" applyNumberFormat="1" applyFont="1" applyFill="1" applyAlignment="1">
      <alignment vertical="center"/>
    </xf>
    <xf numFmtId="43" fontId="27" fillId="32" borderId="0" xfId="0" applyNumberFormat="1" applyFont="1" applyFill="1" applyAlignment="1">
      <alignment vertical="center"/>
    </xf>
    <xf numFmtId="175" fontId="19" fillId="32" borderId="0" xfId="0" applyNumberFormat="1" applyFont="1" applyFill="1" applyAlignment="1">
      <alignment vertical="center"/>
    </xf>
    <xf numFmtId="3" fontId="50" fillId="0" borderId="27" xfId="0" applyNumberFormat="1" applyFont="1" applyBorder="1" applyAlignment="1">
      <alignment vertical="center" wrapText="1"/>
    </xf>
    <xf numFmtId="0" fontId="17" fillId="0" borderId="23" xfId="0" applyFont="1" applyBorder="1"/>
    <xf numFmtId="0" fontId="18" fillId="0" borderId="23" xfId="0" applyFont="1" applyBorder="1" applyAlignment="1">
      <alignment horizontal="center"/>
    </xf>
    <xf numFmtId="0" fontId="169" fillId="0" borderId="0" xfId="0" applyFont="1" applyAlignment="1">
      <alignment vertical="center" wrapText="1"/>
    </xf>
    <xf numFmtId="0" fontId="22" fillId="0" borderId="0" xfId="0" applyFont="1"/>
    <xf numFmtId="175" fontId="58" fillId="0" borderId="0" xfId="482" applyNumberFormat="1" applyFont="1"/>
    <xf numFmtId="41" fontId="57" fillId="0" borderId="23" xfId="723" applyNumberFormat="1" applyFont="1" applyBorder="1"/>
    <xf numFmtId="41" fontId="13" fillId="0" borderId="0" xfId="0" applyNumberFormat="1" applyFont="1" applyAlignment="1">
      <alignment vertical="center"/>
    </xf>
    <xf numFmtId="0" fontId="173" fillId="32" borderId="23" xfId="0" applyFont="1" applyFill="1" applyBorder="1" applyAlignment="1">
      <alignment vertical="center" wrapText="1"/>
    </xf>
    <xf numFmtId="0" fontId="35" fillId="0" borderId="0" xfId="1055" applyFont="1" applyAlignment="1">
      <alignment horizontal="center" vertical="center"/>
    </xf>
    <xf numFmtId="0" fontId="35" fillId="0" borderId="0" xfId="1055" applyFont="1" applyAlignment="1">
      <alignment horizontal="center"/>
    </xf>
    <xf numFmtId="0" fontId="38" fillId="0" borderId="23" xfId="0" applyFont="1" applyBorder="1" applyAlignment="1">
      <alignment horizontal="center" vertical="center" wrapText="1"/>
    </xf>
    <xf numFmtId="49" fontId="38" fillId="0" borderId="23" xfId="0" applyNumberFormat="1" applyFont="1" applyBorder="1" applyAlignment="1">
      <alignment vertical="center" wrapText="1"/>
    </xf>
    <xf numFmtId="3" fontId="38" fillId="0" borderId="23" xfId="477" applyNumberFormat="1" applyFont="1" applyBorder="1" applyAlignment="1">
      <alignment horizontal="right" vertical="center" wrapText="1"/>
    </xf>
    <xf numFmtId="10" fontId="38" fillId="0" borderId="23" xfId="477" applyNumberFormat="1" applyFont="1" applyBorder="1" applyAlignment="1">
      <alignment horizontal="right" vertical="center" wrapText="1"/>
    </xf>
    <xf numFmtId="0" fontId="89" fillId="0" borderId="23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41" fontId="35" fillId="0" borderId="23" xfId="640" applyNumberFormat="1" applyFont="1" applyBorder="1" applyAlignment="1">
      <alignment horizontal="right" vertical="center" wrapText="1"/>
    </xf>
    <xf numFmtId="0" fontId="169" fillId="0" borderId="23" xfId="0" applyFont="1" applyBorder="1" applyAlignment="1">
      <alignment horizontal="center" vertical="center" wrapText="1"/>
    </xf>
    <xf numFmtId="0" fontId="35" fillId="0" borderId="23" xfId="1056" quotePrefix="1" applyFont="1" applyBorder="1"/>
    <xf numFmtId="175" fontId="35" fillId="0" borderId="23" xfId="483" applyNumberFormat="1" applyFont="1" applyBorder="1" applyAlignment="1">
      <alignment vertical="center" wrapText="1"/>
    </xf>
    <xf numFmtId="169" fontId="152" fillId="0" borderId="11" xfId="477" applyNumberFormat="1" applyFont="1" applyFill="1" applyBorder="1" applyAlignment="1">
      <alignment horizontal="left" vertical="center" wrapText="1"/>
    </xf>
    <xf numFmtId="169" fontId="152" fillId="0" borderId="11" xfId="477" applyNumberFormat="1" applyFont="1" applyFill="1" applyBorder="1" applyAlignment="1">
      <alignment horizontal="center" vertical="center" wrapText="1"/>
    </xf>
    <xf numFmtId="49" fontId="152" fillId="0" borderId="11" xfId="477" applyNumberFormat="1" applyFont="1" applyFill="1" applyBorder="1" applyAlignment="1">
      <alignment horizontal="left" vertical="center" wrapText="1"/>
    </xf>
    <xf numFmtId="41" fontId="152" fillId="0" borderId="11" xfId="477" applyNumberFormat="1" applyFont="1" applyFill="1" applyBorder="1" applyAlignment="1">
      <alignment horizontal="right" vertical="center" wrapText="1"/>
    </xf>
    <xf numFmtId="175" fontId="171" fillId="0" borderId="23" xfId="483" applyNumberFormat="1" applyFont="1" applyBorder="1"/>
    <xf numFmtId="175" fontId="57" fillId="0" borderId="23" xfId="483" applyNumberFormat="1" applyFont="1" applyBorder="1"/>
    <xf numFmtId="169" fontId="19" fillId="0" borderId="23" xfId="477" applyNumberFormat="1" applyFont="1" applyBorder="1" applyAlignment="1">
      <alignment vertical="center"/>
    </xf>
    <xf numFmtId="175" fontId="36" fillId="0" borderId="23" xfId="477" applyNumberFormat="1" applyFont="1" applyBorder="1" applyAlignment="1">
      <alignment horizontal="right" vertical="center" wrapText="1"/>
    </xf>
    <xf numFmtId="41" fontId="12" fillId="0" borderId="0" xfId="0" applyNumberFormat="1" applyFont="1" applyAlignment="1">
      <alignment wrapText="1"/>
    </xf>
    <xf numFmtId="41" fontId="13" fillId="0" borderId="0" xfId="0" applyNumberFormat="1" applyFont="1" applyAlignment="1">
      <alignment wrapText="1"/>
    </xf>
    <xf numFmtId="41" fontId="21" fillId="0" borderId="0" xfId="0" applyNumberFormat="1" applyFont="1" applyAlignment="1">
      <alignment horizontal="right" wrapText="1"/>
    </xf>
    <xf numFmtId="41" fontId="13" fillId="0" borderId="11" xfId="477" applyNumberFormat="1" applyFont="1" applyBorder="1" applyAlignment="1">
      <alignment horizontal="right" vertical="center" wrapText="1"/>
    </xf>
    <xf numFmtId="41" fontId="12" fillId="0" borderId="23" xfId="477" applyNumberFormat="1" applyFont="1" applyBorder="1" applyAlignment="1">
      <alignment horizontal="right" vertical="center" wrapText="1"/>
    </xf>
    <xf numFmtId="41" fontId="12" fillId="0" borderId="23" xfId="0" applyNumberFormat="1" applyFont="1" applyBorder="1" applyAlignment="1">
      <alignment wrapText="1"/>
    </xf>
    <xf numFmtId="41" fontId="12" fillId="0" borderId="24" xfId="477" applyNumberFormat="1" applyFont="1" applyBorder="1" applyAlignment="1">
      <alignment horizontal="right" vertical="center" wrapText="1"/>
    </xf>
    <xf numFmtId="173" fontId="12" fillId="0" borderId="23" xfId="477" applyNumberFormat="1" applyFont="1" applyBorder="1" applyAlignment="1">
      <alignment horizontal="right" vertical="center" wrapText="1"/>
    </xf>
    <xf numFmtId="173" fontId="13" fillId="0" borderId="23" xfId="477" applyNumberFormat="1" applyFont="1" applyBorder="1" applyAlignment="1">
      <alignment horizontal="right" vertical="center" wrapText="1"/>
    </xf>
    <xf numFmtId="41" fontId="163" fillId="0" borderId="0" xfId="0" applyNumberFormat="1" applyFont="1" applyAlignment="1">
      <alignment horizontal="center" vertical="top" wrapText="1" readingOrder="1"/>
    </xf>
    <xf numFmtId="41" fontId="174" fillId="0" borderId="0" xfId="1055" applyNumberFormat="1" applyFont="1"/>
    <xf numFmtId="169" fontId="12" fillId="32" borderId="23" xfId="640" applyNumberFormat="1" applyFont="1" applyFill="1" applyBorder="1" applyAlignment="1">
      <alignment horizontal="right" vertical="center" wrapText="1"/>
    </xf>
    <xf numFmtId="169" fontId="173" fillId="32" borderId="23" xfId="640" applyNumberFormat="1" applyFont="1" applyFill="1" applyBorder="1" applyAlignment="1">
      <alignment horizontal="right" vertical="center" wrapText="1"/>
    </xf>
    <xf numFmtId="169" fontId="173" fillId="0" borderId="23" xfId="640" applyNumberFormat="1" applyFont="1" applyFill="1" applyBorder="1" applyAlignment="1">
      <alignment horizontal="right" vertical="center" wrapText="1"/>
    </xf>
    <xf numFmtId="169" fontId="21" fillId="0" borderId="23" xfId="477" applyNumberFormat="1" applyFont="1" applyFill="1" applyBorder="1" applyAlignment="1">
      <alignment horizontal="right" vertical="center" wrapText="1"/>
    </xf>
    <xf numFmtId="10" fontId="13" fillId="32" borderId="26" xfId="477" applyNumberFormat="1" applyFont="1" applyFill="1" applyBorder="1" applyAlignment="1">
      <alignment horizontal="right" vertical="center" wrapText="1"/>
    </xf>
    <xf numFmtId="169" fontId="19" fillId="32" borderId="0" xfId="477" applyNumberFormat="1" applyFont="1" applyFill="1" applyAlignment="1">
      <alignment horizontal="center"/>
    </xf>
    <xf numFmtId="169" fontId="19" fillId="32" borderId="0" xfId="477" applyNumberFormat="1" applyFont="1" applyFill="1"/>
    <xf numFmtId="10" fontId="36" fillId="0" borderId="11" xfId="477" applyNumberFormat="1" applyFont="1" applyFill="1" applyBorder="1" applyAlignment="1">
      <alignment horizontal="right" vertical="center" wrapText="1"/>
    </xf>
    <xf numFmtId="169" fontId="19" fillId="32" borderId="0" xfId="0" applyNumberFormat="1" applyFont="1" applyFill="1"/>
    <xf numFmtId="0" fontId="175" fillId="0" borderId="0" xfId="0" applyFont="1" applyAlignment="1">
      <alignment vertical="center" wrapText="1"/>
    </xf>
    <xf numFmtId="0" fontId="17" fillId="0" borderId="8" xfId="0" applyFont="1" applyBorder="1" applyAlignment="1">
      <alignment horizontal="center" vertical="center" wrapText="1"/>
    </xf>
    <xf numFmtId="3" fontId="175" fillId="0" borderId="0" xfId="0" applyNumberFormat="1" applyFont="1" applyAlignment="1">
      <alignment vertical="center" wrapText="1"/>
    </xf>
    <xf numFmtId="0" fontId="26" fillId="0" borderId="23" xfId="888" applyFont="1" applyBorder="1" applyAlignment="1">
      <alignment horizontal="center" vertical="center" wrapText="1"/>
    </xf>
    <xf numFmtId="179" fontId="175" fillId="0" borderId="0" xfId="1072" applyNumberFormat="1" applyFont="1" applyAlignment="1">
      <alignment vertical="center" wrapText="1"/>
    </xf>
    <xf numFmtId="249" fontId="175" fillId="0" borderId="0" xfId="477" applyNumberFormat="1" applyFont="1" applyAlignment="1">
      <alignment horizontal="right" vertical="center" wrapText="1"/>
    </xf>
    <xf numFmtId="49" fontId="172" fillId="32" borderId="0" xfId="888" applyNumberFormat="1" applyFont="1" applyFill="1" applyAlignment="1">
      <alignment vertical="center" wrapText="1"/>
    </xf>
    <xf numFmtId="49" fontId="172" fillId="32" borderId="0" xfId="888" applyNumberFormat="1" applyFont="1" applyFill="1" applyAlignment="1">
      <alignment horizontal="right" vertical="center" wrapText="1"/>
    </xf>
    <xf numFmtId="9" fontId="175" fillId="0" borderId="0" xfId="0" applyNumberFormat="1" applyFont="1" applyAlignment="1">
      <alignment vertical="center" wrapText="1"/>
    </xf>
    <xf numFmtId="0" fontId="173" fillId="0" borderId="0" xfId="0" applyFont="1" applyAlignment="1">
      <alignment vertical="center" wrapText="1"/>
    </xf>
    <xf numFmtId="175" fontId="13" fillId="0" borderId="8" xfId="477" applyNumberFormat="1" applyFont="1" applyFill="1" applyBorder="1" applyAlignment="1">
      <alignment horizontal="right" vertical="center" wrapText="1"/>
    </xf>
    <xf numFmtId="175" fontId="12" fillId="0" borderId="8" xfId="477" applyNumberFormat="1" applyFont="1" applyFill="1" applyBorder="1" applyAlignment="1">
      <alignment horizontal="right" vertical="center" wrapText="1"/>
    </xf>
    <xf numFmtId="43" fontId="12" fillId="0" borderId="8" xfId="477" applyNumberFormat="1" applyFont="1" applyFill="1" applyBorder="1" applyAlignment="1">
      <alignment horizontal="right" vertical="center" wrapText="1"/>
    </xf>
    <xf numFmtId="175" fontId="12" fillId="32" borderId="8" xfId="477" applyNumberFormat="1" applyFont="1" applyFill="1" applyBorder="1" applyAlignment="1">
      <alignment horizontal="right" vertical="center" wrapText="1"/>
    </xf>
    <xf numFmtId="0" fontId="173" fillId="32" borderId="23" xfId="0" applyFont="1" applyFill="1" applyBorder="1" applyAlignment="1">
      <alignment horizontal="center" vertical="center" wrapText="1"/>
    </xf>
    <xf numFmtId="172" fontId="27" fillId="32" borderId="0" xfId="0" applyNumberFormat="1" applyFont="1" applyFill="1"/>
    <xf numFmtId="172" fontId="19" fillId="32" borderId="0" xfId="0" applyNumberFormat="1" applyFont="1" applyFill="1"/>
    <xf numFmtId="172" fontId="43" fillId="32" borderId="0" xfId="0" applyNumberFormat="1" applyFont="1" applyFill="1"/>
    <xf numFmtId="172" fontId="27" fillId="32" borderId="0" xfId="477" applyNumberFormat="1" applyFont="1" applyFill="1"/>
    <xf numFmtId="175" fontId="58" fillId="0" borderId="0" xfId="723" applyNumberFormat="1" applyFont="1"/>
    <xf numFmtId="41" fontId="21" fillId="0" borderId="0" xfId="0" applyNumberFormat="1" applyFont="1" applyAlignment="1">
      <alignment vertical="center" wrapText="1"/>
    </xf>
    <xf numFmtId="0" fontId="20" fillId="32" borderId="0" xfId="0" applyFont="1" applyFill="1" applyAlignment="1">
      <alignment vertical="center" wrapText="1"/>
    </xf>
    <xf numFmtId="0" fontId="19" fillId="0" borderId="23" xfId="0" quotePrefix="1" applyFont="1" applyBorder="1" applyAlignment="1">
      <alignment vertical="center"/>
    </xf>
    <xf numFmtId="0" fontId="18" fillId="0" borderId="23" xfId="888" applyFont="1" applyBorder="1" applyAlignment="1">
      <alignment horizontal="center" vertical="center" wrapText="1"/>
    </xf>
    <xf numFmtId="0" fontId="18" fillId="32" borderId="23" xfId="888" applyFont="1" applyFill="1" applyBorder="1" applyAlignment="1">
      <alignment horizontal="center" vertical="center" wrapText="1"/>
    </xf>
    <xf numFmtId="165" fontId="18" fillId="32" borderId="23" xfId="888" applyNumberFormat="1" applyFont="1" applyFill="1" applyBorder="1" applyAlignment="1">
      <alignment horizontal="right" vertical="center" wrapText="1"/>
    </xf>
    <xf numFmtId="49" fontId="18" fillId="0" borderId="23" xfId="888" applyNumberFormat="1" applyFont="1" applyBorder="1" applyAlignment="1">
      <alignment vertical="center" wrapText="1"/>
    </xf>
    <xf numFmtId="3" fontId="18" fillId="32" borderId="23" xfId="888" applyNumberFormat="1" applyFont="1" applyFill="1" applyBorder="1" applyAlignment="1">
      <alignment horizontal="right" vertical="center" wrapText="1"/>
    </xf>
    <xf numFmtId="49" fontId="18" fillId="32" borderId="23" xfId="888" applyNumberFormat="1" applyFont="1" applyFill="1" applyBorder="1" applyAlignment="1">
      <alignment vertical="center" wrapText="1"/>
    </xf>
    <xf numFmtId="0" fontId="183" fillId="0" borderId="0" xfId="0" applyFont="1" applyAlignment="1">
      <alignment vertical="center" wrapText="1"/>
    </xf>
    <xf numFmtId="3" fontId="183" fillId="0" borderId="0" xfId="0" applyNumberFormat="1" applyFont="1" applyAlignment="1">
      <alignment vertical="center" wrapText="1"/>
    </xf>
    <xf numFmtId="3" fontId="17" fillId="32" borderId="23" xfId="888" applyNumberFormat="1" applyFont="1" applyFill="1" applyBorder="1" applyAlignment="1">
      <alignment horizontal="right" vertical="center" wrapText="1"/>
    </xf>
    <xf numFmtId="0" fontId="175" fillId="0" borderId="23" xfId="0" applyFont="1" applyBorder="1" applyAlignment="1">
      <alignment vertical="center" wrapText="1"/>
    </xf>
    <xf numFmtId="0" fontId="17" fillId="0" borderId="23" xfId="888" applyFont="1" applyBorder="1" applyAlignment="1">
      <alignment horizontal="center" vertical="center" wrapText="1"/>
    </xf>
    <xf numFmtId="0" fontId="17" fillId="0" borderId="23" xfId="888" applyFont="1" applyBorder="1" applyAlignment="1">
      <alignment horizontal="left" vertical="center" wrapText="1"/>
    </xf>
    <xf numFmtId="3" fontId="18" fillId="0" borderId="0" xfId="0" applyNumberFormat="1" applyFont="1" applyAlignment="1">
      <alignment vertical="center" wrapText="1"/>
    </xf>
    <xf numFmtId="3" fontId="18" fillId="0" borderId="23" xfId="0" applyNumberFormat="1" applyFont="1" applyBorder="1" applyAlignment="1">
      <alignment horizontal="center" vertical="center" wrapText="1"/>
    </xf>
    <xf numFmtId="0" fontId="18" fillId="32" borderId="0" xfId="0" applyFont="1" applyFill="1" applyAlignment="1">
      <alignment vertical="center" wrapText="1"/>
    </xf>
    <xf numFmtId="249" fontId="18" fillId="32" borderId="0" xfId="477" applyNumberFormat="1" applyFont="1" applyFill="1" applyAlignment="1">
      <alignment horizontal="right" vertical="center" wrapText="1"/>
    </xf>
    <xf numFmtId="0" fontId="12" fillId="0" borderId="8" xfId="0" applyFont="1" applyBorder="1" applyAlignment="1">
      <alignment horizontal="right" vertical="center" wrapText="1"/>
    </xf>
    <xf numFmtId="49" fontId="172" fillId="0" borderId="23" xfId="888" applyNumberFormat="1" applyFont="1" applyBorder="1" applyAlignment="1">
      <alignment vertical="center" wrapText="1"/>
    </xf>
    <xf numFmtId="3" fontId="172" fillId="32" borderId="23" xfId="888" applyNumberFormat="1" applyFont="1" applyFill="1" applyBorder="1" applyAlignment="1">
      <alignment horizontal="right" vertical="center" wrapText="1"/>
    </xf>
    <xf numFmtId="0" fontId="26" fillId="32" borderId="23" xfId="888" applyFont="1" applyFill="1" applyBorder="1" applyAlignment="1">
      <alignment horizontal="center" vertical="center" wrapText="1"/>
    </xf>
    <xf numFmtId="0" fontId="17" fillId="32" borderId="23" xfId="888" applyFont="1" applyFill="1" applyBorder="1" applyAlignment="1">
      <alignment horizontal="center" vertical="center" wrapText="1"/>
    </xf>
    <xf numFmtId="49" fontId="172" fillId="32" borderId="23" xfId="888" quotePrefix="1" applyNumberFormat="1" applyFont="1" applyFill="1" applyBorder="1" applyAlignment="1">
      <alignment vertical="center" wrapText="1"/>
    </xf>
    <xf numFmtId="49" fontId="172" fillId="0" borderId="23" xfId="888" quotePrefix="1" applyNumberFormat="1" applyFont="1" applyBorder="1" applyAlignment="1">
      <alignment vertical="center" wrapText="1"/>
    </xf>
    <xf numFmtId="0" fontId="183" fillId="0" borderId="23" xfId="0" applyFont="1" applyBorder="1" applyAlignment="1">
      <alignment vertical="center" wrapText="1"/>
    </xf>
    <xf numFmtId="3" fontId="184" fillId="0" borderId="23" xfId="0" applyNumberFormat="1" applyFont="1" applyBorder="1" applyAlignment="1">
      <alignment horizontal="center" vertical="center" wrapText="1"/>
    </xf>
    <xf numFmtId="3" fontId="18" fillId="0" borderId="26" xfId="0" applyNumberFormat="1" applyFont="1" applyBorder="1" applyAlignment="1">
      <alignment horizontal="center" vertical="center" wrapText="1"/>
    </xf>
    <xf numFmtId="175" fontId="17" fillId="0" borderId="8" xfId="632" applyNumberFormat="1" applyFont="1" applyBorder="1" applyAlignment="1">
      <alignment horizontal="center" vertical="center" wrapText="1"/>
    </xf>
    <xf numFmtId="0" fontId="178" fillId="0" borderId="8" xfId="982" applyFont="1" applyBorder="1" applyAlignment="1">
      <alignment horizontal="center" vertical="center" wrapText="1"/>
    </xf>
    <xf numFmtId="49" fontId="12" fillId="32" borderId="8" xfId="888" applyNumberFormat="1" applyFont="1" applyFill="1" applyBorder="1" applyAlignment="1">
      <alignment vertical="center" wrapText="1"/>
    </xf>
    <xf numFmtId="49" fontId="20" fillId="0" borderId="8" xfId="888" quotePrefix="1" applyNumberFormat="1" applyFont="1" applyBorder="1" applyAlignment="1">
      <alignment vertical="center" wrapText="1"/>
    </xf>
    <xf numFmtId="49" fontId="12" fillId="0" borderId="8" xfId="888" applyNumberFormat="1" applyFont="1" applyBorder="1" applyAlignment="1">
      <alignment vertical="center" wrapText="1"/>
    </xf>
    <xf numFmtId="49" fontId="20" fillId="0" borderId="8" xfId="888" applyNumberFormat="1" applyFont="1" applyBorder="1" applyAlignment="1">
      <alignment vertical="center" wrapText="1"/>
    </xf>
    <xf numFmtId="175" fontId="17" fillId="0" borderId="8" xfId="982" applyNumberFormat="1" applyFont="1" applyBorder="1" applyAlignment="1">
      <alignment horizontal="center" vertical="center" wrapText="1"/>
    </xf>
    <xf numFmtId="175" fontId="179" fillId="33" borderId="8" xfId="632" applyNumberFormat="1" applyFont="1" applyFill="1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3" fontId="13" fillId="32" borderId="0" xfId="0" applyNumberFormat="1" applyFont="1" applyFill="1" applyAlignment="1">
      <alignment horizontal="right" vertical="center" wrapText="1"/>
    </xf>
    <xf numFmtId="174" fontId="13" fillId="0" borderId="0" xfId="0" applyNumberFormat="1" applyFont="1" applyAlignment="1">
      <alignment horizontal="center" vertical="center" wrapText="1"/>
    </xf>
    <xf numFmtId="10" fontId="13" fillId="0" borderId="8" xfId="477" applyNumberFormat="1" applyFont="1" applyFill="1" applyBorder="1" applyAlignment="1">
      <alignment horizontal="center" vertical="center" wrapText="1"/>
    </xf>
    <xf numFmtId="167" fontId="12" fillId="0" borderId="23" xfId="477" applyNumberFormat="1" applyFont="1" applyBorder="1" applyAlignment="1">
      <alignment horizontal="right" vertical="center" wrapText="1"/>
    </xf>
    <xf numFmtId="249" fontId="13" fillId="0" borderId="23" xfId="477" applyNumberFormat="1" applyFont="1" applyBorder="1" applyAlignment="1">
      <alignment horizontal="right" vertical="center" wrapText="1"/>
    </xf>
    <xf numFmtId="10" fontId="13" fillId="0" borderId="23" xfId="1072" applyNumberFormat="1" applyFont="1" applyBorder="1" applyAlignment="1">
      <alignment horizontal="right" vertical="center" wrapText="1"/>
    </xf>
    <xf numFmtId="10" fontId="13" fillId="0" borderId="11" xfId="1072" applyNumberFormat="1" applyFont="1" applyBorder="1" applyAlignment="1">
      <alignment horizontal="right" vertical="center" wrapText="1"/>
    </xf>
    <xf numFmtId="169" fontId="12" fillId="0" borderId="23" xfId="477" applyNumberFormat="1" applyFont="1" applyBorder="1" applyAlignment="1">
      <alignment horizontal="right" vertical="center" wrapText="1"/>
    </xf>
    <xf numFmtId="10" fontId="12" fillId="0" borderId="23" xfId="1072" applyNumberFormat="1" applyFont="1" applyBorder="1" applyAlignment="1">
      <alignment horizontal="right" vertical="center" wrapText="1"/>
    </xf>
    <xf numFmtId="0" fontId="27" fillId="32" borderId="23" xfId="0" quotePrefix="1" applyFont="1" applyFill="1" applyBorder="1" applyAlignment="1">
      <alignment vertical="center"/>
    </xf>
    <xf numFmtId="3" fontId="27" fillId="32" borderId="23" xfId="0" quotePrefix="1" applyNumberFormat="1" applyFont="1" applyFill="1" applyBorder="1" applyAlignment="1">
      <alignment horizontal="right" vertical="center"/>
    </xf>
    <xf numFmtId="0" fontId="145" fillId="0" borderId="0" xfId="0" applyFont="1" applyAlignment="1">
      <alignment vertical="center" wrapText="1"/>
    </xf>
    <xf numFmtId="0" fontId="145" fillId="0" borderId="0" xfId="0" applyFont="1" applyAlignment="1">
      <alignment horizontal="center" vertical="center" wrapText="1"/>
    </xf>
    <xf numFmtId="249" fontId="189" fillId="0" borderId="23" xfId="477" applyNumberFormat="1" applyFont="1" applyBorder="1" applyAlignment="1">
      <alignment horizontal="right" vertical="center" wrapText="1"/>
    </xf>
    <xf numFmtId="0" fontId="145" fillId="0" borderId="23" xfId="0" applyFont="1" applyBorder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174" fontId="13" fillId="0" borderId="8" xfId="477" applyNumberFormat="1" applyFont="1" applyFill="1" applyBorder="1" applyAlignment="1">
      <alignment horizontal="center" vertical="center" wrapText="1"/>
    </xf>
    <xf numFmtId="10" fontId="12" fillId="0" borderId="0" xfId="1072" applyNumberFormat="1" applyFont="1" applyFill="1" applyAlignment="1">
      <alignment vertical="center" wrapText="1"/>
    </xf>
    <xf numFmtId="43" fontId="12" fillId="0" borderId="0" xfId="0" applyNumberFormat="1" applyFont="1" applyAlignment="1">
      <alignment vertical="center" wrapText="1"/>
    </xf>
    <xf numFmtId="41" fontId="12" fillId="0" borderId="0" xfId="1072" applyNumberFormat="1" applyFont="1" applyFill="1" applyAlignment="1">
      <alignment vertical="center" wrapText="1"/>
    </xf>
    <xf numFmtId="179" fontId="13" fillId="0" borderId="0" xfId="1072" applyNumberFormat="1" applyFont="1" applyFill="1" applyAlignment="1">
      <alignment vertical="center" wrapText="1"/>
    </xf>
    <xf numFmtId="175" fontId="12" fillId="0" borderId="0" xfId="0" applyNumberFormat="1" applyFont="1" applyAlignment="1">
      <alignment vertical="center" wrapText="1"/>
    </xf>
    <xf numFmtId="37" fontId="0" fillId="0" borderId="0" xfId="0" applyNumberFormat="1" applyAlignment="1">
      <alignment vertical="top"/>
    </xf>
    <xf numFmtId="0" fontId="13" fillId="0" borderId="23" xfId="0" quotePrefix="1" applyFont="1" applyBorder="1" applyAlignment="1">
      <alignment vertical="center" wrapText="1"/>
    </xf>
    <xf numFmtId="0" fontId="21" fillId="0" borderId="0" xfId="0" applyFont="1" applyAlignment="1">
      <alignment vertical="center"/>
    </xf>
    <xf numFmtId="175" fontId="12" fillId="0" borderId="23" xfId="477" applyNumberFormat="1" applyFont="1" applyFill="1" applyBorder="1" applyAlignment="1">
      <alignment horizontal="right" vertical="center" wrapText="1"/>
    </xf>
    <xf numFmtId="0" fontId="12" fillId="0" borderId="23" xfId="1056" quotePrefix="1" applyFont="1" applyBorder="1"/>
    <xf numFmtId="0" fontId="13" fillId="0" borderId="16" xfId="0" applyFont="1" applyBorder="1" applyAlignment="1">
      <alignment horizontal="center" vertical="center" wrapText="1"/>
    </xf>
    <xf numFmtId="249" fontId="12" fillId="0" borderId="23" xfId="477" applyNumberFormat="1" applyFont="1" applyBorder="1" applyAlignment="1">
      <alignment horizontal="right" vertical="center" wrapText="1"/>
    </xf>
    <xf numFmtId="175" fontId="12" fillId="0" borderId="23" xfId="477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center" vertical="center" wrapText="1"/>
    </xf>
    <xf numFmtId="249" fontId="13" fillId="0" borderId="11" xfId="477" applyNumberFormat="1" applyFont="1" applyBorder="1" applyAlignment="1">
      <alignment horizontal="right" vertical="center" wrapText="1"/>
    </xf>
    <xf numFmtId="0" fontId="13" fillId="0" borderId="8" xfId="477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75" fontId="13" fillId="0" borderId="23" xfId="477" applyNumberFormat="1" applyFont="1" applyBorder="1" applyAlignment="1">
      <alignment horizontal="right" vertical="center" wrapText="1"/>
    </xf>
    <xf numFmtId="0" fontId="17" fillId="0" borderId="0" xfId="0" applyFont="1" applyAlignment="1">
      <alignment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23" xfId="0" applyFont="1" applyBorder="1" applyAlignment="1">
      <alignment vertical="center" wrapText="1"/>
    </xf>
    <xf numFmtId="0" fontId="18" fillId="0" borderId="23" xfId="0" applyFont="1" applyBorder="1" applyAlignment="1">
      <alignment vertical="center" wrapText="1"/>
    </xf>
    <xf numFmtId="0" fontId="18" fillId="0" borderId="24" xfId="0" applyFont="1" applyBorder="1" applyAlignment="1">
      <alignment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7" fillId="0" borderId="24" xfId="0" applyFont="1" applyBorder="1" applyAlignment="1">
      <alignment vertical="center" wrapText="1"/>
    </xf>
    <xf numFmtId="0" fontId="18" fillId="0" borderId="0" xfId="718" applyFont="1" applyAlignment="1">
      <alignment vertical="center" wrapText="1"/>
    </xf>
    <xf numFmtId="0" fontId="17" fillId="0" borderId="0" xfId="718" applyFont="1" applyAlignment="1">
      <alignment vertical="center" wrapText="1"/>
    </xf>
    <xf numFmtId="0" fontId="17" fillId="0" borderId="22" xfId="718" applyFont="1" applyBorder="1" applyAlignment="1">
      <alignment horizontal="center" vertical="center" wrapText="1"/>
    </xf>
    <xf numFmtId="0" fontId="17" fillId="0" borderId="21" xfId="718" applyFont="1" applyBorder="1" applyAlignment="1">
      <alignment horizontal="center" vertical="center" wrapText="1"/>
    </xf>
    <xf numFmtId="0" fontId="18" fillId="0" borderId="8" xfId="718" applyFont="1" applyBorder="1" applyAlignment="1">
      <alignment horizontal="center" vertical="center" wrapText="1"/>
    </xf>
    <xf numFmtId="49" fontId="18" fillId="0" borderId="23" xfId="0" applyNumberFormat="1" applyFont="1" applyBorder="1" applyAlignment="1">
      <alignment vertical="center" wrapText="1"/>
    </xf>
    <xf numFmtId="0" fontId="18" fillId="0" borderId="23" xfId="0" quotePrefix="1" applyFont="1" applyBorder="1" applyAlignment="1">
      <alignment vertical="center" wrapText="1"/>
    </xf>
    <xf numFmtId="0" fontId="18" fillId="0" borderId="0" xfId="718" applyFont="1" applyAlignment="1">
      <alignment horizontal="left" vertical="center" wrapText="1"/>
    </xf>
    <xf numFmtId="0" fontId="17" fillId="0" borderId="11" xfId="718" applyFont="1" applyBorder="1" applyAlignment="1">
      <alignment horizontal="center" vertical="center" wrapText="1"/>
    </xf>
    <xf numFmtId="0" fontId="17" fillId="0" borderId="11" xfId="718" applyFont="1" applyBorder="1" applyAlignment="1">
      <alignment vertical="center" wrapText="1"/>
    </xf>
    <xf numFmtId="0" fontId="18" fillId="0" borderId="11" xfId="0" applyFont="1" applyBorder="1" applyAlignment="1">
      <alignment vertical="center" wrapText="1"/>
    </xf>
    <xf numFmtId="0" fontId="18" fillId="0" borderId="23" xfId="718" applyFont="1" applyBorder="1" applyAlignment="1">
      <alignment horizontal="center" vertical="center" wrapText="1"/>
    </xf>
    <xf numFmtId="0" fontId="17" fillId="0" borderId="23" xfId="718" applyFont="1" applyBorder="1" applyAlignment="1">
      <alignment horizontal="center" vertical="center" wrapText="1"/>
    </xf>
    <xf numFmtId="0" fontId="17" fillId="0" borderId="23" xfId="718" applyFont="1" applyBorder="1" applyAlignment="1">
      <alignment vertical="center" wrapText="1"/>
    </xf>
    <xf numFmtId="249" fontId="18" fillId="0" borderId="11" xfId="477" applyNumberFormat="1" applyFont="1" applyBorder="1" applyAlignment="1">
      <alignment horizontal="right" vertical="center" wrapText="1"/>
    </xf>
    <xf numFmtId="249" fontId="18" fillId="0" borderId="23" xfId="477" applyNumberFormat="1" applyFont="1" applyBorder="1" applyAlignment="1">
      <alignment horizontal="right" vertical="center" wrapText="1"/>
    </xf>
    <xf numFmtId="249" fontId="17" fillId="0" borderId="23" xfId="477" applyNumberFormat="1" applyFont="1" applyBorder="1" applyAlignment="1">
      <alignment horizontal="right" vertical="center" wrapText="1"/>
    </xf>
    <xf numFmtId="0" fontId="17" fillId="0" borderId="24" xfId="718" applyFont="1" applyBorder="1" applyAlignment="1">
      <alignment horizontal="center" vertical="center" wrapText="1"/>
    </xf>
    <xf numFmtId="249" fontId="17" fillId="0" borderId="24" xfId="477" applyNumberFormat="1" applyFont="1" applyBorder="1" applyAlignment="1">
      <alignment horizontal="right" vertical="center" wrapText="1"/>
    </xf>
    <xf numFmtId="0" fontId="12" fillId="32" borderId="24" xfId="0" applyFont="1" applyFill="1" applyBorder="1" applyAlignment="1">
      <alignment horizontal="right" vertical="center" wrapText="1"/>
    </xf>
    <xf numFmtId="0" fontId="12" fillId="32" borderId="24" xfId="0" applyFont="1" applyFill="1" applyBorder="1" applyAlignment="1">
      <alignment vertical="center" wrapText="1"/>
    </xf>
    <xf numFmtId="174" fontId="12" fillId="32" borderId="24" xfId="477" applyNumberFormat="1" applyFont="1" applyFill="1" applyBorder="1" applyAlignment="1">
      <alignment horizontal="right" vertical="center" wrapText="1"/>
    </xf>
    <xf numFmtId="10" fontId="12" fillId="32" borderId="24" xfId="1072" applyNumberFormat="1" applyFont="1" applyFill="1" applyBorder="1" applyAlignment="1">
      <alignment horizontal="right" vertical="center" wrapText="1"/>
    </xf>
    <xf numFmtId="169" fontId="13" fillId="32" borderId="24" xfId="477" applyNumberFormat="1" applyFont="1" applyFill="1" applyBorder="1" applyAlignment="1">
      <alignment horizontal="right" vertical="center" wrapText="1"/>
    </xf>
    <xf numFmtId="10" fontId="12" fillId="32" borderId="24" xfId="477" applyNumberFormat="1" applyFont="1" applyFill="1" applyBorder="1" applyAlignment="1">
      <alignment horizontal="right" vertical="center" wrapText="1"/>
    </xf>
    <xf numFmtId="0" fontId="20" fillId="32" borderId="0" xfId="0" applyFont="1" applyFill="1" applyAlignment="1">
      <alignment horizontal="center" vertical="center" wrapText="1"/>
    </xf>
    <xf numFmtId="49" fontId="12" fillId="32" borderId="0" xfId="0" applyNumberFormat="1" applyFont="1" applyFill="1" applyAlignment="1">
      <alignment vertical="center" wrapText="1"/>
    </xf>
    <xf numFmtId="174" fontId="21" fillId="32" borderId="0" xfId="477" applyNumberFormat="1" applyFont="1" applyFill="1" applyBorder="1" applyAlignment="1">
      <alignment horizontal="right" vertical="center" wrapText="1"/>
    </xf>
    <xf numFmtId="169" fontId="21" fillId="32" borderId="0" xfId="477" applyNumberFormat="1" applyFont="1" applyFill="1" applyBorder="1" applyAlignment="1">
      <alignment horizontal="right" vertical="center" wrapText="1"/>
    </xf>
    <xf numFmtId="169" fontId="12" fillId="32" borderId="0" xfId="477" applyNumberFormat="1" applyFont="1" applyFill="1" applyBorder="1" applyAlignment="1">
      <alignment horizontal="right" vertical="center" wrapText="1"/>
    </xf>
    <xf numFmtId="0" fontId="18" fillId="0" borderId="11" xfId="0" applyFont="1" applyBorder="1" applyAlignment="1">
      <alignment horizontal="center" vertical="center" wrapText="1"/>
    </xf>
    <xf numFmtId="10" fontId="18" fillId="0" borderId="11" xfId="1072" applyNumberFormat="1" applyFont="1" applyBorder="1" applyAlignment="1">
      <alignment wrapText="1"/>
    </xf>
    <xf numFmtId="10" fontId="18" fillId="0" borderId="23" xfId="1072" applyNumberFormat="1" applyFont="1" applyBorder="1" applyAlignment="1">
      <alignment wrapText="1"/>
    </xf>
    <xf numFmtId="10" fontId="18" fillId="0" borderId="24" xfId="1072" applyNumberFormat="1" applyFont="1" applyBorder="1" applyAlignment="1">
      <alignment wrapText="1"/>
    </xf>
    <xf numFmtId="168" fontId="18" fillId="0" borderId="24" xfId="477" applyFont="1" applyBorder="1" applyAlignment="1">
      <alignment wrapText="1"/>
    </xf>
    <xf numFmtId="168" fontId="18" fillId="0" borderId="23" xfId="477" applyFont="1" applyBorder="1" applyAlignment="1">
      <alignment horizontal="right" vertical="center" wrapText="1"/>
    </xf>
    <xf numFmtId="10" fontId="18" fillId="0" borderId="23" xfId="1072" applyNumberFormat="1" applyFont="1" applyBorder="1"/>
    <xf numFmtId="10" fontId="18" fillId="0" borderId="24" xfId="1072" applyNumberFormat="1" applyFont="1" applyBorder="1"/>
    <xf numFmtId="168" fontId="18" fillId="0" borderId="24" xfId="477" applyFont="1" applyBorder="1"/>
    <xf numFmtId="249" fontId="17" fillId="0" borderId="11" xfId="477" applyNumberFormat="1" applyFont="1" applyBorder="1" applyAlignment="1">
      <alignment horizontal="right" vertical="center" wrapText="1"/>
    </xf>
    <xf numFmtId="249" fontId="18" fillId="0" borderId="23" xfId="477" applyNumberFormat="1" applyFont="1" applyBorder="1" applyAlignment="1">
      <alignment horizontal="center" vertical="center" wrapText="1"/>
    </xf>
    <xf numFmtId="249" fontId="17" fillId="0" borderId="23" xfId="477" applyNumberFormat="1" applyFont="1" applyBorder="1" applyAlignment="1">
      <alignment horizontal="center" vertical="center" wrapText="1"/>
    </xf>
    <xf numFmtId="0" fontId="22" fillId="0" borderId="23" xfId="0" applyFont="1" applyBorder="1"/>
    <xf numFmtId="0" fontId="22" fillId="0" borderId="24" xfId="0" applyFont="1" applyBorder="1" applyAlignment="1">
      <alignment horizontal="center"/>
    </xf>
    <xf numFmtId="0" fontId="22" fillId="0" borderId="24" xfId="0" applyFont="1" applyBorder="1"/>
    <xf numFmtId="249" fontId="17" fillId="0" borderId="11" xfId="477" applyNumberFormat="1" applyFont="1" applyBorder="1" applyAlignment="1">
      <alignment horizontal="center" vertical="center" wrapText="1"/>
    </xf>
    <xf numFmtId="0" fontId="17" fillId="0" borderId="11" xfId="0" applyFont="1" applyBorder="1"/>
    <xf numFmtId="0" fontId="17" fillId="0" borderId="11" xfId="0" applyFont="1" applyBorder="1" applyAlignment="1">
      <alignment vertical="center" wrapText="1"/>
    </xf>
    <xf numFmtId="169" fontId="17" fillId="0" borderId="11" xfId="477" applyNumberFormat="1" applyFont="1" applyBorder="1" applyAlignment="1">
      <alignment vertical="center" wrapText="1"/>
    </xf>
    <xf numFmtId="41" fontId="12" fillId="44" borderId="23" xfId="477" applyNumberFormat="1" applyFont="1" applyFill="1" applyBorder="1" applyAlignment="1">
      <alignment horizontal="right" vertical="center" wrapText="1"/>
    </xf>
    <xf numFmtId="10" fontId="18" fillId="0" borderId="23" xfId="1072" applyNumberFormat="1" applyFont="1" applyFill="1" applyBorder="1" applyAlignment="1">
      <alignment horizontal="right" vertical="center" wrapText="1"/>
    </xf>
    <xf numFmtId="10" fontId="18" fillId="0" borderId="26" xfId="1072" applyNumberFormat="1" applyFont="1" applyFill="1" applyBorder="1" applyAlignment="1">
      <alignment horizontal="right" vertical="center" wrapText="1"/>
    </xf>
    <xf numFmtId="0" fontId="152" fillId="46" borderId="8" xfId="1055" applyFont="1" applyFill="1" applyBorder="1" applyAlignment="1">
      <alignment horizontal="center" vertical="center" wrapText="1"/>
    </xf>
    <xf numFmtId="0" fontId="153" fillId="46" borderId="8" xfId="1055" applyFont="1" applyFill="1" applyBorder="1" applyAlignment="1">
      <alignment horizontal="center" vertical="center" wrapText="1"/>
    </xf>
    <xf numFmtId="41" fontId="152" fillId="46" borderId="8" xfId="1055" applyNumberFormat="1" applyFont="1" applyFill="1" applyBorder="1" applyAlignment="1">
      <alignment horizontal="center" vertical="center" wrapText="1"/>
    </xf>
    <xf numFmtId="0" fontId="152" fillId="46" borderId="8" xfId="1055" applyFont="1" applyFill="1" applyBorder="1" applyAlignment="1">
      <alignment horizontal="center" vertical="center"/>
    </xf>
    <xf numFmtId="0" fontId="17" fillId="0" borderId="21" xfId="0" applyFont="1" applyBorder="1"/>
    <xf numFmtId="41" fontId="13" fillId="0" borderId="18" xfId="0" applyNumberFormat="1" applyFont="1" applyBorder="1" applyAlignment="1">
      <alignment horizontal="center" vertical="center" wrapText="1"/>
    </xf>
    <xf numFmtId="41" fontId="13" fillId="0" borderId="22" xfId="0" applyNumberFormat="1" applyFont="1" applyBorder="1" applyAlignment="1">
      <alignment horizontal="center" vertical="center" wrapText="1"/>
    </xf>
    <xf numFmtId="41" fontId="21" fillId="0" borderId="0" xfId="0" applyNumberFormat="1" applyFont="1" applyAlignment="1">
      <alignment vertical="center"/>
    </xf>
    <xf numFmtId="175" fontId="155" fillId="0" borderId="23" xfId="1055" applyNumberFormat="1" applyFont="1" applyBorder="1"/>
    <xf numFmtId="0" fontId="18" fillId="44" borderId="23" xfId="0" applyFont="1" applyFill="1" applyBorder="1" applyAlignment="1">
      <alignment vertical="center" wrapText="1"/>
    </xf>
    <xf numFmtId="0" fontId="18" fillId="44" borderId="23" xfId="0" applyFont="1" applyFill="1" applyBorder="1" applyAlignment="1">
      <alignment horizontal="center" vertical="center" wrapText="1"/>
    </xf>
    <xf numFmtId="249" fontId="18" fillId="44" borderId="23" xfId="477" applyNumberFormat="1" applyFont="1" applyFill="1" applyBorder="1" applyAlignment="1">
      <alignment horizontal="right" vertical="center" wrapText="1"/>
    </xf>
    <xf numFmtId="10" fontId="18" fillId="44" borderId="23" xfId="1072" applyNumberFormat="1" applyFont="1" applyFill="1" applyBorder="1" applyAlignment="1">
      <alignment wrapText="1"/>
    </xf>
    <xf numFmtId="9" fontId="12" fillId="0" borderId="23" xfId="1072" applyFont="1" applyBorder="1" applyAlignment="1">
      <alignment horizontal="right" vertical="center" wrapText="1"/>
    </xf>
    <xf numFmtId="0" fontId="13" fillId="44" borderId="8" xfId="0" applyFont="1" applyFill="1" applyBorder="1" applyAlignment="1">
      <alignment horizontal="center" vertical="center" wrapText="1"/>
    </xf>
    <xf numFmtId="167" fontId="18" fillId="0" borderId="23" xfId="477" applyNumberFormat="1" applyFont="1" applyBorder="1" applyAlignment="1">
      <alignment horizontal="right" vertical="center" wrapText="1"/>
    </xf>
    <xf numFmtId="175" fontId="13" fillId="0" borderId="23" xfId="477" applyNumberFormat="1" applyFont="1" applyFill="1" applyBorder="1" applyAlignment="1">
      <alignment horizontal="right" vertical="center" wrapText="1"/>
    </xf>
    <xf numFmtId="37" fontId="57" fillId="0" borderId="0" xfId="723" applyNumberFormat="1" applyFont="1"/>
    <xf numFmtId="10" fontId="17" fillId="32" borderId="27" xfId="1072" applyNumberFormat="1" applyFont="1" applyFill="1" applyBorder="1" applyAlignment="1">
      <alignment horizontal="right" vertical="center" wrapText="1"/>
    </xf>
    <xf numFmtId="10" fontId="17" fillId="32" borderId="23" xfId="1072" applyNumberFormat="1" applyFont="1" applyFill="1" applyBorder="1" applyAlignment="1">
      <alignment horizontal="right" vertical="center" wrapText="1"/>
    </xf>
    <xf numFmtId="10" fontId="172" fillId="32" borderId="23" xfId="1072" applyNumberFormat="1" applyFont="1" applyFill="1" applyBorder="1" applyAlignment="1">
      <alignment horizontal="right" vertical="center" wrapText="1"/>
    </xf>
    <xf numFmtId="10" fontId="18" fillId="32" borderId="23" xfId="1072" applyNumberFormat="1" applyFont="1" applyFill="1" applyBorder="1" applyAlignment="1">
      <alignment horizontal="right" vertical="center" wrapText="1"/>
    </xf>
    <xf numFmtId="10" fontId="208" fillId="32" borderId="11" xfId="1072" applyNumberFormat="1" applyFont="1" applyFill="1" applyBorder="1" applyAlignment="1">
      <alignment horizontal="right" vertical="center" wrapText="1"/>
    </xf>
    <xf numFmtId="3" fontId="172" fillId="32" borderId="8" xfId="888" applyNumberFormat="1" applyFont="1" applyFill="1" applyBorder="1" applyAlignment="1">
      <alignment horizontal="right" vertical="center" wrapText="1"/>
    </xf>
    <xf numFmtId="0" fontId="60" fillId="0" borderId="8" xfId="0" applyFont="1" applyBorder="1" applyAlignment="1">
      <alignment vertical="center" wrapText="1"/>
    </xf>
    <xf numFmtId="10" fontId="172" fillId="32" borderId="8" xfId="1072" applyNumberFormat="1" applyFont="1" applyFill="1" applyBorder="1" applyAlignment="1">
      <alignment horizontal="right" vertical="center" wrapText="1"/>
    </xf>
    <xf numFmtId="0" fontId="60" fillId="0" borderId="0" xfId="0" applyFont="1" applyAlignment="1">
      <alignment vertical="center" wrapText="1"/>
    </xf>
    <xf numFmtId="49" fontId="17" fillId="32" borderId="8" xfId="888" quotePrefix="1" applyNumberFormat="1" applyFont="1" applyFill="1" applyBorder="1" applyAlignment="1">
      <alignment vertical="center" wrapText="1"/>
    </xf>
    <xf numFmtId="0" fontId="56" fillId="0" borderId="8" xfId="0" applyFont="1" applyBorder="1" applyAlignment="1">
      <alignment horizontal="center" vertical="center" wrapText="1"/>
    </xf>
    <xf numFmtId="9" fontId="145" fillId="0" borderId="0" xfId="1072" applyFont="1" applyAlignment="1">
      <alignment vertical="center" wrapText="1"/>
    </xf>
    <xf numFmtId="167" fontId="18" fillId="0" borderId="0" xfId="477" applyNumberFormat="1" applyFont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249" fontId="167" fillId="0" borderId="0" xfId="477" applyNumberFormat="1" applyFont="1" applyFill="1" applyAlignment="1">
      <alignment horizontal="right" vertical="center" wrapText="1"/>
    </xf>
    <xf numFmtId="0" fontId="13" fillId="32" borderId="24" xfId="0" applyFont="1" applyFill="1" applyBorder="1" applyAlignment="1">
      <alignment horizontal="left" vertical="center" wrapText="1"/>
    </xf>
    <xf numFmtId="41" fontId="13" fillId="32" borderId="24" xfId="477" applyNumberFormat="1" applyFont="1" applyFill="1" applyBorder="1" applyAlignment="1">
      <alignment horizontal="left" vertical="center" wrapText="1"/>
    </xf>
    <xf numFmtId="10" fontId="13" fillId="32" borderId="24" xfId="477" applyNumberFormat="1" applyFont="1" applyFill="1" applyBorder="1" applyAlignment="1">
      <alignment horizontal="left" vertical="center" wrapText="1"/>
    </xf>
    <xf numFmtId="3" fontId="13" fillId="32" borderId="24" xfId="477" applyNumberFormat="1" applyFont="1" applyFill="1" applyBorder="1" applyAlignment="1">
      <alignment horizontal="left" vertical="center" wrapText="1"/>
    </xf>
    <xf numFmtId="0" fontId="13" fillId="32" borderId="24" xfId="0" applyFont="1" applyFill="1" applyBorder="1" applyAlignment="1">
      <alignment horizontal="center" vertical="center" wrapText="1"/>
    </xf>
    <xf numFmtId="165" fontId="210" fillId="32" borderId="26" xfId="0" applyNumberFormat="1" applyFont="1" applyFill="1" applyBorder="1" applyAlignment="1">
      <alignment vertical="center"/>
    </xf>
    <xf numFmtId="3" fontId="205" fillId="32" borderId="23" xfId="0" quotePrefix="1" applyNumberFormat="1" applyFont="1" applyFill="1" applyBorder="1" applyAlignment="1">
      <alignment horizontal="right" vertical="center"/>
    </xf>
    <xf numFmtId="169" fontId="19" fillId="32" borderId="23" xfId="477" applyNumberFormat="1" applyFont="1" applyFill="1" applyBorder="1" applyAlignment="1">
      <alignment vertical="center"/>
    </xf>
    <xf numFmtId="169" fontId="40" fillId="0" borderId="23" xfId="477" applyNumberFormat="1" applyFont="1" applyBorder="1" applyAlignment="1">
      <alignment horizontal="center" vertical="center"/>
    </xf>
    <xf numFmtId="169" fontId="211" fillId="0" borderId="23" xfId="477" applyNumberFormat="1" applyFont="1" applyBorder="1" applyAlignment="1">
      <alignment horizontal="center" vertical="center"/>
    </xf>
    <xf numFmtId="0" fontId="203" fillId="0" borderId="0" xfId="0" applyFont="1" applyAlignment="1">
      <alignment vertical="center" wrapText="1"/>
    </xf>
    <xf numFmtId="0" fontId="209" fillId="0" borderId="0" xfId="0" applyFont="1" applyAlignment="1">
      <alignment vertical="center" wrapText="1"/>
    </xf>
    <xf numFmtId="43" fontId="60" fillId="0" borderId="0" xfId="0" applyNumberFormat="1" applyFont="1" applyAlignment="1">
      <alignment vertical="center" wrapText="1"/>
    </xf>
    <xf numFmtId="43" fontId="175" fillId="0" borderId="0" xfId="0" applyNumberFormat="1" applyFont="1" applyAlignment="1">
      <alignment vertical="center" wrapText="1"/>
    </xf>
    <xf numFmtId="43" fontId="18" fillId="0" borderId="0" xfId="0" applyNumberFormat="1" applyFont="1" applyAlignment="1">
      <alignment vertical="center" wrapText="1"/>
    </xf>
    <xf numFmtId="9" fontId="19" fillId="32" borderId="0" xfId="1072" applyFont="1" applyFill="1" applyAlignment="1">
      <alignment vertical="center"/>
    </xf>
    <xf numFmtId="10" fontId="12" fillId="0" borderId="0" xfId="1072" applyNumberFormat="1" applyFont="1" applyAlignment="1">
      <alignment vertical="center" wrapText="1"/>
    </xf>
    <xf numFmtId="169" fontId="35" fillId="0" borderId="0" xfId="477" applyNumberFormat="1" applyFont="1" applyAlignment="1"/>
    <xf numFmtId="175" fontId="155" fillId="0" borderId="23" xfId="1055" applyNumberFormat="1" applyFont="1" applyBorder="1" applyAlignment="1">
      <alignment horizontal="right" vertical="center" wrapText="1"/>
    </xf>
    <xf numFmtId="169" fontId="211" fillId="0" borderId="0" xfId="477" applyNumberFormat="1" applyFont="1" applyAlignment="1">
      <alignment vertical="center"/>
    </xf>
    <xf numFmtId="249" fontId="18" fillId="0" borderId="0" xfId="0" applyNumberFormat="1" applyFont="1" applyAlignment="1">
      <alignment vertical="center" wrapText="1"/>
    </xf>
    <xf numFmtId="250" fontId="18" fillId="0" borderId="23" xfId="477" applyNumberFormat="1" applyFont="1" applyBorder="1" applyAlignment="1">
      <alignment horizontal="right" vertical="center" wrapText="1"/>
    </xf>
    <xf numFmtId="3" fontId="152" fillId="0" borderId="27" xfId="0" applyNumberFormat="1" applyFont="1" applyBorder="1" applyAlignment="1">
      <alignment horizontal="right" vertical="center" wrapText="1"/>
    </xf>
    <xf numFmtId="41" fontId="13" fillId="32" borderId="24" xfId="477" applyNumberFormat="1" applyFont="1" applyFill="1" applyBorder="1" applyAlignment="1">
      <alignment horizontal="right" vertical="center" wrapText="1"/>
    </xf>
    <xf numFmtId="172" fontId="19" fillId="44" borderId="0" xfId="0" applyNumberFormat="1" applyFont="1" applyFill="1"/>
    <xf numFmtId="0" fontId="19" fillId="44" borderId="0" xfId="0" applyFont="1" applyFill="1"/>
    <xf numFmtId="168" fontId="18" fillId="0" borderId="0" xfId="477" applyFont="1" applyAlignment="1">
      <alignment vertical="center" wrapText="1"/>
    </xf>
    <xf numFmtId="175" fontId="203" fillId="0" borderId="8" xfId="477" applyNumberFormat="1" applyFont="1" applyFill="1" applyBorder="1" applyAlignment="1">
      <alignment horizontal="center" vertical="center" wrapText="1"/>
    </xf>
    <xf numFmtId="0" fontId="12" fillId="32" borderId="8" xfId="0" applyFont="1" applyFill="1" applyBorder="1" applyAlignment="1">
      <alignment horizontal="center" vertical="center" wrapText="1"/>
    </xf>
    <xf numFmtId="49" fontId="12" fillId="0" borderId="23" xfId="0" quotePrefix="1" applyNumberFormat="1" applyFont="1" applyBorder="1" applyAlignment="1">
      <alignment horizontal="left" vertical="center" wrapText="1"/>
    </xf>
    <xf numFmtId="175" fontId="12" fillId="0" borderId="23" xfId="1679" applyNumberFormat="1" applyFont="1" applyFill="1" applyBorder="1" applyAlignment="1">
      <alignment horizontal="right" vertical="center" wrapText="1"/>
    </xf>
    <xf numFmtId="169" fontId="35" fillId="0" borderId="8" xfId="477" applyNumberFormat="1" applyFont="1" applyBorder="1"/>
    <xf numFmtId="10" fontId="35" fillId="0" borderId="11" xfId="1072" applyNumberFormat="1" applyFont="1" applyBorder="1"/>
    <xf numFmtId="10" fontId="35" fillId="0" borderId="23" xfId="1072" applyNumberFormat="1" applyFont="1" applyBorder="1"/>
    <xf numFmtId="10" fontId="13" fillId="0" borderId="23" xfId="1072" applyNumberFormat="1" applyFont="1" applyBorder="1"/>
    <xf numFmtId="10" fontId="13" fillId="0" borderId="24" xfId="1072" applyNumberFormat="1" applyFont="1" applyBorder="1"/>
    <xf numFmtId="168" fontId="207" fillId="0" borderId="0" xfId="477" applyFont="1" applyAlignment="1">
      <alignment vertical="center" wrapText="1"/>
    </xf>
    <xf numFmtId="9" fontId="12" fillId="0" borderId="0" xfId="1072" applyFont="1" applyFill="1" applyAlignment="1">
      <alignment vertical="center" wrapText="1"/>
    </xf>
    <xf numFmtId="41" fontId="161" fillId="0" borderId="0" xfId="0" applyNumberFormat="1" applyFont="1" applyAlignment="1">
      <alignment horizontal="center" vertical="top" wrapText="1" readingOrder="1"/>
    </xf>
    <xf numFmtId="175" fontId="35" fillId="0" borderId="0" xfId="0" applyNumberFormat="1" applyFont="1" applyAlignment="1">
      <alignment vertical="center"/>
    </xf>
    <xf numFmtId="9" fontId="12" fillId="0" borderId="0" xfId="1072" applyFont="1" applyAlignment="1">
      <alignment vertical="center" wrapText="1"/>
    </xf>
    <xf numFmtId="251" fontId="12" fillId="0" borderId="0" xfId="0" applyNumberFormat="1" applyFont="1" applyAlignment="1">
      <alignment vertical="center" wrapText="1"/>
    </xf>
    <xf numFmtId="3" fontId="13" fillId="32" borderId="0" xfId="0" applyNumberFormat="1" applyFont="1" applyFill="1" applyAlignment="1">
      <alignment horizontal="center" vertical="center" wrapText="1"/>
    </xf>
    <xf numFmtId="10" fontId="21" fillId="0" borderId="0" xfId="1072" applyNumberFormat="1" applyFont="1" applyAlignment="1">
      <alignment vertical="center"/>
    </xf>
    <xf numFmtId="10" fontId="12" fillId="32" borderId="0" xfId="1072" applyNumberFormat="1" applyFont="1" applyFill="1" applyAlignment="1">
      <alignment horizontal="right" vertical="center" wrapText="1"/>
    </xf>
    <xf numFmtId="43" fontId="12" fillId="0" borderId="24" xfId="477" applyNumberFormat="1" applyFont="1" applyBorder="1" applyAlignment="1">
      <alignment horizontal="right" vertical="center" wrapText="1"/>
    </xf>
    <xf numFmtId="10" fontId="12" fillId="0" borderId="24" xfId="1072" applyNumberFormat="1" applyFont="1" applyBorder="1" applyAlignment="1">
      <alignment horizontal="right" vertical="center" wrapText="1"/>
    </xf>
    <xf numFmtId="3" fontId="13" fillId="0" borderId="0" xfId="0" applyNumberFormat="1" applyFont="1" applyAlignment="1">
      <alignment vertical="center" wrapText="1"/>
    </xf>
    <xf numFmtId="169" fontId="13" fillId="0" borderId="0" xfId="477" applyNumberFormat="1" applyFont="1" applyAlignment="1">
      <alignment vertical="center"/>
    </xf>
    <xf numFmtId="169" fontId="21" fillId="0" borderId="0" xfId="477" applyNumberFormat="1" applyFont="1" applyAlignment="1">
      <alignment vertical="center"/>
    </xf>
    <xf numFmtId="0" fontId="27" fillId="0" borderId="23" xfId="0" applyFont="1" applyBorder="1" applyAlignment="1">
      <alignment horizontal="center" vertical="center"/>
    </xf>
    <xf numFmtId="0" fontId="27" fillId="0" borderId="23" xfId="0" applyFont="1" applyBorder="1" applyAlignment="1">
      <alignment vertical="center"/>
    </xf>
    <xf numFmtId="165" fontId="27" fillId="0" borderId="23" xfId="0" applyNumberFormat="1" applyFont="1" applyBorder="1" applyAlignment="1">
      <alignment vertical="center"/>
    </xf>
    <xf numFmtId="172" fontId="27" fillId="0" borderId="0" xfId="0" applyNumberFormat="1" applyFont="1"/>
    <xf numFmtId="0" fontId="27" fillId="0" borderId="0" xfId="0" applyFont="1"/>
    <xf numFmtId="0" fontId="19" fillId="0" borderId="23" xfId="0" applyFont="1" applyBorder="1" applyAlignment="1">
      <alignment horizontal="center" vertical="center"/>
    </xf>
    <xf numFmtId="165" fontId="19" fillId="0" borderId="23" xfId="0" applyNumberFormat="1" applyFont="1" applyBorder="1" applyAlignment="1">
      <alignment vertical="center"/>
    </xf>
    <xf numFmtId="0" fontId="19" fillId="0" borderId="0" xfId="0" applyFont="1"/>
    <xf numFmtId="169" fontId="27" fillId="0" borderId="23" xfId="477" applyNumberFormat="1" applyFont="1" applyFill="1" applyBorder="1"/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3" fontId="19" fillId="0" borderId="0" xfId="0" applyNumberFormat="1" applyFont="1"/>
    <xf numFmtId="165" fontId="19" fillId="0" borderId="0" xfId="0" applyNumberFormat="1" applyFont="1"/>
    <xf numFmtId="165" fontId="19" fillId="0" borderId="23" xfId="0" applyNumberFormat="1" applyFont="1" applyBorder="1"/>
    <xf numFmtId="0" fontId="33" fillId="0" borderId="23" xfId="0" applyFont="1" applyBorder="1" applyAlignment="1">
      <alignment horizontal="center" vertical="center"/>
    </xf>
    <xf numFmtId="0" fontId="33" fillId="0" borderId="0" xfId="0" applyFont="1"/>
    <xf numFmtId="169" fontId="19" fillId="0" borderId="23" xfId="477" applyNumberFormat="1" applyFont="1" applyFill="1" applyBorder="1"/>
    <xf numFmtId="165" fontId="27" fillId="0" borderId="23" xfId="0" applyNumberFormat="1" applyFont="1" applyBorder="1"/>
    <xf numFmtId="165" fontId="27" fillId="0" borderId="0" xfId="0" applyNumberFormat="1" applyFont="1"/>
    <xf numFmtId="165" fontId="27" fillId="0" borderId="8" xfId="0" applyNumberFormat="1" applyFont="1" applyBorder="1" applyAlignment="1">
      <alignment vertical="center"/>
    </xf>
    <xf numFmtId="165" fontId="143" fillId="0" borderId="0" xfId="0" applyNumberFormat="1" applyFont="1"/>
    <xf numFmtId="165" fontId="53" fillId="0" borderId="0" xfId="0" applyNumberFormat="1" applyFont="1"/>
    <xf numFmtId="0" fontId="13" fillId="48" borderId="27" xfId="0" applyFont="1" applyFill="1" applyBorder="1" applyAlignment="1">
      <alignment horizontal="center" vertical="center" wrapText="1"/>
    </xf>
    <xf numFmtId="3" fontId="13" fillId="48" borderId="27" xfId="0" applyNumberFormat="1" applyFont="1" applyFill="1" applyBorder="1" applyAlignment="1">
      <alignment horizontal="left" vertical="center" wrapText="1"/>
    </xf>
    <xf numFmtId="3" fontId="13" fillId="48" borderId="27" xfId="477" applyNumberFormat="1" applyFont="1" applyFill="1" applyBorder="1" applyAlignment="1">
      <alignment horizontal="right" vertical="center" wrapText="1"/>
    </xf>
    <xf numFmtId="10" fontId="13" fillId="48" borderId="27" xfId="477" applyNumberFormat="1" applyFont="1" applyFill="1" applyBorder="1" applyAlignment="1">
      <alignment horizontal="right" vertical="center" wrapText="1"/>
    </xf>
    <xf numFmtId="0" fontId="0" fillId="48" borderId="11" xfId="0" applyFill="1" applyBorder="1"/>
    <xf numFmtId="3" fontId="13" fillId="48" borderId="11" xfId="0" applyNumberFormat="1" applyFont="1" applyFill="1" applyBorder="1" applyAlignment="1">
      <alignment horizontal="left" vertical="center" wrapText="1"/>
    </xf>
    <xf numFmtId="3" fontId="13" fillId="48" borderId="11" xfId="0" applyNumberFormat="1" applyFont="1" applyFill="1" applyBorder="1" applyAlignment="1">
      <alignment horizontal="center" vertical="center" wrapText="1"/>
    </xf>
    <xf numFmtId="3" fontId="13" fillId="48" borderId="11" xfId="0" applyNumberFormat="1" applyFont="1" applyFill="1" applyBorder="1" applyAlignment="1">
      <alignment horizontal="right" vertical="center" wrapText="1"/>
    </xf>
    <xf numFmtId="10" fontId="13" fillId="48" borderId="11" xfId="477" applyNumberFormat="1" applyFont="1" applyFill="1" applyBorder="1" applyAlignment="1">
      <alignment horizontal="right" vertical="center" wrapText="1"/>
    </xf>
    <xf numFmtId="0" fontId="18" fillId="32" borderId="26" xfId="888" applyFont="1" applyFill="1" applyBorder="1" applyAlignment="1">
      <alignment horizontal="center" vertical="center" wrapText="1"/>
    </xf>
    <xf numFmtId="3" fontId="18" fillId="32" borderId="26" xfId="888" applyNumberFormat="1" applyFont="1" applyFill="1" applyBorder="1" applyAlignment="1">
      <alignment horizontal="right" vertical="center" wrapText="1"/>
    </xf>
    <xf numFmtId="10" fontId="18" fillId="32" borderId="26" xfId="1072" applyNumberFormat="1" applyFont="1" applyFill="1" applyBorder="1" applyAlignment="1">
      <alignment horizontal="right" vertical="center" wrapText="1"/>
    </xf>
    <xf numFmtId="175" fontId="15" fillId="0" borderId="22" xfId="477" applyNumberFormat="1" applyFont="1" applyFill="1" applyBorder="1" applyAlignment="1">
      <alignment horizontal="center" vertical="center" wrapText="1"/>
    </xf>
    <xf numFmtId="175" fontId="13" fillId="0" borderId="22" xfId="477" applyNumberFormat="1" applyFont="1" applyFill="1" applyBorder="1" applyAlignment="1">
      <alignment horizontal="center" vertical="center" wrapText="1"/>
    </xf>
    <xf numFmtId="175" fontId="15" fillId="32" borderId="22" xfId="477" applyNumberFormat="1" applyFont="1" applyFill="1" applyBorder="1" applyAlignment="1">
      <alignment horizontal="center" vertical="center" wrapText="1"/>
    </xf>
    <xf numFmtId="249" fontId="15" fillId="0" borderId="22" xfId="477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172" fontId="19" fillId="32" borderId="0" xfId="477" applyNumberFormat="1" applyFont="1" applyFill="1"/>
    <xf numFmtId="172" fontId="43" fillId="32" borderId="0" xfId="477" applyNumberFormat="1" applyFont="1" applyFill="1"/>
    <xf numFmtId="175" fontId="179" fillId="33" borderId="8" xfId="982" applyNumberFormat="1" applyFont="1" applyFill="1" applyBorder="1" applyAlignment="1">
      <alignment horizontal="right" vertical="center" wrapText="1"/>
    </xf>
    <xf numFmtId="10" fontId="176" fillId="33" borderId="8" xfId="1100" applyNumberFormat="1" applyFont="1" applyFill="1" applyBorder="1" applyAlignment="1">
      <alignment horizontal="right" vertical="center" wrapText="1"/>
    </xf>
    <xf numFmtId="175" fontId="182" fillId="0" borderId="8" xfId="982" applyNumberFormat="1" applyFont="1" applyBorder="1" applyAlignment="1">
      <alignment horizontal="right" vertical="center" wrapText="1"/>
    </xf>
    <xf numFmtId="10" fontId="177" fillId="0" borderId="8" xfId="1100" applyNumberFormat="1" applyFont="1" applyBorder="1" applyAlignment="1">
      <alignment horizontal="right" vertical="center" wrapText="1"/>
    </xf>
    <xf numFmtId="3" fontId="12" fillId="0" borderId="8" xfId="982" applyNumberFormat="1" applyFont="1" applyBorder="1" applyAlignment="1">
      <alignment horizontal="right" vertical="center" wrapText="1"/>
    </xf>
    <xf numFmtId="175" fontId="12" fillId="0" borderId="8" xfId="632" applyNumberFormat="1" applyFont="1" applyFill="1" applyBorder="1" applyAlignment="1">
      <alignment horizontal="left" vertical="center" wrapText="1"/>
    </xf>
    <xf numFmtId="172" fontId="27" fillId="44" borderId="0" xfId="0" applyNumberFormat="1" applyFont="1" applyFill="1"/>
    <xf numFmtId="0" fontId="27" fillId="44" borderId="0" xfId="0" applyFont="1" applyFill="1"/>
    <xf numFmtId="10" fontId="155" fillId="0" borderId="11" xfId="1072" applyNumberFormat="1" applyFont="1" applyBorder="1"/>
    <xf numFmtId="249" fontId="35" fillId="0" borderId="0" xfId="0" applyNumberFormat="1" applyFont="1" applyAlignment="1">
      <alignment vertical="center" wrapText="1"/>
    </xf>
    <xf numFmtId="169" fontId="27" fillId="32" borderId="0" xfId="0" applyNumberFormat="1" applyFont="1" applyFill="1"/>
    <xf numFmtId="171" fontId="0" fillId="0" borderId="0" xfId="0" applyNumberFormat="1" applyAlignment="1">
      <alignment vertical="top"/>
    </xf>
    <xf numFmtId="10" fontId="0" fillId="0" borderId="0" xfId="1072" applyNumberFormat="1" applyFont="1" applyAlignment="1">
      <alignment vertical="top"/>
    </xf>
    <xf numFmtId="169" fontId="35" fillId="0" borderId="0" xfId="477" applyNumberFormat="1" applyFont="1" applyAlignment="1">
      <alignment horizontal="center"/>
    </xf>
    <xf numFmtId="10" fontId="36" fillId="0" borderId="11" xfId="477" applyNumberFormat="1" applyFont="1" applyBorder="1" applyAlignment="1">
      <alignment horizontal="right" vertical="center" wrapText="1"/>
    </xf>
    <xf numFmtId="175" fontId="13" fillId="0" borderId="23" xfId="482" applyNumberFormat="1" applyFont="1" applyFill="1" applyBorder="1" applyAlignment="1">
      <alignment horizontal="right" vertical="center" wrapText="1"/>
    </xf>
    <xf numFmtId="249" fontId="12" fillId="0" borderId="23" xfId="477" applyNumberFormat="1" applyFont="1" applyFill="1" applyBorder="1" applyAlignment="1">
      <alignment horizontal="right" vertical="center" wrapText="1"/>
    </xf>
    <xf numFmtId="167" fontId="13" fillId="0" borderId="23" xfId="477" applyNumberFormat="1" applyFont="1" applyFill="1" applyBorder="1" applyAlignment="1">
      <alignment horizontal="right" vertical="center" wrapText="1"/>
    </xf>
    <xf numFmtId="249" fontId="13" fillId="0" borderId="23" xfId="477" applyNumberFormat="1" applyFont="1" applyFill="1" applyBorder="1" applyAlignment="1">
      <alignment horizontal="right" vertical="center" wrapText="1"/>
    </xf>
    <xf numFmtId="170" fontId="35" fillId="0" borderId="0" xfId="477" applyNumberFormat="1" applyFont="1" applyAlignment="1">
      <alignment vertical="center" wrapText="1"/>
    </xf>
    <xf numFmtId="0" fontId="226" fillId="0" borderId="8" xfId="0" applyFont="1" applyBorder="1" applyAlignment="1">
      <alignment horizontal="center" vertical="center" wrapText="1"/>
    </xf>
    <xf numFmtId="0" fontId="13" fillId="50" borderId="8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/>
    </xf>
    <xf numFmtId="175" fontId="21" fillId="0" borderId="8" xfId="1679" applyNumberFormat="1" applyFont="1" applyBorder="1" applyAlignment="1">
      <alignment horizontal="center" vertical="center"/>
    </xf>
    <xf numFmtId="0" fontId="13" fillId="0" borderId="8" xfId="0" applyFont="1" applyBorder="1"/>
    <xf numFmtId="0" fontId="12" fillId="0" borderId="8" xfId="0" applyFont="1" applyBorder="1"/>
    <xf numFmtId="43" fontId="12" fillId="0" borderId="8" xfId="1679" applyFont="1" applyBorder="1"/>
    <xf numFmtId="0" fontId="12" fillId="0" borderId="8" xfId="0" applyFont="1" applyBorder="1" applyAlignment="1">
      <alignment wrapText="1"/>
    </xf>
    <xf numFmtId="0" fontId="12" fillId="0" borderId="16" xfId="0" applyFont="1" applyBorder="1" applyAlignment="1">
      <alignment horizontal="center" vertical="center"/>
    </xf>
    <xf numFmtId="43" fontId="12" fillId="0" borderId="16" xfId="1679" applyFont="1" applyBorder="1" applyAlignment="1">
      <alignment horizontal="center" vertical="center"/>
    </xf>
    <xf numFmtId="0" fontId="0" fillId="0" borderId="8" xfId="0" applyBorder="1"/>
    <xf numFmtId="0" fontId="22" fillId="0" borderId="8" xfId="0" applyFont="1" applyBorder="1"/>
    <xf numFmtId="0" fontId="13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175" fontId="12" fillId="0" borderId="8" xfId="1679" applyNumberFormat="1" applyFont="1" applyBorder="1" applyAlignment="1">
      <alignment horizontal="right" vertical="center" wrapText="1"/>
    </xf>
    <xf numFmtId="175" fontId="12" fillId="44" borderId="8" xfId="1679" applyNumberFormat="1" applyFont="1" applyFill="1" applyBorder="1" applyAlignment="1">
      <alignment horizontal="right" vertical="center" wrapText="1"/>
    </xf>
    <xf numFmtId="43" fontId="12" fillId="0" borderId="8" xfId="1679" applyFont="1" applyBorder="1" applyAlignment="1">
      <alignment horizontal="right" vertical="center" wrapText="1"/>
    </xf>
    <xf numFmtId="43" fontId="12" fillId="0" borderId="8" xfId="1679" applyFont="1" applyFill="1" applyBorder="1" applyAlignment="1">
      <alignment horizontal="right" vertical="center" wrapText="1"/>
    </xf>
    <xf numFmtId="175" fontId="12" fillId="0" borderId="8" xfId="1679" applyNumberFormat="1" applyFont="1" applyFill="1" applyBorder="1" applyAlignment="1">
      <alignment horizontal="right" vertical="center" wrapText="1"/>
    </xf>
    <xf numFmtId="43" fontId="13" fillId="0" borderId="8" xfId="1679" applyFont="1" applyBorder="1" applyAlignment="1">
      <alignment horizontal="right" vertical="center" wrapText="1"/>
    </xf>
    <xf numFmtId="169" fontId="12" fillId="0" borderId="8" xfId="477" applyNumberFormat="1" applyFont="1" applyBorder="1" applyAlignment="1">
      <alignment horizontal="right" vertical="center" wrapText="1"/>
    </xf>
    <xf numFmtId="249" fontId="12" fillId="0" borderId="8" xfId="0" applyNumberFormat="1" applyFont="1" applyBorder="1" applyAlignment="1">
      <alignment horizontal="right" vertical="center" wrapText="1"/>
    </xf>
    <xf numFmtId="175" fontId="12" fillId="45" borderId="8" xfId="1679" applyNumberFormat="1" applyFont="1" applyFill="1" applyBorder="1" applyAlignment="1">
      <alignment horizontal="right" vertical="center" wrapText="1"/>
    </xf>
    <xf numFmtId="10" fontId="12" fillId="0" borderId="8" xfId="1072" applyNumberFormat="1" applyFont="1" applyBorder="1" applyAlignment="1">
      <alignment horizontal="right" vertical="center" wrapText="1"/>
    </xf>
    <xf numFmtId="0" fontId="20" fillId="0" borderId="8" xfId="0" applyFont="1" applyBorder="1" applyAlignment="1">
      <alignment horizontal="center" vertical="center"/>
    </xf>
    <xf numFmtId="10" fontId="12" fillId="0" borderId="8" xfId="1680" applyNumberFormat="1" applyFont="1" applyBorder="1" applyAlignment="1">
      <alignment horizontal="right" vertical="center" wrapText="1"/>
    </xf>
    <xf numFmtId="10" fontId="12" fillId="0" borderId="8" xfId="1680" applyNumberFormat="1" applyFont="1" applyFill="1" applyBorder="1" applyAlignment="1">
      <alignment horizontal="right" vertical="center" wrapText="1"/>
    </xf>
    <xf numFmtId="3" fontId="13" fillId="0" borderId="8" xfId="0" applyNumberFormat="1" applyFont="1" applyBorder="1" applyAlignment="1">
      <alignment horizontal="right" vertical="center" wrapText="1"/>
    </xf>
    <xf numFmtId="10" fontId="13" fillId="0" borderId="8" xfId="1680" applyNumberFormat="1" applyFont="1" applyFill="1" applyBorder="1" applyAlignment="1">
      <alignment horizontal="right" vertical="center" wrapText="1"/>
    </xf>
    <xf numFmtId="43" fontId="12" fillId="45" borderId="16" xfId="1679" applyFont="1" applyFill="1" applyBorder="1" applyAlignment="1">
      <alignment horizontal="center" vertical="center"/>
    </xf>
    <xf numFmtId="43" fontId="12" fillId="45" borderId="8" xfId="1679" applyFont="1" applyFill="1" applyBorder="1" applyAlignment="1">
      <alignment horizontal="right" vertical="center" wrapText="1"/>
    </xf>
    <xf numFmtId="43" fontId="12" fillId="44" borderId="16" xfId="1679" applyFont="1" applyFill="1" applyBorder="1" applyAlignment="1">
      <alignment horizontal="center" vertical="center"/>
    </xf>
    <xf numFmtId="43" fontId="12" fillId="44" borderId="8" xfId="1679" applyFont="1" applyFill="1" applyBorder="1" applyAlignment="1">
      <alignment horizontal="right" vertical="center" wrapText="1"/>
    </xf>
    <xf numFmtId="175" fontId="12" fillId="0" borderId="16" xfId="1679" applyNumberFormat="1" applyFont="1" applyBorder="1" applyAlignment="1">
      <alignment horizontal="center" vertical="center"/>
    </xf>
    <xf numFmtId="0" fontId="12" fillId="45" borderId="8" xfId="0" applyFont="1" applyFill="1" applyBorder="1" applyAlignment="1">
      <alignment vertical="center" wrapText="1"/>
    </xf>
    <xf numFmtId="0" fontId="12" fillId="45" borderId="16" xfId="0" applyFont="1" applyFill="1" applyBorder="1" applyAlignment="1">
      <alignment horizontal="center" vertical="center"/>
    </xf>
    <xf numFmtId="252" fontId="12" fillId="45" borderId="8" xfId="1684" applyNumberFormat="1" applyFont="1" applyFill="1" applyBorder="1" applyAlignment="1">
      <alignment horizontal="right" vertical="center" wrapText="1"/>
    </xf>
    <xf numFmtId="10" fontId="12" fillId="45" borderId="8" xfId="1680" applyNumberFormat="1" applyFont="1" applyFill="1" applyBorder="1" applyAlignment="1">
      <alignment horizontal="right" vertical="center" wrapText="1"/>
    </xf>
    <xf numFmtId="0" fontId="21" fillId="45" borderId="8" xfId="0" applyFont="1" applyFill="1" applyBorder="1" applyAlignment="1">
      <alignment wrapText="1"/>
    </xf>
    <xf numFmtId="10" fontId="13" fillId="0" borderId="0" xfId="1076" applyNumberFormat="1" applyFont="1" applyFill="1" applyAlignment="1">
      <alignment horizontal="right" vertical="center" wrapText="1"/>
    </xf>
    <xf numFmtId="169" fontId="12" fillId="0" borderId="0" xfId="640" applyNumberFormat="1" applyFont="1" applyFill="1" applyBorder="1" applyAlignment="1">
      <alignment horizontal="right" vertical="center" wrapText="1"/>
    </xf>
    <xf numFmtId="168" fontId="12" fillId="0" borderId="0" xfId="640" applyFont="1" applyFill="1" applyAlignment="1">
      <alignment horizontal="right" vertical="center" wrapText="1"/>
    </xf>
    <xf numFmtId="0" fontId="17" fillId="0" borderId="0" xfId="0" applyFont="1" applyAlignment="1">
      <alignment horizontal="center" vertical="center"/>
    </xf>
    <xf numFmtId="0" fontId="20" fillId="0" borderId="23" xfId="0" applyFont="1" applyBorder="1" applyAlignment="1">
      <alignment horizontal="center" vertical="center" wrapText="1"/>
    </xf>
    <xf numFmtId="0" fontId="20" fillId="0" borderId="23" xfId="0" applyFont="1" applyBorder="1" applyAlignment="1">
      <alignment vertical="center" wrapText="1"/>
    </xf>
    <xf numFmtId="249" fontId="20" fillId="0" borderId="23" xfId="477" applyNumberFormat="1" applyFont="1" applyBorder="1" applyAlignment="1">
      <alignment horizontal="right" vertical="center" wrapText="1"/>
    </xf>
    <xf numFmtId="10" fontId="20" fillId="0" borderId="23" xfId="1072" applyNumberFormat="1" applyFont="1" applyBorder="1" applyAlignment="1">
      <alignment horizontal="right" vertical="center" wrapText="1"/>
    </xf>
    <xf numFmtId="0" fontId="23" fillId="0" borderId="22" xfId="0" applyFont="1" applyBorder="1" applyAlignment="1">
      <alignment horizontal="center" vertical="center" wrapText="1"/>
    </xf>
    <xf numFmtId="10" fontId="17" fillId="0" borderId="11" xfId="1072" applyNumberFormat="1" applyFont="1" applyBorder="1"/>
    <xf numFmtId="10" fontId="17" fillId="0" borderId="23" xfId="1072" applyNumberFormat="1" applyFont="1" applyBorder="1"/>
    <xf numFmtId="253" fontId="174" fillId="0" borderId="0" xfId="1055" applyNumberFormat="1" applyFont="1"/>
    <xf numFmtId="10" fontId="35" fillId="0" borderId="0" xfId="1072" applyNumberFormat="1" applyFont="1"/>
    <xf numFmtId="10" fontId="36" fillId="0" borderId="0" xfId="1072" applyNumberFormat="1" applyFont="1"/>
    <xf numFmtId="175" fontId="15" fillId="0" borderId="8" xfId="477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175" fontId="15" fillId="0" borderId="0" xfId="0" applyNumberFormat="1" applyFont="1" applyAlignment="1">
      <alignment horizontal="right" vertical="center" wrapText="1"/>
    </xf>
    <xf numFmtId="0" fontId="14" fillId="0" borderId="8" xfId="0" applyFont="1" applyBorder="1" applyAlignment="1">
      <alignment vertical="center" wrapText="1"/>
    </xf>
    <xf numFmtId="3" fontId="14" fillId="0" borderId="0" xfId="0" applyNumberFormat="1" applyFont="1" applyAlignment="1">
      <alignment vertical="center" wrapText="1"/>
    </xf>
    <xf numFmtId="2" fontId="14" fillId="0" borderId="0" xfId="0" applyNumberFormat="1" applyFont="1" applyAlignment="1">
      <alignment horizontal="right" vertical="center" wrapText="1"/>
    </xf>
    <xf numFmtId="0" fontId="229" fillId="0" borderId="0" xfId="0" applyFont="1" applyAlignment="1">
      <alignment horizontal="center" vertical="center" wrapText="1"/>
    </xf>
    <xf numFmtId="175" fontId="229" fillId="0" borderId="0" xfId="0" applyNumberFormat="1" applyFont="1" applyAlignment="1">
      <alignment horizontal="right" vertical="center" wrapText="1"/>
    </xf>
    <xf numFmtId="0" fontId="230" fillId="0" borderId="0" xfId="0" applyFont="1" applyAlignment="1">
      <alignment vertical="center" wrapText="1"/>
    </xf>
    <xf numFmtId="0" fontId="229" fillId="0" borderId="0" xfId="0" applyFont="1" applyAlignment="1">
      <alignment vertical="center" wrapText="1"/>
    </xf>
    <xf numFmtId="175" fontId="229" fillId="0" borderId="0" xfId="0" applyNumberFormat="1" applyFont="1" applyAlignment="1">
      <alignment vertical="center" wrapText="1"/>
    </xf>
    <xf numFmtId="175" fontId="230" fillId="0" borderId="0" xfId="0" applyNumberFormat="1" applyFont="1" applyAlignment="1">
      <alignment vertical="center" wrapText="1"/>
    </xf>
    <xf numFmtId="175" fontId="230" fillId="0" borderId="0" xfId="0" applyNumberFormat="1" applyFont="1" applyAlignment="1">
      <alignment horizontal="right" vertical="center" wrapText="1"/>
    </xf>
    <xf numFmtId="43" fontId="15" fillId="0" borderId="0" xfId="0" applyNumberFormat="1" applyFont="1" applyAlignment="1">
      <alignment vertical="center" wrapText="1"/>
    </xf>
    <xf numFmtId="255" fontId="145" fillId="0" borderId="8" xfId="0" applyNumberFormat="1" applyFont="1" applyBorder="1" applyAlignment="1">
      <alignment vertical="center" wrapText="1"/>
    </xf>
    <xf numFmtId="169" fontId="211" fillId="0" borderId="23" xfId="477" applyNumberFormat="1" applyFont="1" applyFill="1" applyBorder="1" applyAlignment="1">
      <alignment horizontal="center" vertical="center"/>
    </xf>
    <xf numFmtId="165" fontId="27" fillId="32" borderId="22" xfId="0" applyNumberFormat="1" applyFont="1" applyFill="1" applyBorder="1" applyAlignment="1">
      <alignment vertical="center"/>
    </xf>
    <xf numFmtId="168" fontId="18" fillId="0" borderId="24" xfId="477" applyFont="1" applyBorder="1" applyAlignment="1">
      <alignment horizontal="right" wrapText="1"/>
    </xf>
    <xf numFmtId="165" fontId="27" fillId="32" borderId="0" xfId="0" applyNumberFormat="1" applyFont="1" applyFill="1" applyAlignment="1">
      <alignment horizontal="center"/>
    </xf>
    <xf numFmtId="0" fontId="233" fillId="0" borderId="0" xfId="0" applyFont="1"/>
    <xf numFmtId="0" fontId="219" fillId="0" borderId="0" xfId="0" applyFont="1"/>
    <xf numFmtId="207" fontId="219" fillId="0" borderId="0" xfId="477" applyNumberFormat="1" applyFont="1"/>
    <xf numFmtId="207" fontId="219" fillId="0" borderId="0" xfId="477" applyNumberFormat="1" applyFont="1" applyAlignment="1"/>
    <xf numFmtId="165" fontId="27" fillId="32" borderId="42" xfId="0" applyNumberFormat="1" applyFont="1" applyFill="1" applyBorder="1" applyAlignment="1">
      <alignment vertical="center"/>
    </xf>
    <xf numFmtId="165" fontId="33" fillId="32" borderId="43" xfId="0" applyNumberFormat="1" applyFont="1" applyFill="1" applyBorder="1" applyAlignment="1">
      <alignment vertical="center"/>
    </xf>
    <xf numFmtId="165" fontId="27" fillId="32" borderId="43" xfId="0" applyNumberFormat="1" applyFont="1" applyFill="1" applyBorder="1" applyAlignment="1">
      <alignment vertical="center"/>
    </xf>
    <xf numFmtId="165" fontId="19" fillId="32" borderId="43" xfId="0" applyNumberFormat="1" applyFont="1" applyFill="1" applyBorder="1" applyAlignment="1">
      <alignment vertical="center"/>
    </xf>
    <xf numFmtId="165" fontId="27" fillId="0" borderId="43" xfId="0" applyNumberFormat="1" applyFont="1" applyBorder="1" applyAlignment="1">
      <alignment vertical="center"/>
    </xf>
    <xf numFmtId="169" fontId="27" fillId="32" borderId="43" xfId="477" applyNumberFormat="1" applyFont="1" applyFill="1" applyBorder="1"/>
    <xf numFmtId="0" fontId="19" fillId="32" borderId="43" xfId="0" applyFont="1" applyFill="1" applyBorder="1" applyAlignment="1">
      <alignment vertical="center"/>
    </xf>
    <xf numFmtId="0" fontId="27" fillId="32" borderId="43" xfId="0" applyFont="1" applyFill="1" applyBorder="1" applyAlignment="1">
      <alignment vertical="center"/>
    </xf>
    <xf numFmtId="165" fontId="27" fillId="32" borderId="0" xfId="0" applyNumberFormat="1" applyFont="1" applyFill="1" applyAlignment="1">
      <alignment horizontal="left"/>
    </xf>
    <xf numFmtId="0" fontId="19" fillId="32" borderId="0" xfId="0" applyFont="1" applyFill="1" applyAlignment="1">
      <alignment horizontal="left"/>
    </xf>
    <xf numFmtId="165" fontId="17" fillId="51" borderId="22" xfId="1678" applyNumberFormat="1" applyFont="1" applyFill="1" applyBorder="1" applyAlignment="1">
      <alignment horizontal="center" vertical="center" wrapText="1"/>
    </xf>
    <xf numFmtId="175" fontId="15" fillId="0" borderId="0" xfId="477" applyNumberFormat="1" applyFont="1" applyFill="1" applyBorder="1" applyAlignment="1">
      <alignment vertical="center" wrapText="1"/>
    </xf>
    <xf numFmtId="175" fontId="203" fillId="0" borderId="0" xfId="477" applyNumberFormat="1" applyFont="1" applyFill="1" applyBorder="1" applyAlignment="1">
      <alignment horizontal="center" vertical="center" wrapText="1"/>
    </xf>
    <xf numFmtId="43" fontId="209" fillId="0" borderId="0" xfId="1072" applyNumberFormat="1" applyFont="1" applyFill="1" applyBorder="1" applyAlignment="1">
      <alignment vertical="center" wrapText="1"/>
    </xf>
    <xf numFmtId="3" fontId="27" fillId="0" borderId="27" xfId="0" applyNumberFormat="1" applyFont="1" applyBorder="1" applyAlignment="1">
      <alignment horizontal="center" vertical="center"/>
    </xf>
    <xf numFmtId="165" fontId="27" fillId="0" borderId="27" xfId="0" applyNumberFormat="1" applyFont="1" applyBorder="1" applyAlignment="1">
      <alignment horizontal="center" vertical="center" wrapText="1"/>
    </xf>
    <xf numFmtId="0" fontId="171" fillId="0" borderId="0" xfId="1687" applyFont="1" applyAlignment="1">
      <alignment vertical="center"/>
    </xf>
    <xf numFmtId="0" fontId="171" fillId="0" borderId="0" xfId="1687" applyFont="1" applyAlignment="1">
      <alignment horizontal="center" vertical="center"/>
    </xf>
    <xf numFmtId="41" fontId="171" fillId="0" borderId="0" xfId="1687" applyNumberFormat="1" applyFont="1" applyAlignment="1">
      <alignment horizontal="center" vertical="center"/>
    </xf>
    <xf numFmtId="169" fontId="171" fillId="0" borderId="0" xfId="477" applyNumberFormat="1" applyFont="1" applyAlignment="1">
      <alignment horizontal="center" vertical="center"/>
    </xf>
    <xf numFmtId="41" fontId="171" fillId="0" borderId="0" xfId="1687" applyNumberFormat="1" applyFont="1" applyAlignment="1">
      <alignment vertical="center"/>
    </xf>
    <xf numFmtId="41" fontId="153" fillId="0" borderId="8" xfId="1687" applyNumberFormat="1" applyFont="1" applyBorder="1" applyAlignment="1">
      <alignment horizontal="center" vertical="center" wrapText="1"/>
    </xf>
    <xf numFmtId="0" fontId="153" fillId="34" borderId="8" xfId="1687" applyFont="1" applyFill="1" applyBorder="1" applyAlignment="1">
      <alignment vertical="center"/>
    </xf>
    <xf numFmtId="0" fontId="153" fillId="34" borderId="8" xfId="1687" applyFont="1" applyFill="1" applyBorder="1" applyAlignment="1">
      <alignment horizontal="center" vertical="center"/>
    </xf>
    <xf numFmtId="41" fontId="153" fillId="34" borderId="8" xfId="1687" applyNumberFormat="1" applyFont="1" applyFill="1" applyBorder="1" applyAlignment="1">
      <alignment horizontal="center" vertical="center"/>
    </xf>
    <xf numFmtId="41" fontId="153" fillId="34" borderId="8" xfId="1687" applyNumberFormat="1" applyFont="1" applyFill="1" applyBorder="1" applyAlignment="1">
      <alignment vertical="center"/>
    </xf>
    <xf numFmtId="0" fontId="153" fillId="0" borderId="23" xfId="1687" applyFont="1" applyBorder="1" applyAlignment="1">
      <alignment vertical="center"/>
    </xf>
    <xf numFmtId="0" fontId="153" fillId="0" borderId="0" xfId="1687" applyFont="1" applyAlignment="1">
      <alignment vertical="center"/>
    </xf>
    <xf numFmtId="0" fontId="187" fillId="0" borderId="11" xfId="1687" applyFont="1" applyBorder="1" applyAlignment="1">
      <alignment vertical="center"/>
    </xf>
    <xf numFmtId="0" fontId="187" fillId="0" borderId="11" xfId="1687" applyFont="1" applyBorder="1" applyAlignment="1">
      <alignment horizontal="center" vertical="center"/>
    </xf>
    <xf numFmtId="41" fontId="187" fillId="0" borderId="11" xfId="1687" applyNumberFormat="1" applyFont="1" applyBorder="1" applyAlignment="1">
      <alignment horizontal="center" vertical="center"/>
    </xf>
    <xf numFmtId="41" fontId="187" fillId="0" borderId="11" xfId="1687" applyNumberFormat="1" applyFont="1" applyBorder="1" applyAlignment="1">
      <alignment vertical="center"/>
    </xf>
    <xf numFmtId="0" fontId="187" fillId="0" borderId="23" xfId="1687" applyFont="1" applyBorder="1" applyAlignment="1">
      <alignment vertical="center"/>
    </xf>
    <xf numFmtId="0" fontId="187" fillId="0" borderId="0" xfId="1687" applyFont="1" applyAlignment="1">
      <alignment vertical="center"/>
    </xf>
    <xf numFmtId="41" fontId="187" fillId="0" borderId="0" xfId="1687" applyNumberFormat="1" applyFont="1" applyAlignment="1">
      <alignment vertical="center"/>
    </xf>
    <xf numFmtId="0" fontId="171" fillId="0" borderId="23" xfId="1687" applyFont="1" applyBorder="1" applyAlignment="1">
      <alignment horizontal="center" vertical="center"/>
    </xf>
    <xf numFmtId="0" fontId="171" fillId="0" borderId="23" xfId="1687" applyFont="1" applyBorder="1" applyAlignment="1">
      <alignment vertical="center"/>
    </xf>
    <xf numFmtId="41" fontId="171" fillId="0" borderId="23" xfId="1687" applyNumberFormat="1" applyFont="1" applyBorder="1" applyAlignment="1">
      <alignment horizontal="center" vertical="center"/>
    </xf>
    <xf numFmtId="41" fontId="171" fillId="0" borderId="23" xfId="1687" applyNumberFormat="1" applyFont="1" applyBorder="1" applyAlignment="1">
      <alignment vertical="center"/>
    </xf>
    <xf numFmtId="169" fontId="171" fillId="0" borderId="0" xfId="477" applyNumberFormat="1" applyFont="1" applyAlignment="1">
      <alignment vertical="center"/>
    </xf>
    <xf numFmtId="169" fontId="171" fillId="0" borderId="23" xfId="477" applyNumberFormat="1" applyFont="1" applyBorder="1" applyAlignment="1">
      <alignment horizontal="center" vertical="center"/>
    </xf>
    <xf numFmtId="0" fontId="211" fillId="0" borderId="23" xfId="1687" applyFont="1" applyBorder="1" applyAlignment="1">
      <alignment horizontal="center" vertical="center"/>
    </xf>
    <xf numFmtId="0" fontId="211" fillId="0" borderId="23" xfId="1687" applyFont="1" applyBorder="1" applyAlignment="1">
      <alignment vertical="center"/>
    </xf>
    <xf numFmtId="41" fontId="211" fillId="0" borderId="23" xfId="1687" applyNumberFormat="1" applyFont="1" applyBorder="1" applyAlignment="1">
      <alignment horizontal="center" vertical="center"/>
    </xf>
    <xf numFmtId="175" fontId="211" fillId="0" borderId="23" xfId="1687" applyNumberFormat="1" applyFont="1" applyBorder="1" applyAlignment="1">
      <alignment horizontal="center" vertical="center"/>
    </xf>
    <xf numFmtId="41" fontId="211" fillId="0" borderId="23" xfId="1687" applyNumberFormat="1" applyFont="1" applyBorder="1" applyAlignment="1">
      <alignment vertical="center"/>
    </xf>
    <xf numFmtId="0" fontId="211" fillId="0" borderId="0" xfId="1687" applyFont="1" applyAlignment="1">
      <alignment vertical="center"/>
    </xf>
    <xf numFmtId="0" fontId="187" fillId="0" borderId="23" xfId="1687" applyFont="1" applyBorder="1" applyAlignment="1">
      <alignment horizontal="center" vertical="center"/>
    </xf>
    <xf numFmtId="41" fontId="187" fillId="0" borderId="23" xfId="1687" applyNumberFormat="1" applyFont="1" applyBorder="1" applyAlignment="1">
      <alignment horizontal="center" vertical="center"/>
    </xf>
    <xf numFmtId="41" fontId="187" fillId="0" borderId="23" xfId="1687" applyNumberFormat="1" applyFont="1" applyBorder="1" applyAlignment="1">
      <alignment vertical="center"/>
    </xf>
    <xf numFmtId="0" fontId="171" fillId="0" borderId="26" xfId="1687" applyFont="1" applyBorder="1" applyAlignment="1">
      <alignment horizontal="center" vertical="center"/>
    </xf>
    <xf numFmtId="41" fontId="171" fillId="0" borderId="26" xfId="1687" applyNumberFormat="1" applyFont="1" applyBorder="1" applyAlignment="1">
      <alignment horizontal="center" vertical="center"/>
    </xf>
    <xf numFmtId="41" fontId="171" fillId="0" borderId="26" xfId="1687" applyNumberFormat="1" applyFont="1" applyBorder="1" applyAlignment="1">
      <alignment vertical="center"/>
    </xf>
    <xf numFmtId="0" fontId="171" fillId="0" borderId="26" xfId="1687" applyFont="1" applyBorder="1" applyAlignment="1">
      <alignment vertical="center"/>
    </xf>
    <xf numFmtId="169" fontId="171" fillId="0" borderId="26" xfId="477" applyNumberFormat="1" applyFont="1" applyBorder="1" applyAlignment="1">
      <alignment horizontal="center" vertical="center"/>
    </xf>
    <xf numFmtId="0" fontId="211" fillId="0" borderId="24" xfId="1687" applyFont="1" applyBorder="1" applyAlignment="1">
      <alignment horizontal="center" vertical="center"/>
    </xf>
    <xf numFmtId="0" fontId="211" fillId="0" borderId="24" xfId="1687" applyFont="1" applyBorder="1" applyAlignment="1">
      <alignment vertical="center"/>
    </xf>
    <xf numFmtId="41" fontId="211" fillId="0" borderId="24" xfId="1687" applyNumberFormat="1" applyFont="1" applyBorder="1" applyAlignment="1">
      <alignment horizontal="center" vertical="center"/>
    </xf>
    <xf numFmtId="169" fontId="211" fillId="0" borderId="24" xfId="477" applyNumberFormat="1" applyFont="1" applyBorder="1" applyAlignment="1">
      <alignment horizontal="center" vertical="center"/>
    </xf>
    <xf numFmtId="41" fontId="211" fillId="0" borderId="24" xfId="1687" applyNumberFormat="1" applyFont="1" applyBorder="1" applyAlignment="1">
      <alignment vertical="center"/>
    </xf>
    <xf numFmtId="41" fontId="211" fillId="0" borderId="0" xfId="1687" applyNumberFormat="1" applyFont="1" applyAlignment="1">
      <alignment vertical="center"/>
    </xf>
    <xf numFmtId="0" fontId="214" fillId="0" borderId="27" xfId="1687" applyFont="1" applyBorder="1" applyAlignment="1">
      <alignment vertical="center"/>
    </xf>
    <xf numFmtId="0" fontId="223" fillId="0" borderId="23" xfId="1687" applyFont="1" applyBorder="1" applyAlignment="1">
      <alignment horizontal="left" vertical="center" wrapText="1"/>
    </xf>
    <xf numFmtId="0" fontId="214" fillId="0" borderId="23" xfId="1687" applyFont="1" applyBorder="1" applyAlignment="1">
      <alignment horizontal="center" vertical="center"/>
    </xf>
    <xf numFmtId="41" fontId="214" fillId="0" borderId="27" xfId="1687" applyNumberFormat="1" applyFont="1" applyBorder="1" applyAlignment="1">
      <alignment vertical="center"/>
    </xf>
    <xf numFmtId="0" fontId="214" fillId="0" borderId="23" xfId="1687" applyFont="1" applyBorder="1" applyAlignment="1">
      <alignment vertical="center"/>
    </xf>
    <xf numFmtId="0" fontId="214" fillId="0" borderId="0" xfId="1687" applyFont="1" applyAlignment="1">
      <alignment vertical="center"/>
    </xf>
    <xf numFmtId="0" fontId="187" fillId="0" borderId="27" xfId="1687" applyFont="1" applyBorder="1" applyAlignment="1">
      <alignment vertical="center"/>
    </xf>
    <xf numFmtId="0" fontId="45" fillId="0" borderId="23" xfId="1687" applyFont="1" applyBorder="1" applyAlignment="1">
      <alignment horizontal="left" vertical="center" wrapText="1"/>
    </xf>
    <xf numFmtId="0" fontId="40" fillId="0" borderId="23" xfId="1687" applyFont="1" applyBorder="1" applyAlignment="1">
      <alignment horizontal="center" vertical="center"/>
    </xf>
    <xf numFmtId="41" fontId="40" fillId="0" borderId="23" xfId="1687" applyNumberFormat="1" applyFont="1" applyBorder="1" applyAlignment="1">
      <alignment horizontal="center" vertical="center"/>
    </xf>
    <xf numFmtId="41" fontId="187" fillId="0" borderId="27" xfId="1687" applyNumberFormat="1" applyFont="1" applyBorder="1" applyAlignment="1">
      <alignment horizontal="center" vertical="center"/>
    </xf>
    <xf numFmtId="41" fontId="187" fillId="0" borderId="27" xfId="1687" applyNumberFormat="1" applyFont="1" applyBorder="1" applyAlignment="1">
      <alignment vertical="center"/>
    </xf>
    <xf numFmtId="41" fontId="40" fillId="0" borderId="23" xfId="1687" applyNumberFormat="1" applyFont="1" applyBorder="1" applyAlignment="1">
      <alignment vertical="center"/>
    </xf>
    <xf numFmtId="0" fontId="40" fillId="0" borderId="23" xfId="1687" applyFont="1" applyBorder="1" applyAlignment="1">
      <alignment vertical="center"/>
    </xf>
    <xf numFmtId="0" fontId="40" fillId="0" borderId="0" xfId="1687" applyFont="1" applyAlignment="1">
      <alignment vertical="center"/>
    </xf>
    <xf numFmtId="0" fontId="212" fillId="0" borderId="23" xfId="1687" applyFont="1" applyBorder="1" applyAlignment="1">
      <alignment horizontal="left" vertical="center" wrapText="1"/>
    </xf>
    <xf numFmtId="0" fontId="19" fillId="0" borderId="23" xfId="1687" applyFont="1" applyBorder="1" applyAlignment="1">
      <alignment horizontal="center" vertical="center"/>
    </xf>
    <xf numFmtId="0" fontId="19" fillId="0" borderId="23" xfId="1687" applyFont="1" applyBorder="1" applyAlignment="1">
      <alignment vertical="center"/>
    </xf>
    <xf numFmtId="41" fontId="19" fillId="0" borderId="23" xfId="1687" applyNumberFormat="1" applyFont="1" applyBorder="1" applyAlignment="1">
      <alignment horizontal="center" vertical="center"/>
    </xf>
    <xf numFmtId="169" fontId="19" fillId="0" borderId="23" xfId="477" applyNumberFormat="1" applyFont="1" applyBorder="1" applyAlignment="1">
      <alignment horizontal="center" vertical="center"/>
    </xf>
    <xf numFmtId="175" fontId="19" fillId="0" borderId="23" xfId="1687" applyNumberFormat="1" applyFont="1" applyBorder="1" applyAlignment="1">
      <alignment horizontal="center" vertical="center"/>
    </xf>
    <xf numFmtId="41" fontId="19" fillId="0" borderId="23" xfId="1687" applyNumberFormat="1" applyFont="1" applyBorder="1" applyAlignment="1">
      <alignment vertical="center"/>
    </xf>
    <xf numFmtId="0" fontId="19" fillId="0" borderId="0" xfId="1687" applyFont="1" applyAlignment="1">
      <alignment vertical="center"/>
    </xf>
    <xf numFmtId="175" fontId="19" fillId="0" borderId="23" xfId="1687" applyNumberFormat="1" applyFont="1" applyBorder="1" applyAlignment="1">
      <alignment vertical="center"/>
    </xf>
    <xf numFmtId="0" fontId="57" fillId="0" borderId="23" xfId="1687" applyFont="1" applyBorder="1" applyAlignment="1">
      <alignment horizontal="center" vertical="center"/>
    </xf>
    <xf numFmtId="41" fontId="57" fillId="0" borderId="23" xfId="1687" applyNumberFormat="1" applyFont="1" applyBorder="1" applyAlignment="1">
      <alignment horizontal="center" vertical="center"/>
    </xf>
    <xf numFmtId="41" fontId="57" fillId="0" borderId="23" xfId="1687" applyNumberFormat="1" applyFont="1" applyBorder="1" applyAlignment="1">
      <alignment vertical="center"/>
    </xf>
    <xf numFmtId="0" fontId="57" fillId="0" borderId="23" xfId="1687" applyFont="1" applyBorder="1" applyAlignment="1">
      <alignment vertical="center"/>
    </xf>
    <xf numFmtId="0" fontId="57" fillId="0" borderId="0" xfId="1687" applyFont="1" applyAlignment="1">
      <alignment vertical="center"/>
    </xf>
    <xf numFmtId="41" fontId="211" fillId="45" borderId="23" xfId="1687" applyNumberFormat="1" applyFont="1" applyFill="1" applyBorder="1" applyAlignment="1">
      <alignment horizontal="center" vertical="center"/>
    </xf>
    <xf numFmtId="0" fontId="221" fillId="0" borderId="23" xfId="1687" applyFont="1" applyBorder="1" applyAlignment="1">
      <alignment horizontal="center" vertical="center"/>
    </xf>
    <xf numFmtId="0" fontId="220" fillId="0" borderId="23" xfId="1687" applyFont="1" applyBorder="1" applyAlignment="1">
      <alignment horizontal="left" vertical="center" wrapText="1"/>
    </xf>
    <xf numFmtId="41" fontId="221" fillId="0" borderId="23" xfId="1687" applyNumberFormat="1" applyFont="1" applyBorder="1" applyAlignment="1">
      <alignment horizontal="center" vertical="center"/>
    </xf>
    <xf numFmtId="169" fontId="221" fillId="0" borderId="23" xfId="477" applyNumberFormat="1" applyFont="1" applyBorder="1" applyAlignment="1">
      <alignment horizontal="center" vertical="center"/>
    </xf>
    <xf numFmtId="41" fontId="221" fillId="0" borderId="23" xfId="1687" applyNumberFormat="1" applyFont="1" applyBorder="1" applyAlignment="1">
      <alignment vertical="center"/>
    </xf>
    <xf numFmtId="0" fontId="221" fillId="0" borderId="23" xfId="1687" applyFont="1" applyBorder="1" applyAlignment="1">
      <alignment vertical="center"/>
    </xf>
    <xf numFmtId="0" fontId="221" fillId="0" borderId="0" xfId="1687" applyFont="1" applyAlignment="1">
      <alignment vertical="center"/>
    </xf>
    <xf numFmtId="41" fontId="214" fillId="44" borderId="23" xfId="1687" applyNumberFormat="1" applyFont="1" applyFill="1" applyBorder="1" applyAlignment="1">
      <alignment horizontal="center" vertical="center"/>
    </xf>
    <xf numFmtId="41" fontId="214" fillId="0" borderId="23" xfId="1687" applyNumberFormat="1" applyFont="1" applyBorder="1" applyAlignment="1">
      <alignment horizontal="center" vertical="center"/>
    </xf>
    <xf numFmtId="41" fontId="235" fillId="0" borderId="23" xfId="1687" applyNumberFormat="1" applyFont="1" applyBorder="1" applyAlignment="1">
      <alignment horizontal="center" vertical="center"/>
    </xf>
    <xf numFmtId="41" fontId="214" fillId="0" borderId="23" xfId="1687" applyNumberFormat="1" applyFont="1" applyBorder="1" applyAlignment="1">
      <alignment vertical="center"/>
    </xf>
    <xf numFmtId="41" fontId="221" fillId="44" borderId="23" xfId="1687" applyNumberFormat="1" applyFont="1" applyFill="1" applyBorder="1" applyAlignment="1">
      <alignment horizontal="center" vertical="center"/>
    </xf>
    <xf numFmtId="41" fontId="236" fillId="0" borderId="23" xfId="1687" applyNumberFormat="1" applyFont="1" applyBorder="1" applyAlignment="1">
      <alignment horizontal="center" vertical="center"/>
    </xf>
    <xf numFmtId="0" fontId="188" fillId="0" borderId="23" xfId="1687" applyFont="1" applyBorder="1" applyAlignment="1">
      <alignment horizontal="left" vertical="center" wrapText="1"/>
    </xf>
    <xf numFmtId="41" fontId="213" fillId="0" borderId="23" xfId="1687" applyNumberFormat="1" applyFont="1" applyBorder="1" applyAlignment="1">
      <alignment horizontal="center" vertical="center"/>
    </xf>
    <xf numFmtId="0" fontId="90" fillId="0" borderId="23" xfId="1687" applyFont="1" applyBorder="1" applyAlignment="1">
      <alignment horizontal="left" vertical="center" wrapText="1"/>
    </xf>
    <xf numFmtId="169" fontId="187" fillId="0" borderId="23" xfId="477" applyNumberFormat="1" applyFont="1" applyBorder="1" applyAlignment="1">
      <alignment horizontal="center" vertical="center"/>
    </xf>
    <xf numFmtId="0" fontId="171" fillId="0" borderId="24" xfId="1687" applyFont="1" applyBorder="1" applyAlignment="1">
      <alignment horizontal="center" vertical="center"/>
    </xf>
    <xf numFmtId="0" fontId="171" fillId="0" borderId="24" xfId="1687" applyFont="1" applyBorder="1" applyAlignment="1">
      <alignment vertical="center"/>
    </xf>
    <xf numFmtId="41" fontId="171" fillId="0" borderId="24" xfId="1687" applyNumberFormat="1" applyFont="1" applyBorder="1" applyAlignment="1">
      <alignment horizontal="center" vertical="center"/>
    </xf>
    <xf numFmtId="169" fontId="171" fillId="0" borderId="24" xfId="477" applyNumberFormat="1" applyFont="1" applyBorder="1" applyAlignment="1">
      <alignment horizontal="center" vertical="center"/>
    </xf>
    <xf numFmtId="41" fontId="171" fillId="0" borderId="24" xfId="1687" applyNumberFormat="1" applyFont="1" applyBorder="1" applyAlignment="1">
      <alignment vertical="center"/>
    </xf>
    <xf numFmtId="169" fontId="171" fillId="0" borderId="22" xfId="477" applyNumberFormat="1" applyFont="1" applyBorder="1" applyAlignment="1">
      <alignment horizontal="center" vertical="center"/>
    </xf>
    <xf numFmtId="1" fontId="171" fillId="0" borderId="22" xfId="477" applyNumberFormat="1" applyFont="1" applyBorder="1" applyAlignment="1">
      <alignment horizontal="center" vertical="center" wrapText="1"/>
    </xf>
    <xf numFmtId="41" fontId="58" fillId="34" borderId="8" xfId="1687" applyNumberFormat="1" applyFont="1" applyFill="1" applyBorder="1" applyAlignment="1">
      <alignment horizontal="center" vertical="center"/>
    </xf>
    <xf numFmtId="169" fontId="153" fillId="0" borderId="0" xfId="477" applyNumberFormat="1" applyFont="1" applyAlignment="1">
      <alignment vertical="center"/>
    </xf>
    <xf numFmtId="41" fontId="171" fillId="0" borderId="27" xfId="1687" applyNumberFormat="1" applyFont="1" applyBorder="1" applyAlignment="1">
      <alignment vertical="center"/>
    </xf>
    <xf numFmtId="175" fontId="211" fillId="0" borderId="23" xfId="1687" applyNumberFormat="1" applyFont="1" applyBorder="1" applyAlignment="1">
      <alignment vertical="center"/>
    </xf>
    <xf numFmtId="41" fontId="211" fillId="0" borderId="27" xfId="1687" applyNumberFormat="1" applyFont="1" applyBorder="1" applyAlignment="1">
      <alignment vertical="center"/>
    </xf>
    <xf numFmtId="0" fontId="153" fillId="34" borderId="23" xfId="1687" applyFont="1" applyFill="1" applyBorder="1" applyAlignment="1">
      <alignment vertical="center"/>
    </xf>
    <xf numFmtId="0" fontId="153" fillId="34" borderId="23" xfId="1687" applyFont="1" applyFill="1" applyBorder="1" applyAlignment="1">
      <alignment horizontal="center" vertical="center"/>
    </xf>
    <xf numFmtId="41" fontId="153" fillId="34" borderId="23" xfId="1687" applyNumberFormat="1" applyFont="1" applyFill="1" applyBorder="1" applyAlignment="1">
      <alignment horizontal="center" vertical="center"/>
    </xf>
    <xf numFmtId="169" fontId="153" fillId="34" borderId="23" xfId="477" applyNumberFormat="1" applyFont="1" applyFill="1" applyBorder="1" applyAlignment="1">
      <alignment horizontal="center" vertical="center"/>
    </xf>
    <xf numFmtId="41" fontId="153" fillId="34" borderId="23" xfId="1687" applyNumberFormat="1" applyFont="1" applyFill="1" applyBorder="1" applyAlignment="1">
      <alignment vertical="center"/>
    </xf>
    <xf numFmtId="41" fontId="171" fillId="34" borderId="27" xfId="1687" applyNumberFormat="1" applyFont="1" applyFill="1" applyBorder="1" applyAlignment="1">
      <alignment vertical="center"/>
    </xf>
    <xf numFmtId="0" fontId="153" fillId="34" borderId="26" xfId="1687" applyFont="1" applyFill="1" applyBorder="1" applyAlignment="1">
      <alignment vertical="center"/>
    </xf>
    <xf numFmtId="0" fontId="153" fillId="34" borderId="26" xfId="1687" applyFont="1" applyFill="1" applyBorder="1" applyAlignment="1">
      <alignment horizontal="center" vertical="center"/>
    </xf>
    <xf numFmtId="41" fontId="153" fillId="34" borderId="26" xfId="1687" applyNumberFormat="1" applyFont="1" applyFill="1" applyBorder="1" applyAlignment="1">
      <alignment horizontal="center" vertical="center"/>
    </xf>
    <xf numFmtId="169" fontId="153" fillId="34" borderId="26" xfId="477" applyNumberFormat="1" applyFont="1" applyFill="1" applyBorder="1" applyAlignment="1">
      <alignment horizontal="center" vertical="center"/>
    </xf>
    <xf numFmtId="41" fontId="153" fillId="34" borderId="26" xfId="1687" applyNumberFormat="1" applyFont="1" applyFill="1" applyBorder="1" applyAlignment="1">
      <alignment vertical="center"/>
    </xf>
    <xf numFmtId="0" fontId="180" fillId="0" borderId="26" xfId="1687" applyFont="1" applyBorder="1" applyAlignment="1">
      <alignment horizontal="right" vertical="center"/>
    </xf>
    <xf numFmtId="0" fontId="180" fillId="0" borderId="26" xfId="1687" applyFont="1" applyBorder="1" applyAlignment="1">
      <alignment vertical="center"/>
    </xf>
    <xf numFmtId="0" fontId="180" fillId="0" borderId="26" xfId="1687" applyFont="1" applyBorder="1" applyAlignment="1">
      <alignment horizontal="center" vertical="center"/>
    </xf>
    <xf numFmtId="41" fontId="180" fillId="0" borderId="26" xfId="1687" applyNumberFormat="1" applyFont="1" applyBorder="1" applyAlignment="1">
      <alignment horizontal="center" vertical="center"/>
    </xf>
    <xf numFmtId="169" fontId="180" fillId="0" borderId="26" xfId="477" applyNumberFormat="1" applyFont="1" applyBorder="1" applyAlignment="1">
      <alignment horizontal="center" vertical="center"/>
    </xf>
    <xf numFmtId="175" fontId="224" fillId="0" borderId="11" xfId="1688" applyNumberFormat="1" applyFont="1" applyBorder="1"/>
    <xf numFmtId="41" fontId="180" fillId="0" borderId="27" xfId="1687" applyNumberFormat="1" applyFont="1" applyBorder="1" applyAlignment="1">
      <alignment vertical="center"/>
    </xf>
    <xf numFmtId="0" fontId="180" fillId="0" borderId="23" xfId="1687" applyFont="1" applyBorder="1" applyAlignment="1">
      <alignment vertical="center"/>
    </xf>
    <xf numFmtId="0" fontId="180" fillId="0" borderId="0" xfId="1687" applyFont="1" applyAlignment="1">
      <alignment vertical="center"/>
    </xf>
    <xf numFmtId="0" fontId="171" fillId="0" borderId="26" xfId="1687" applyFont="1" applyBorder="1" applyAlignment="1">
      <alignment horizontal="right" vertical="center"/>
    </xf>
    <xf numFmtId="175" fontId="219" fillId="0" borderId="23" xfId="1688" applyNumberFormat="1" applyFont="1" applyBorder="1"/>
    <xf numFmtId="10" fontId="219" fillId="0" borderId="23" xfId="1689" applyNumberFormat="1" applyFont="1" applyBorder="1"/>
    <xf numFmtId="175" fontId="224" fillId="0" borderId="23" xfId="1688" applyNumberFormat="1" applyFont="1" applyBorder="1"/>
    <xf numFmtId="0" fontId="224" fillId="0" borderId="23" xfId="1687" applyFont="1" applyBorder="1"/>
    <xf numFmtId="175" fontId="224" fillId="45" borderId="23" xfId="1688" applyNumberFormat="1" applyFont="1" applyFill="1" applyBorder="1"/>
    <xf numFmtId="0" fontId="219" fillId="0" borderId="23" xfId="1687" applyFont="1" applyBorder="1"/>
    <xf numFmtId="175" fontId="219" fillId="45" borderId="23" xfId="1688" applyNumberFormat="1" applyFont="1" applyFill="1" applyBorder="1"/>
    <xf numFmtId="10" fontId="219" fillId="45" borderId="23" xfId="1689" applyNumberFormat="1" applyFont="1" applyFill="1" applyBorder="1"/>
    <xf numFmtId="175" fontId="171" fillId="45" borderId="26" xfId="1687" applyNumberFormat="1" applyFont="1" applyFill="1" applyBorder="1" applyAlignment="1">
      <alignment vertical="center"/>
    </xf>
    <xf numFmtId="0" fontId="153" fillId="35" borderId="26" xfId="1687" applyFont="1" applyFill="1" applyBorder="1" applyAlignment="1">
      <alignment vertical="center"/>
    </xf>
    <xf numFmtId="0" fontId="153" fillId="35" borderId="26" xfId="1687" applyFont="1" applyFill="1" applyBorder="1" applyAlignment="1">
      <alignment horizontal="center" vertical="center"/>
    </xf>
    <xf numFmtId="41" fontId="153" fillId="35" borderId="26" xfId="1687" applyNumberFormat="1" applyFont="1" applyFill="1" applyBorder="1" applyAlignment="1">
      <alignment horizontal="center" vertical="center"/>
    </xf>
    <xf numFmtId="169" fontId="153" fillId="35" borderId="26" xfId="477" applyNumberFormat="1" applyFont="1" applyFill="1" applyBorder="1" applyAlignment="1">
      <alignment horizontal="center" vertical="center"/>
    </xf>
    <xf numFmtId="41" fontId="153" fillId="35" borderId="26" xfId="1687" applyNumberFormat="1" applyFont="1" applyFill="1" applyBorder="1" applyAlignment="1">
      <alignment vertical="center"/>
    </xf>
    <xf numFmtId="41" fontId="153" fillId="35" borderId="27" xfId="1687" applyNumberFormat="1" applyFont="1" applyFill="1" applyBorder="1" applyAlignment="1">
      <alignment vertical="center"/>
    </xf>
    <xf numFmtId="0" fontId="19" fillId="0" borderId="23" xfId="1687" quotePrefix="1" applyFont="1" applyBorder="1" applyAlignment="1">
      <alignment vertical="center"/>
    </xf>
    <xf numFmtId="0" fontId="171" fillId="0" borderId="8" xfId="1687" applyFont="1" applyBorder="1" applyAlignment="1">
      <alignment vertical="center"/>
    </xf>
    <xf numFmtId="0" fontId="171" fillId="0" borderId="8" xfId="1687" applyFont="1" applyBorder="1" applyAlignment="1">
      <alignment horizontal="center" vertical="center"/>
    </xf>
    <xf numFmtId="41" fontId="171" fillId="0" borderId="8" xfId="1687" applyNumberFormat="1" applyFont="1" applyBorder="1" applyAlignment="1">
      <alignment horizontal="center" vertical="center"/>
    </xf>
    <xf numFmtId="169" fontId="171" fillId="0" borderId="8" xfId="477" applyNumberFormat="1" applyFont="1" applyBorder="1" applyAlignment="1">
      <alignment horizontal="center" vertical="center"/>
    </xf>
    <xf numFmtId="41" fontId="171" fillId="0" borderId="8" xfId="1687" applyNumberFormat="1" applyFont="1" applyBorder="1" applyAlignment="1">
      <alignment vertical="center"/>
    </xf>
    <xf numFmtId="175" fontId="40" fillId="0" borderId="23" xfId="1687" applyNumberFormat="1" applyFont="1" applyBorder="1" applyAlignment="1">
      <alignment vertical="center"/>
    </xf>
    <xf numFmtId="175" fontId="40" fillId="0" borderId="23" xfId="1687" applyNumberFormat="1" applyFont="1" applyBorder="1" applyAlignment="1">
      <alignment horizontal="center" vertical="center"/>
    </xf>
    <xf numFmtId="0" fontId="27" fillId="0" borderId="23" xfId="0" applyFont="1" applyBorder="1"/>
    <xf numFmtId="3" fontId="27" fillId="0" borderId="23" xfId="0" applyNumberFormat="1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/>
    </xf>
    <xf numFmtId="0" fontId="43" fillId="0" borderId="23" xfId="0" applyFont="1" applyBorder="1"/>
    <xf numFmtId="0" fontId="19" fillId="0" borderId="23" xfId="0" applyFont="1" applyBorder="1" applyAlignment="1">
      <alignment horizontal="center"/>
    </xf>
    <xf numFmtId="0" fontId="19" fillId="0" borderId="23" xfId="0" quotePrefix="1" applyFont="1" applyBorder="1"/>
    <xf numFmtId="0" fontId="219" fillId="0" borderId="23" xfId="0" quotePrefix="1" applyFont="1" applyBorder="1"/>
    <xf numFmtId="0" fontId="233" fillId="0" borderId="23" xfId="0" applyFont="1" applyBorder="1"/>
    <xf numFmtId="169" fontId="27" fillId="0" borderId="23" xfId="477" applyNumberFormat="1" applyFont="1" applyFill="1" applyBorder="1" applyAlignment="1">
      <alignment vertical="center"/>
    </xf>
    <xf numFmtId="0" fontId="219" fillId="0" borderId="24" xfId="0" applyFont="1" applyBorder="1" applyAlignment="1">
      <alignment horizontal="center"/>
    </xf>
    <xf numFmtId="0" fontId="219" fillId="0" borderId="24" xfId="0" quotePrefix="1" applyFont="1" applyBorder="1"/>
    <xf numFmtId="165" fontId="27" fillId="0" borderId="24" xfId="0" applyNumberFormat="1" applyFont="1" applyBorder="1" applyAlignment="1">
      <alignment vertical="center"/>
    </xf>
    <xf numFmtId="165" fontId="19" fillId="0" borderId="24" xfId="0" applyNumberFormat="1" applyFont="1" applyBorder="1"/>
    <xf numFmtId="0" fontId="27" fillId="0" borderId="27" xfId="0" applyFont="1" applyBorder="1" applyAlignment="1">
      <alignment horizontal="center"/>
    </xf>
    <xf numFmtId="0" fontId="27" fillId="0" borderId="27" xfId="0" applyFont="1" applyBorder="1"/>
    <xf numFmtId="3" fontId="17" fillId="0" borderId="23" xfId="888" applyNumberFormat="1" applyFont="1" applyBorder="1" applyAlignment="1">
      <alignment vertical="center" wrapText="1"/>
    </xf>
    <xf numFmtId="3" fontId="17" fillId="0" borderId="27" xfId="888" applyNumberFormat="1" applyFont="1" applyBorder="1" applyAlignment="1">
      <alignment vertical="center" wrapText="1"/>
    </xf>
    <xf numFmtId="165" fontId="17" fillId="0" borderId="23" xfId="888" applyNumberFormat="1" applyFont="1" applyBorder="1" applyAlignment="1">
      <alignment vertical="center" wrapText="1"/>
    </xf>
    <xf numFmtId="165" fontId="17" fillId="0" borderId="23" xfId="888" applyNumberFormat="1" applyFont="1" applyBorder="1" applyAlignment="1">
      <alignment horizontal="right" vertical="center" wrapText="1"/>
    </xf>
    <xf numFmtId="3" fontId="172" fillId="0" borderId="23" xfId="888" applyNumberFormat="1" applyFont="1" applyBorder="1" applyAlignment="1">
      <alignment vertical="center" wrapText="1"/>
    </xf>
    <xf numFmtId="3" fontId="18" fillId="0" borderId="23" xfId="888" applyNumberFormat="1" applyFont="1" applyBorder="1" applyAlignment="1">
      <alignment vertical="center" wrapText="1"/>
    </xf>
    <xf numFmtId="165" fontId="18" fillId="0" borderId="23" xfId="888" applyNumberFormat="1" applyFont="1" applyBorder="1" applyAlignment="1">
      <alignment horizontal="right" vertical="center" wrapText="1"/>
    </xf>
    <xf numFmtId="165" fontId="18" fillId="0" borderId="23" xfId="888" applyNumberFormat="1" applyFont="1" applyBorder="1" applyAlignment="1">
      <alignment vertical="center" wrapText="1"/>
    </xf>
    <xf numFmtId="3" fontId="18" fillId="0" borderId="26" xfId="888" applyNumberFormat="1" applyFont="1" applyBorder="1" applyAlignment="1">
      <alignment vertical="center" wrapText="1"/>
    </xf>
    <xf numFmtId="3" fontId="172" fillId="0" borderId="23" xfId="888" applyNumberFormat="1" applyFont="1" applyBorder="1" applyAlignment="1">
      <alignment horizontal="right" vertical="center" wrapText="1"/>
    </xf>
    <xf numFmtId="3" fontId="18" fillId="0" borderId="23" xfId="888" applyNumberFormat="1" applyFont="1" applyBorder="1" applyAlignment="1">
      <alignment horizontal="right" vertical="center" wrapText="1"/>
    </xf>
    <xf numFmtId="165" fontId="18" fillId="0" borderId="26" xfId="888" applyNumberFormat="1" applyFont="1" applyBorder="1" applyAlignment="1">
      <alignment horizontal="right" vertical="center" wrapText="1"/>
    </xf>
    <xf numFmtId="165" fontId="18" fillId="0" borderId="26" xfId="888" applyNumberFormat="1" applyFont="1" applyBorder="1" applyAlignment="1">
      <alignment vertical="center" wrapText="1"/>
    </xf>
    <xf numFmtId="3" fontId="18" fillId="0" borderId="27" xfId="888" applyNumberFormat="1" applyFont="1" applyBorder="1" applyAlignment="1">
      <alignment vertical="center" wrapText="1"/>
    </xf>
    <xf numFmtId="10" fontId="172" fillId="0" borderId="8" xfId="1072" applyNumberFormat="1" applyFont="1" applyFill="1" applyBorder="1" applyAlignment="1">
      <alignment vertical="center" wrapText="1"/>
    </xf>
    <xf numFmtId="169" fontId="19" fillId="32" borderId="43" xfId="477" applyNumberFormat="1" applyFont="1" applyFill="1" applyBorder="1"/>
    <xf numFmtId="169" fontId="19" fillId="32" borderId="43" xfId="477" applyNumberFormat="1" applyFont="1" applyFill="1" applyBorder="1" applyAlignment="1">
      <alignment vertical="center"/>
    </xf>
    <xf numFmtId="165" fontId="19" fillId="32" borderId="43" xfId="0" applyNumberFormat="1" applyFont="1" applyFill="1" applyBorder="1"/>
    <xf numFmtId="169" fontId="19" fillId="44" borderId="43" xfId="477" applyNumberFormat="1" applyFont="1" applyFill="1" applyBorder="1" applyAlignment="1">
      <alignment horizontal="center"/>
    </xf>
    <xf numFmtId="169" fontId="19" fillId="44" borderId="43" xfId="477" applyNumberFormat="1" applyFont="1" applyFill="1" applyBorder="1"/>
    <xf numFmtId="169" fontId="27" fillId="0" borderId="43" xfId="1679" applyNumberFormat="1" applyFont="1" applyFill="1" applyBorder="1" applyAlignment="1">
      <alignment vertical="center"/>
    </xf>
    <xf numFmtId="165" fontId="19" fillId="44" borderId="43" xfId="0" applyNumberFormat="1" applyFont="1" applyFill="1" applyBorder="1" applyAlignment="1">
      <alignment vertical="center"/>
    </xf>
    <xf numFmtId="169" fontId="19" fillId="44" borderId="43" xfId="477" applyNumberFormat="1" applyFont="1" applyFill="1" applyBorder="1" applyAlignment="1">
      <alignment vertical="center"/>
    </xf>
    <xf numFmtId="0" fontId="33" fillId="32" borderId="43" xfId="0" applyFont="1" applyFill="1" applyBorder="1"/>
    <xf numFmtId="169" fontId="33" fillId="32" borderId="43" xfId="477" applyNumberFormat="1" applyFont="1" applyFill="1" applyBorder="1"/>
    <xf numFmtId="165" fontId="19" fillId="0" borderId="43" xfId="0" applyNumberFormat="1" applyFont="1" applyBorder="1" applyAlignment="1">
      <alignment vertical="center"/>
    </xf>
    <xf numFmtId="169" fontId="19" fillId="0" borderId="43" xfId="477" applyNumberFormat="1" applyFont="1" applyFill="1" applyBorder="1"/>
    <xf numFmtId="169" fontId="33" fillId="44" borderId="43" xfId="477" applyNumberFormat="1" applyFont="1" applyFill="1" applyBorder="1" applyAlignment="1">
      <alignment vertical="center"/>
    </xf>
    <xf numFmtId="0" fontId="33" fillId="44" borderId="43" xfId="0" applyFont="1" applyFill="1" applyBorder="1" applyAlignment="1">
      <alignment vertical="center"/>
    </xf>
    <xf numFmtId="165" fontId="33" fillId="44" borderId="43" xfId="0" applyNumberFormat="1" applyFont="1" applyFill="1" applyBorder="1" applyAlignment="1">
      <alignment vertical="center"/>
    </xf>
    <xf numFmtId="3" fontId="19" fillId="0" borderId="43" xfId="0" applyNumberFormat="1" applyFont="1" applyBorder="1" applyAlignment="1">
      <alignment vertical="center"/>
    </xf>
    <xf numFmtId="165" fontId="19" fillId="44" borderId="43" xfId="0" applyNumberFormat="1" applyFont="1" applyFill="1" applyBorder="1" applyAlignment="1">
      <alignment horizontal="center" vertical="center"/>
    </xf>
    <xf numFmtId="165" fontId="27" fillId="44" borderId="43" xfId="0" applyNumberFormat="1" applyFont="1" applyFill="1" applyBorder="1" applyAlignment="1">
      <alignment vertical="center"/>
    </xf>
    <xf numFmtId="0" fontId="27" fillId="32" borderId="43" xfId="0" applyFont="1" applyFill="1" applyBorder="1" applyAlignment="1">
      <alignment horizontal="center" vertical="center"/>
    </xf>
    <xf numFmtId="169" fontId="33" fillId="32" borderId="43" xfId="477" applyNumberFormat="1" applyFont="1" applyFill="1" applyBorder="1" applyAlignment="1">
      <alignment vertical="center"/>
    </xf>
    <xf numFmtId="165" fontId="27" fillId="32" borderId="43" xfId="0" applyNumberFormat="1" applyFont="1" applyFill="1" applyBorder="1"/>
    <xf numFmtId="0" fontId="27" fillId="32" borderId="42" xfId="0" applyFont="1" applyFill="1" applyBorder="1" applyAlignment="1">
      <alignment horizontal="center" vertical="center"/>
    </xf>
    <xf numFmtId="0" fontId="33" fillId="32" borderId="43" xfId="0" applyFont="1" applyFill="1" applyBorder="1" applyAlignment="1">
      <alignment horizontal="center" vertical="center"/>
    </xf>
    <xf numFmtId="0" fontId="19" fillId="32" borderId="43" xfId="0" quotePrefix="1" applyFont="1" applyFill="1" applyBorder="1" applyAlignment="1">
      <alignment vertical="center"/>
    </xf>
    <xf numFmtId="165" fontId="205" fillId="32" borderId="43" xfId="0" applyNumberFormat="1" applyFont="1" applyFill="1" applyBorder="1" applyAlignment="1">
      <alignment vertical="center"/>
    </xf>
    <xf numFmtId="175" fontId="19" fillId="0" borderId="43" xfId="0" applyNumberFormat="1" applyFont="1" applyBorder="1" applyAlignment="1">
      <alignment vertical="top"/>
    </xf>
    <xf numFmtId="0" fontId="19" fillId="32" borderId="43" xfId="0" applyFont="1" applyFill="1" applyBorder="1"/>
    <xf numFmtId="0" fontId="19" fillId="32" borderId="43" xfId="0" applyFont="1" applyFill="1" applyBorder="1" applyAlignment="1">
      <alignment horizontal="center" vertical="center"/>
    </xf>
    <xf numFmtId="0" fontId="33" fillId="32" borderId="43" xfId="0" quotePrefix="1" applyFont="1" applyFill="1" applyBorder="1" applyAlignment="1">
      <alignment vertical="center"/>
    </xf>
    <xf numFmtId="0" fontId="43" fillId="32" borderId="43" xfId="0" applyFont="1" applyFill="1" applyBorder="1"/>
    <xf numFmtId="0" fontId="27" fillId="0" borderId="43" xfId="0" applyFont="1" applyBorder="1" applyAlignment="1">
      <alignment horizontal="center" vertical="center"/>
    </xf>
    <xf numFmtId="0" fontId="19" fillId="0" borderId="43" xfId="0" applyFont="1" applyBorder="1" applyAlignment="1">
      <alignment vertical="center"/>
    </xf>
    <xf numFmtId="0" fontId="27" fillId="0" borderId="43" xfId="0" applyFont="1" applyBorder="1" applyAlignment="1">
      <alignment vertical="center"/>
    </xf>
    <xf numFmtId="10" fontId="19" fillId="32" borderId="43" xfId="1072" applyNumberFormat="1" applyFont="1" applyFill="1" applyBorder="1" applyAlignment="1">
      <alignment horizontal="center" vertical="center"/>
    </xf>
    <xf numFmtId="0" fontId="33" fillId="32" borderId="43" xfId="0" applyFont="1" applyFill="1" applyBorder="1" applyAlignment="1">
      <alignment vertical="center"/>
    </xf>
    <xf numFmtId="0" fontId="27" fillId="44" borderId="43" xfId="0" applyFont="1" applyFill="1" applyBorder="1" applyAlignment="1">
      <alignment horizontal="center" vertical="center"/>
    </xf>
    <xf numFmtId="49" fontId="27" fillId="44" borderId="43" xfId="0" applyNumberFormat="1" applyFont="1" applyFill="1" applyBorder="1" applyAlignment="1">
      <alignment vertical="center" wrapText="1"/>
    </xf>
    <xf numFmtId="0" fontId="27" fillId="44" borderId="43" xfId="0" applyFont="1" applyFill="1" applyBorder="1" applyAlignment="1">
      <alignment vertical="center"/>
    </xf>
    <xf numFmtId="169" fontId="27" fillId="44" borderId="43" xfId="477" applyNumberFormat="1" applyFont="1" applyFill="1" applyBorder="1"/>
    <xf numFmtId="169" fontId="19" fillId="44" borderId="43" xfId="1072" applyNumberFormat="1" applyFont="1" applyFill="1" applyBorder="1" applyAlignment="1">
      <alignment horizontal="center" vertical="center"/>
    </xf>
    <xf numFmtId="10" fontId="27" fillId="32" borderId="43" xfId="1072" applyNumberFormat="1" applyFont="1" applyFill="1" applyBorder="1" applyAlignment="1">
      <alignment vertical="center"/>
    </xf>
    <xf numFmtId="10" fontId="19" fillId="32" borderId="43" xfId="1072" applyNumberFormat="1" applyFont="1" applyFill="1" applyBorder="1" applyAlignment="1">
      <alignment vertical="center"/>
    </xf>
    <xf numFmtId="10" fontId="33" fillId="32" borderId="43" xfId="1072" applyNumberFormat="1" applyFont="1" applyFill="1" applyBorder="1" applyAlignment="1">
      <alignment vertical="center"/>
    </xf>
    <xf numFmtId="169" fontId="19" fillId="32" borderId="43" xfId="0" applyNumberFormat="1" applyFont="1" applyFill="1" applyBorder="1" applyAlignment="1">
      <alignment vertical="center"/>
    </xf>
    <xf numFmtId="0" fontId="27" fillId="32" borderId="43" xfId="888" applyFont="1" applyFill="1" applyBorder="1" applyAlignment="1">
      <alignment horizontal="center" vertical="center" wrapText="1"/>
    </xf>
    <xf numFmtId="3" fontId="27" fillId="0" borderId="43" xfId="0" applyNumberFormat="1" applyFont="1" applyBorder="1" applyAlignment="1">
      <alignment vertical="center"/>
    </xf>
    <xf numFmtId="0" fontId="19" fillId="32" borderId="43" xfId="888" quotePrefix="1" applyFont="1" applyFill="1" applyBorder="1" applyAlignment="1">
      <alignment vertical="center" wrapText="1"/>
    </xf>
    <xf numFmtId="0" fontId="27" fillId="0" borderId="43" xfId="888" applyFont="1" applyBorder="1" applyAlignment="1">
      <alignment horizontal="center" vertical="center" wrapText="1"/>
    </xf>
    <xf numFmtId="0" fontId="27" fillId="0" borderId="43" xfId="888" applyFont="1" applyBorder="1" applyAlignment="1">
      <alignment vertical="center" wrapText="1"/>
    </xf>
    <xf numFmtId="0" fontId="19" fillId="0" borderId="43" xfId="0" applyFont="1" applyBorder="1" applyAlignment="1">
      <alignment horizontal="center" vertical="center"/>
    </xf>
    <xf numFmtId="0" fontId="19" fillId="32" borderId="43" xfId="888" applyFont="1" applyFill="1" applyBorder="1" applyAlignment="1">
      <alignment vertical="center" wrapText="1"/>
    </xf>
    <xf numFmtId="0" fontId="33" fillId="32" borderId="43" xfId="888" quotePrefix="1" applyFont="1" applyFill="1" applyBorder="1" applyAlignment="1">
      <alignment vertical="center" wrapText="1"/>
    </xf>
    <xf numFmtId="169" fontId="19" fillId="0" borderId="43" xfId="477" applyNumberFormat="1" applyFont="1" applyFill="1" applyBorder="1" applyAlignment="1">
      <alignment vertical="center"/>
    </xf>
    <xf numFmtId="49" fontId="144" fillId="0" borderId="8" xfId="888" applyNumberFormat="1" applyFont="1" applyBorder="1" applyAlignment="1">
      <alignment horizontal="left" vertical="center" wrapText="1"/>
    </xf>
    <xf numFmtId="175" fontId="144" fillId="0" borderId="8" xfId="982" applyNumberFormat="1" applyFont="1" applyBorder="1" applyAlignment="1">
      <alignment horizontal="right" vertical="center" wrapText="1"/>
    </xf>
    <xf numFmtId="43" fontId="168" fillId="0" borderId="8" xfId="632" applyFont="1" applyFill="1" applyBorder="1" applyAlignment="1">
      <alignment horizontal="right" vertical="center" wrapText="1"/>
    </xf>
    <xf numFmtId="0" fontId="27" fillId="32" borderId="42" xfId="0" applyFont="1" applyFill="1" applyBorder="1" applyAlignment="1">
      <alignment vertical="center"/>
    </xf>
    <xf numFmtId="169" fontId="12" fillId="0" borderId="35" xfId="477" applyNumberFormat="1" applyFont="1" applyFill="1" applyBorder="1" applyAlignment="1">
      <alignment horizontal="right" vertical="center" wrapText="1"/>
    </xf>
    <xf numFmtId="169" fontId="21" fillId="0" borderId="35" xfId="477" applyNumberFormat="1" applyFont="1" applyFill="1" applyBorder="1" applyAlignment="1">
      <alignment horizontal="right" vertical="center" wrapText="1"/>
    </xf>
    <xf numFmtId="249" fontId="13" fillId="0" borderId="35" xfId="477" applyNumberFormat="1" applyFont="1" applyFill="1" applyBorder="1" applyAlignment="1">
      <alignment horizontal="right" vertical="center" wrapText="1"/>
    </xf>
    <xf numFmtId="3" fontId="20" fillId="0" borderId="0" xfId="0" applyNumberFormat="1" applyFont="1" applyAlignment="1">
      <alignment vertical="center" wrapText="1"/>
    </xf>
    <xf numFmtId="43" fontId="20" fillId="0" borderId="0" xfId="0" applyNumberFormat="1" applyFont="1" applyAlignment="1">
      <alignment vertical="center" wrapText="1"/>
    </xf>
    <xf numFmtId="169" fontId="20" fillId="0" borderId="23" xfId="477" applyNumberFormat="1" applyFont="1" applyFill="1" applyBorder="1" applyAlignment="1">
      <alignment horizontal="right" vertical="center" wrapText="1"/>
    </xf>
    <xf numFmtId="3" fontId="13" fillId="0" borderId="0" xfId="0" applyNumberFormat="1" applyFont="1" applyAlignment="1">
      <alignment vertical="center"/>
    </xf>
    <xf numFmtId="3" fontId="205" fillId="0" borderId="23" xfId="0" quotePrefix="1" applyNumberFormat="1" applyFont="1" applyBorder="1" applyAlignment="1">
      <alignment horizontal="right" vertical="center"/>
    </xf>
    <xf numFmtId="3" fontId="19" fillId="32" borderId="23" xfId="0" quotePrefix="1" applyNumberFormat="1" applyFont="1" applyFill="1" applyBorder="1" applyAlignment="1">
      <alignment horizontal="right" vertical="center"/>
    </xf>
    <xf numFmtId="169" fontId="27" fillId="0" borderId="43" xfId="477" applyNumberFormat="1" applyFont="1" applyFill="1" applyBorder="1"/>
    <xf numFmtId="0" fontId="19" fillId="0" borderId="43" xfId="0" quotePrefix="1" applyFont="1" applyBorder="1" applyAlignment="1">
      <alignment vertical="center"/>
    </xf>
    <xf numFmtId="165" fontId="33" fillId="0" borderId="43" xfId="0" applyNumberFormat="1" applyFont="1" applyBorder="1" applyAlignment="1">
      <alignment vertical="center"/>
    </xf>
    <xf numFmtId="0" fontId="43" fillId="0" borderId="0" xfId="0" applyFont="1"/>
    <xf numFmtId="0" fontId="27" fillId="0" borderId="43" xfId="0" applyFont="1" applyBorder="1"/>
    <xf numFmtId="0" fontId="33" fillId="0" borderId="43" xfId="0" quotePrefix="1" applyFont="1" applyBorder="1" applyAlignment="1">
      <alignment vertical="center"/>
    </xf>
    <xf numFmtId="0" fontId="19" fillId="0" borderId="43" xfId="0" applyFont="1" applyBorder="1"/>
    <xf numFmtId="172" fontId="19" fillId="0" borderId="0" xfId="0" applyNumberFormat="1" applyFont="1"/>
    <xf numFmtId="165" fontId="19" fillId="0" borderId="43" xfId="0" applyNumberFormat="1" applyFont="1" applyBorder="1"/>
    <xf numFmtId="175" fontId="37" fillId="0" borderId="23" xfId="477" applyNumberFormat="1" applyFont="1" applyFill="1" applyBorder="1" applyAlignment="1">
      <alignment vertical="top"/>
    </xf>
    <xf numFmtId="165" fontId="33" fillId="32" borderId="43" xfId="1072" applyNumberFormat="1" applyFont="1" applyFill="1" applyBorder="1" applyAlignment="1">
      <alignment vertical="center"/>
    </xf>
    <xf numFmtId="0" fontId="27" fillId="0" borderId="43" xfId="0" applyFont="1" applyBorder="1" applyAlignment="1">
      <alignment horizontal="left" vertical="center"/>
    </xf>
    <xf numFmtId="3" fontId="219" fillId="0" borderId="0" xfId="477" applyNumberFormat="1" applyFont="1" applyAlignment="1">
      <alignment horizontal="right"/>
    </xf>
    <xf numFmtId="3" fontId="233" fillId="0" borderId="0" xfId="0" applyNumberFormat="1" applyFont="1" applyAlignment="1">
      <alignment horizontal="right"/>
    </xf>
    <xf numFmtId="3" fontId="27" fillId="0" borderId="27" xfId="0" applyNumberFormat="1" applyFont="1" applyBorder="1" applyAlignment="1">
      <alignment horizontal="right" vertical="center" wrapText="1"/>
    </xf>
    <xf numFmtId="3" fontId="27" fillId="0" borderId="23" xfId="0" applyNumberFormat="1" applyFont="1" applyBorder="1" applyAlignment="1">
      <alignment horizontal="right" vertical="center"/>
    </xf>
    <xf numFmtId="3" fontId="19" fillId="0" borderId="23" xfId="0" applyNumberFormat="1" applyFont="1" applyBorder="1" applyAlignment="1">
      <alignment horizontal="right" vertical="center"/>
    </xf>
    <xf numFmtId="3" fontId="27" fillId="0" borderId="23" xfId="477" applyNumberFormat="1" applyFont="1" applyFill="1" applyBorder="1" applyAlignment="1">
      <alignment horizontal="right" vertical="center"/>
    </xf>
    <xf numFmtId="3" fontId="19" fillId="0" borderId="23" xfId="0" applyNumberFormat="1" applyFont="1" applyBorder="1" applyAlignment="1">
      <alignment horizontal="right"/>
    </xf>
    <xf numFmtId="3" fontId="27" fillId="0" borderId="23" xfId="477" applyNumberFormat="1" applyFont="1" applyFill="1" applyBorder="1" applyAlignment="1">
      <alignment horizontal="right"/>
    </xf>
    <xf numFmtId="3" fontId="19" fillId="0" borderId="23" xfId="477" applyNumberFormat="1" applyFont="1" applyFill="1" applyBorder="1" applyAlignment="1">
      <alignment horizontal="right"/>
    </xf>
    <xf numFmtId="3" fontId="27" fillId="0" borderId="8" xfId="0" applyNumberFormat="1" applyFont="1" applyBorder="1" applyAlignment="1">
      <alignment horizontal="right" vertical="center"/>
    </xf>
    <xf numFmtId="3" fontId="19" fillId="0" borderId="0" xfId="0" applyNumberFormat="1" applyFont="1" applyAlignment="1">
      <alignment horizontal="right"/>
    </xf>
    <xf numFmtId="3" fontId="205" fillId="0" borderId="0" xfId="0" applyNumberFormat="1" applyFont="1" applyAlignment="1">
      <alignment horizontal="right"/>
    </xf>
    <xf numFmtId="3" fontId="27" fillId="0" borderId="0" xfId="0" applyNumberFormat="1" applyFont="1" applyAlignment="1">
      <alignment horizontal="right"/>
    </xf>
    <xf numFmtId="3" fontId="19" fillId="0" borderId="27" xfId="0" applyNumberFormat="1" applyFont="1" applyBorder="1" applyAlignment="1">
      <alignment horizontal="right" vertical="center" wrapText="1"/>
    </xf>
    <xf numFmtId="3" fontId="19" fillId="0" borderId="24" xfId="0" applyNumberFormat="1" applyFont="1" applyBorder="1" applyAlignment="1">
      <alignment horizontal="right" vertical="center"/>
    </xf>
    <xf numFmtId="0" fontId="233" fillId="0" borderId="23" xfId="0" quotePrefix="1" applyFont="1" applyBorder="1"/>
    <xf numFmtId="207" fontId="27" fillId="0" borderId="42" xfId="477" applyNumberFormat="1" applyFont="1" applyBorder="1"/>
    <xf numFmtId="0" fontId="27" fillId="0" borderId="42" xfId="0" applyFont="1" applyBorder="1" applyAlignment="1">
      <alignment horizontal="center" vertical="center"/>
    </xf>
    <xf numFmtId="207" fontId="43" fillId="0" borderId="43" xfId="477" applyNumberFormat="1" applyFont="1" applyBorder="1"/>
    <xf numFmtId="207" fontId="19" fillId="0" borderId="43" xfId="477" applyNumberFormat="1" applyFont="1" applyBorder="1" applyAlignment="1"/>
    <xf numFmtId="207" fontId="19" fillId="0" borderId="43" xfId="477" applyNumberFormat="1" applyFont="1" applyBorder="1"/>
    <xf numFmtId="207" fontId="27" fillId="0" borderId="43" xfId="477" applyNumberFormat="1" applyFont="1" applyBorder="1"/>
    <xf numFmtId="207" fontId="219" fillId="0" borderId="43" xfId="477" applyNumberFormat="1" applyFont="1" applyBorder="1"/>
    <xf numFmtId="207" fontId="224" fillId="0" borderId="43" xfId="477" applyNumberFormat="1" applyFont="1" applyBorder="1"/>
    <xf numFmtId="165" fontId="27" fillId="0" borderId="43" xfId="0" applyNumberFormat="1" applyFont="1" applyBorder="1"/>
    <xf numFmtId="207" fontId="240" fillId="0" borderId="43" xfId="477" applyNumberFormat="1" applyFont="1" applyBorder="1"/>
    <xf numFmtId="207" fontId="233" fillId="0" borderId="43" xfId="477" applyNumberFormat="1" applyFont="1" applyBorder="1"/>
    <xf numFmtId="207" fontId="219" fillId="0" borderId="43" xfId="477" applyNumberFormat="1" applyFont="1" applyFill="1" applyBorder="1"/>
    <xf numFmtId="169" fontId="27" fillId="32" borderId="43" xfId="477" applyNumberFormat="1" applyFont="1" applyFill="1" applyBorder="1" applyAlignment="1">
      <alignment vertical="center"/>
    </xf>
    <xf numFmtId="172" fontId="33" fillId="32" borderId="0" xfId="0" applyNumberFormat="1" applyFont="1" applyFill="1"/>
    <xf numFmtId="0" fontId="33" fillId="0" borderId="43" xfId="0" applyFont="1" applyBorder="1"/>
    <xf numFmtId="169" fontId="33" fillId="0" borderId="43" xfId="477" applyNumberFormat="1" applyFont="1" applyFill="1" applyBorder="1"/>
    <xf numFmtId="165" fontId="27" fillId="0" borderId="42" xfId="0" applyNumberFormat="1" applyFont="1" applyBorder="1" applyAlignment="1">
      <alignment vertical="center"/>
    </xf>
    <xf numFmtId="165" fontId="19" fillId="0" borderId="26" xfId="0" applyNumberFormat="1" applyFont="1" applyBorder="1" applyAlignment="1">
      <alignment vertical="center"/>
    </xf>
    <xf numFmtId="3" fontId="27" fillId="0" borderId="23" xfId="0" applyNumberFormat="1" applyFont="1" applyBorder="1" applyAlignment="1">
      <alignment vertical="center"/>
    </xf>
    <xf numFmtId="3" fontId="19" fillId="0" borderId="23" xfId="0" applyNumberFormat="1" applyFont="1" applyBorder="1" applyAlignment="1">
      <alignment vertical="center"/>
    </xf>
    <xf numFmtId="0" fontId="19" fillId="0" borderId="23" xfId="0" applyFont="1" applyBorder="1"/>
    <xf numFmtId="207" fontId="19" fillId="0" borderId="43" xfId="477" applyNumberFormat="1" applyFont="1" applyFill="1" applyBorder="1"/>
    <xf numFmtId="207" fontId="27" fillId="0" borderId="43" xfId="477" applyNumberFormat="1" applyFont="1" applyFill="1" applyBorder="1"/>
    <xf numFmtId="0" fontId="27" fillId="0" borderId="23" xfId="0" quotePrefix="1" applyFont="1" applyBorder="1" applyAlignment="1">
      <alignment vertical="center"/>
    </xf>
    <xf numFmtId="165" fontId="33" fillId="0" borderId="23" xfId="0" applyNumberFormat="1" applyFont="1" applyBorder="1" applyAlignment="1">
      <alignment vertical="center"/>
    </xf>
    <xf numFmtId="0" fontId="43" fillId="0" borderId="23" xfId="0" applyFont="1" applyBorder="1" applyAlignment="1">
      <alignment horizontal="center" vertical="center"/>
    </xf>
    <xf numFmtId="207" fontId="233" fillId="0" borderId="43" xfId="477" applyNumberFormat="1" applyFont="1" applyFill="1" applyBorder="1"/>
    <xf numFmtId="169" fontId="27" fillId="0" borderId="0" xfId="477" applyNumberFormat="1" applyFont="1" applyFill="1"/>
    <xf numFmtId="165" fontId="33" fillId="44" borderId="43" xfId="0" applyNumberFormat="1" applyFont="1" applyFill="1" applyBorder="1" applyAlignment="1">
      <alignment horizontal="center" vertical="center"/>
    </xf>
    <xf numFmtId="165" fontId="33" fillId="0" borderId="43" xfId="0" applyNumberFormat="1" applyFont="1" applyBorder="1"/>
    <xf numFmtId="0" fontId="43" fillId="32" borderId="43" xfId="0" applyFont="1" applyFill="1" applyBorder="1" applyAlignment="1">
      <alignment vertical="center"/>
    </xf>
    <xf numFmtId="0" fontId="33" fillId="0" borderId="43" xfId="0" applyFont="1" applyBorder="1" applyAlignment="1">
      <alignment vertical="center"/>
    </xf>
    <xf numFmtId="172" fontId="33" fillId="0" borderId="0" xfId="0" applyNumberFormat="1" applyFont="1"/>
    <xf numFmtId="169" fontId="33" fillId="44" borderId="43" xfId="477" applyNumberFormat="1" applyFont="1" applyFill="1" applyBorder="1"/>
    <xf numFmtId="175" fontId="33" fillId="0" borderId="43" xfId="0" applyNumberFormat="1" applyFont="1" applyBorder="1" applyAlignment="1">
      <alignment vertical="center"/>
    </xf>
    <xf numFmtId="0" fontId="49" fillId="0" borderId="0" xfId="1692">
      <alignment vertical="top"/>
    </xf>
    <xf numFmtId="37" fontId="49" fillId="0" borderId="0" xfId="1692" applyNumberFormat="1">
      <alignment vertical="top"/>
    </xf>
    <xf numFmtId="169" fontId="231" fillId="0" borderId="43" xfId="477" applyNumberFormat="1" applyFont="1" applyFill="1" applyBorder="1"/>
    <xf numFmtId="172" fontId="204" fillId="0" borderId="0" xfId="0" applyNumberFormat="1" applyFont="1"/>
    <xf numFmtId="0" fontId="204" fillId="0" borderId="0" xfId="0" applyFont="1"/>
    <xf numFmtId="175" fontId="14" fillId="0" borderId="8" xfId="982" applyNumberFormat="1" applyFont="1" applyBorder="1" applyAlignment="1">
      <alignment horizontal="right" vertical="center" wrapText="1"/>
    </xf>
    <xf numFmtId="43" fontId="145" fillId="0" borderId="8" xfId="632" applyFont="1" applyBorder="1" applyAlignment="1">
      <alignment horizontal="right" vertical="center" wrapText="1"/>
    </xf>
    <xf numFmtId="170" fontId="145" fillId="0" borderId="0" xfId="477" applyNumberFormat="1" applyFont="1" applyAlignment="1">
      <alignment vertical="center" wrapText="1"/>
    </xf>
    <xf numFmtId="170" fontId="145" fillId="0" borderId="0" xfId="477" applyNumberFormat="1" applyFont="1" applyFill="1" applyAlignment="1">
      <alignment vertical="center" wrapText="1"/>
    </xf>
    <xf numFmtId="179" fontId="145" fillId="0" borderId="0" xfId="1072" applyNumberFormat="1" applyFont="1" applyAlignment="1">
      <alignment vertical="center" wrapText="1"/>
    </xf>
    <xf numFmtId="0" fontId="145" fillId="0" borderId="23" xfId="0" applyFont="1" applyBorder="1" applyAlignment="1">
      <alignment vertical="center" wrapText="1"/>
    </xf>
    <xf numFmtId="0" fontId="145" fillId="0" borderId="0" xfId="0" applyFont="1" applyAlignment="1">
      <alignment horizontal="right" vertical="center" wrapText="1"/>
    </xf>
    <xf numFmtId="9" fontId="145" fillId="0" borderId="0" xfId="1072" applyFont="1" applyAlignment="1">
      <alignment horizontal="right" vertical="center" wrapText="1"/>
    </xf>
    <xf numFmtId="165" fontId="145" fillId="0" borderId="0" xfId="0" applyNumberFormat="1" applyFont="1" applyAlignment="1">
      <alignment horizontal="right" vertical="center" wrapText="1"/>
    </xf>
    <xf numFmtId="49" fontId="145" fillId="0" borderId="0" xfId="0" applyNumberFormat="1" applyFont="1" applyAlignment="1">
      <alignment vertical="center" wrapText="1"/>
    </xf>
    <xf numFmtId="165" fontId="27" fillId="0" borderId="18" xfId="0" applyNumberFormat="1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5" fontId="27" fillId="0" borderId="0" xfId="0" applyNumberFormat="1" applyFont="1" applyAlignment="1">
      <alignment vertical="center"/>
    </xf>
    <xf numFmtId="207" fontId="33" fillId="0" borderId="43" xfId="477" applyNumberFormat="1" applyFont="1" applyBorder="1"/>
    <xf numFmtId="165" fontId="27" fillId="0" borderId="22" xfId="0" applyNumberFormat="1" applyFont="1" applyBorder="1" applyAlignment="1">
      <alignment vertical="center"/>
    </xf>
    <xf numFmtId="165" fontId="243" fillId="0" borderId="44" xfId="0" applyNumberFormat="1" applyFont="1" applyBorder="1"/>
    <xf numFmtId="165" fontId="19" fillId="0" borderId="44" xfId="0" applyNumberFormat="1" applyFont="1" applyBorder="1"/>
    <xf numFmtId="0" fontId="204" fillId="0" borderId="43" xfId="0" applyFont="1" applyBorder="1" applyAlignment="1">
      <alignment vertical="center"/>
    </xf>
    <xf numFmtId="0" fontId="231" fillId="0" borderId="43" xfId="888" quotePrefix="1" applyFont="1" applyBorder="1" applyAlignment="1">
      <alignment vertical="center" wrapText="1"/>
    </xf>
    <xf numFmtId="165" fontId="231" fillId="0" borderId="43" xfId="0" applyNumberFormat="1" applyFont="1" applyBorder="1" applyAlignment="1">
      <alignment vertical="center"/>
    </xf>
    <xf numFmtId="0" fontId="244" fillId="0" borderId="0" xfId="1692" applyFont="1">
      <alignment vertical="top"/>
    </xf>
    <xf numFmtId="0" fontId="244" fillId="53" borderId="0" xfId="1692" applyFont="1" applyFill="1">
      <alignment vertical="top"/>
    </xf>
    <xf numFmtId="0" fontId="49" fillId="53" borderId="0" xfId="1692" applyFill="1">
      <alignment vertical="top"/>
    </xf>
    <xf numFmtId="37" fontId="49" fillId="53" borderId="0" xfId="1692" applyNumberFormat="1" applyFill="1">
      <alignment vertical="top"/>
    </xf>
    <xf numFmtId="0" fontId="5" fillId="53" borderId="0" xfId="1692" applyFont="1" applyFill="1">
      <alignment vertical="top"/>
    </xf>
    <xf numFmtId="37" fontId="5" fillId="53" borderId="0" xfId="1692" applyNumberFormat="1" applyFont="1" applyFill="1">
      <alignment vertical="top"/>
    </xf>
    <xf numFmtId="0" fontId="242" fillId="53" borderId="0" xfId="1692" applyFont="1" applyFill="1">
      <alignment vertical="top"/>
    </xf>
    <xf numFmtId="37" fontId="242" fillId="53" borderId="0" xfId="1692" applyNumberFormat="1" applyFont="1" applyFill="1">
      <alignment vertical="top"/>
    </xf>
    <xf numFmtId="0" fontId="244" fillId="54" borderId="0" xfId="1692" applyFont="1" applyFill="1">
      <alignment vertical="top"/>
    </xf>
    <xf numFmtId="37" fontId="244" fillId="54" borderId="0" xfId="1692" applyNumberFormat="1" applyFont="1" applyFill="1">
      <alignment vertical="top"/>
    </xf>
    <xf numFmtId="0" fontId="49" fillId="0" borderId="0" xfId="1692" applyAlignment="1">
      <alignment horizontal="center" vertical="top"/>
    </xf>
    <xf numFmtId="0" fontId="244" fillId="53" borderId="0" xfId="1692" applyFont="1" applyFill="1" applyAlignment="1">
      <alignment horizontal="center" vertical="top"/>
    </xf>
    <xf numFmtId="3" fontId="49" fillId="53" borderId="0" xfId="1692" applyNumberFormat="1" applyFill="1" applyAlignment="1">
      <alignment horizontal="center" vertical="top"/>
    </xf>
    <xf numFmtId="3" fontId="242" fillId="53" borderId="0" xfId="1692" applyNumberFormat="1" applyFont="1" applyFill="1" applyAlignment="1">
      <alignment horizontal="center" vertical="top"/>
    </xf>
    <xf numFmtId="3" fontId="244" fillId="54" borderId="0" xfId="1692" applyNumberFormat="1" applyFont="1" applyFill="1" applyAlignment="1">
      <alignment horizontal="center" vertical="top"/>
    </xf>
    <xf numFmtId="0" fontId="244" fillId="0" borderId="0" xfId="1692" applyFont="1" applyAlignment="1">
      <alignment horizontal="center" vertical="top"/>
    </xf>
    <xf numFmtId="207" fontId="0" fillId="0" borderId="0" xfId="1693" applyNumberFormat="1" applyFont="1" applyFill="1">
      <alignment vertical="top"/>
    </xf>
    <xf numFmtId="175" fontId="19" fillId="0" borderId="23" xfId="492" applyNumberFormat="1" applyFont="1" applyFill="1" applyBorder="1" applyAlignment="1">
      <alignment vertical="center" wrapText="1"/>
    </xf>
    <xf numFmtId="175" fontId="19" fillId="0" borderId="23" xfId="492" quotePrefix="1" applyNumberFormat="1" applyFont="1" applyFill="1" applyBorder="1" applyAlignment="1">
      <alignment vertical="center" wrapText="1"/>
    </xf>
    <xf numFmtId="175" fontId="19" fillId="32" borderId="8" xfId="477" applyNumberFormat="1" applyFont="1" applyFill="1" applyBorder="1" applyAlignment="1">
      <alignment vertical="center" wrapText="1"/>
    </xf>
    <xf numFmtId="175" fontId="13" fillId="0" borderId="8" xfId="477" applyNumberFormat="1" applyFont="1" applyFill="1" applyBorder="1" applyAlignment="1">
      <alignment vertical="center" wrapText="1"/>
    </xf>
    <xf numFmtId="43" fontId="12" fillId="0" borderId="8" xfId="0" applyNumberFormat="1" applyFont="1" applyBorder="1" applyAlignment="1">
      <alignment horizontal="right" vertical="center" wrapText="1"/>
    </xf>
    <xf numFmtId="255" fontId="12" fillId="0" borderId="8" xfId="0" applyNumberFormat="1" applyFont="1" applyBorder="1" applyAlignment="1">
      <alignment horizontal="right" vertical="center" wrapText="1"/>
    </xf>
    <xf numFmtId="175" fontId="13" fillId="0" borderId="0" xfId="0" applyNumberFormat="1" applyFont="1" applyAlignment="1">
      <alignment horizontal="right" vertical="center" wrapText="1"/>
    </xf>
    <xf numFmtId="175" fontId="13" fillId="0" borderId="8" xfId="0" applyNumberFormat="1" applyFont="1" applyBorder="1" applyAlignment="1">
      <alignment horizontal="right" vertical="center" wrapText="1"/>
    </xf>
    <xf numFmtId="175" fontId="13" fillId="0" borderId="0" xfId="477" applyNumberFormat="1" applyFont="1" applyFill="1" applyBorder="1" applyAlignment="1">
      <alignment horizontal="right" vertical="center" wrapText="1"/>
    </xf>
    <xf numFmtId="175" fontId="13" fillId="0" borderId="0" xfId="0" applyNumberFormat="1" applyFont="1" applyAlignment="1">
      <alignment vertical="center" wrapText="1"/>
    </xf>
    <xf numFmtId="43" fontId="13" fillId="0" borderId="0" xfId="0" applyNumberFormat="1" applyFont="1" applyAlignment="1">
      <alignment vertical="center" wrapText="1"/>
    </xf>
    <xf numFmtId="175" fontId="19" fillId="0" borderId="8" xfId="477" applyNumberFormat="1" applyFont="1" applyFill="1" applyBorder="1" applyAlignment="1">
      <alignment vertical="center" wrapText="1"/>
    </xf>
    <xf numFmtId="175" fontId="12" fillId="0" borderId="0" xfId="477" applyNumberFormat="1" applyFont="1" applyFill="1" applyBorder="1" applyAlignment="1">
      <alignment horizontal="right" vertical="center" wrapText="1"/>
    </xf>
    <xf numFmtId="175" fontId="12" fillId="0" borderId="0" xfId="0" applyNumberFormat="1" applyFont="1" applyAlignment="1">
      <alignment horizontal="right" vertical="center" wrapText="1"/>
    </xf>
    <xf numFmtId="249" fontId="12" fillId="0" borderId="8" xfId="477" applyNumberFormat="1" applyFont="1" applyFill="1" applyBorder="1" applyAlignment="1">
      <alignment horizontal="right" vertical="center" wrapText="1"/>
    </xf>
    <xf numFmtId="3" fontId="12" fillId="0" borderId="0" xfId="0" applyNumberFormat="1" applyFont="1" applyAlignment="1">
      <alignment horizontal="right" vertical="center" wrapText="1"/>
    </xf>
    <xf numFmtId="4" fontId="12" fillId="0" borderId="0" xfId="477" applyNumberFormat="1" applyFont="1" applyAlignment="1">
      <alignment vertical="center" wrapText="1"/>
    </xf>
    <xf numFmtId="0" fontId="19" fillId="0" borderId="8" xfId="0" applyFont="1" applyBorder="1" applyAlignment="1">
      <alignment horizontal="center" vertical="center" wrapText="1"/>
    </xf>
    <xf numFmtId="175" fontId="27" fillId="0" borderId="8" xfId="477" applyNumberFormat="1" applyFont="1" applyFill="1" applyBorder="1" applyAlignment="1">
      <alignment horizontal="right" vertical="center" wrapText="1"/>
    </xf>
    <xf numFmtId="175" fontId="27" fillId="0" borderId="0" xfId="477" applyNumberFormat="1" applyFont="1" applyFill="1" applyBorder="1" applyAlignment="1">
      <alignment horizontal="right" vertical="center" wrapText="1"/>
    </xf>
    <xf numFmtId="175" fontId="27" fillId="0" borderId="8" xfId="477" applyNumberFormat="1" applyFont="1" applyFill="1" applyBorder="1" applyAlignment="1">
      <alignment vertical="center" wrapText="1"/>
    </xf>
    <xf numFmtId="175" fontId="13" fillId="32" borderId="8" xfId="477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left" vertical="center"/>
    </xf>
    <xf numFmtId="0" fontId="12" fillId="45" borderId="0" xfId="0" applyFont="1" applyFill="1" applyAlignment="1">
      <alignment vertical="center" wrapText="1"/>
    </xf>
    <xf numFmtId="175" fontId="12" fillId="0" borderId="8" xfId="0" applyNumberFormat="1" applyFont="1" applyBorder="1" applyAlignment="1">
      <alignment horizontal="right" vertical="center" wrapText="1"/>
    </xf>
    <xf numFmtId="165" fontId="33" fillId="0" borderId="23" xfId="0" applyNumberFormat="1" applyFont="1" applyBorder="1"/>
    <xf numFmtId="179" fontId="12" fillId="0" borderId="0" xfId="1076" applyNumberFormat="1" applyFont="1" applyFill="1" applyAlignment="1">
      <alignment horizontal="right" vertical="center" wrapText="1"/>
    </xf>
    <xf numFmtId="10" fontId="12" fillId="0" borderId="0" xfId="1076" applyNumberFormat="1" applyFont="1" applyFill="1" applyAlignment="1">
      <alignment horizontal="right" vertical="center" wrapText="1"/>
    </xf>
    <xf numFmtId="179" fontId="13" fillId="0" borderId="0" xfId="1076" applyNumberFormat="1" applyFont="1" applyFill="1" applyAlignment="1">
      <alignment horizontal="right" vertical="center" wrapText="1"/>
    </xf>
    <xf numFmtId="3" fontId="14" fillId="55" borderId="0" xfId="0" applyNumberFormat="1" applyFont="1" applyFill="1" applyAlignment="1">
      <alignment vertical="center" wrapText="1"/>
    </xf>
    <xf numFmtId="0" fontId="14" fillId="55" borderId="0" xfId="0" applyFont="1" applyFill="1" applyAlignment="1">
      <alignment vertical="center" wrapText="1"/>
    </xf>
    <xf numFmtId="0" fontId="15" fillId="55" borderId="0" xfId="0" applyFont="1" applyFill="1" applyAlignment="1">
      <alignment horizontal="center" vertical="center" wrapText="1"/>
    </xf>
    <xf numFmtId="0" fontId="15" fillId="55" borderId="0" xfId="0" applyFont="1" applyFill="1" applyAlignment="1">
      <alignment vertical="center" wrapText="1"/>
    </xf>
    <xf numFmtId="175" fontId="229" fillId="55" borderId="0" xfId="0" applyNumberFormat="1" applyFont="1" applyFill="1" applyAlignment="1">
      <alignment horizontal="right" vertical="center" wrapText="1"/>
    </xf>
    <xf numFmtId="0" fontId="229" fillId="55" borderId="0" xfId="0" applyFont="1" applyFill="1" applyAlignment="1">
      <alignment horizontal="center" vertical="center" wrapText="1"/>
    </xf>
    <xf numFmtId="0" fontId="230" fillId="55" borderId="0" xfId="0" applyFont="1" applyFill="1" applyAlignment="1">
      <alignment vertical="center" wrapText="1"/>
    </xf>
    <xf numFmtId="0" fontId="229" fillId="55" borderId="0" xfId="0" applyFont="1" applyFill="1" applyAlignment="1">
      <alignment vertical="center" wrapText="1"/>
    </xf>
    <xf numFmtId="175" fontId="13" fillId="55" borderId="0" xfId="0" applyNumberFormat="1" applyFont="1" applyFill="1" applyAlignment="1">
      <alignment horizontal="right" vertical="center" wrapText="1"/>
    </xf>
    <xf numFmtId="175" fontId="229" fillId="55" borderId="0" xfId="0" applyNumberFormat="1" applyFont="1" applyFill="1" applyAlignment="1">
      <alignment vertical="center" wrapText="1"/>
    </xf>
    <xf numFmtId="43" fontId="15" fillId="55" borderId="0" xfId="0" applyNumberFormat="1" applyFont="1" applyFill="1" applyAlignment="1">
      <alignment vertical="center" wrapText="1"/>
    </xf>
    <xf numFmtId="0" fontId="12" fillId="55" borderId="0" xfId="0" applyFont="1" applyFill="1" applyAlignment="1">
      <alignment vertical="center" wrapText="1"/>
    </xf>
    <xf numFmtId="3" fontId="12" fillId="55" borderId="0" xfId="0" applyNumberFormat="1" applyFont="1" applyFill="1" applyAlignment="1">
      <alignment vertical="center" wrapText="1"/>
    </xf>
    <xf numFmtId="175" fontId="230" fillId="55" borderId="0" xfId="0" applyNumberFormat="1" applyFont="1" applyFill="1" applyAlignment="1">
      <alignment horizontal="right" vertical="center" wrapText="1"/>
    </xf>
    <xf numFmtId="175" fontId="230" fillId="55" borderId="0" xfId="0" applyNumberFormat="1" applyFont="1" applyFill="1" applyAlignment="1">
      <alignment vertical="center" wrapText="1"/>
    </xf>
    <xf numFmtId="3" fontId="12" fillId="55" borderId="0" xfId="0" applyNumberFormat="1" applyFont="1" applyFill="1" applyAlignment="1">
      <alignment horizontal="right" vertical="center" wrapText="1"/>
    </xf>
    <xf numFmtId="0" fontId="12" fillId="55" borderId="0" xfId="0" applyFont="1" applyFill="1" applyAlignment="1">
      <alignment vertical="center"/>
    </xf>
    <xf numFmtId="3" fontId="14" fillId="48" borderId="0" xfId="0" applyNumberFormat="1" applyFont="1" applyFill="1" applyAlignment="1">
      <alignment vertical="center" wrapText="1"/>
    </xf>
    <xf numFmtId="0" fontId="14" fillId="48" borderId="0" xfId="0" applyFont="1" applyFill="1" applyAlignment="1">
      <alignment vertical="center" wrapText="1"/>
    </xf>
    <xf numFmtId="0" fontId="12" fillId="48" borderId="0" xfId="0" applyFont="1" applyFill="1" applyAlignment="1">
      <alignment vertical="center" wrapText="1"/>
    </xf>
    <xf numFmtId="0" fontId="15" fillId="48" borderId="0" xfId="0" applyFont="1" applyFill="1" applyAlignment="1">
      <alignment horizontal="center" vertical="center" wrapText="1"/>
    </xf>
    <xf numFmtId="0" fontId="15" fillId="48" borderId="0" xfId="0" applyFont="1" applyFill="1" applyAlignment="1">
      <alignment vertical="center" wrapText="1"/>
    </xf>
    <xf numFmtId="175" fontId="229" fillId="48" borderId="0" xfId="0" applyNumberFormat="1" applyFont="1" applyFill="1" applyAlignment="1">
      <alignment horizontal="right" vertical="center" wrapText="1"/>
    </xf>
    <xf numFmtId="0" fontId="229" fillId="48" borderId="0" xfId="0" applyFont="1" applyFill="1" applyAlignment="1">
      <alignment horizontal="center" vertical="center" wrapText="1"/>
    </xf>
    <xf numFmtId="0" fontId="230" fillId="48" borderId="0" xfId="0" applyFont="1" applyFill="1" applyAlignment="1">
      <alignment vertical="center" wrapText="1"/>
    </xf>
    <xf numFmtId="0" fontId="229" fillId="48" borderId="0" xfId="0" applyFont="1" applyFill="1" applyAlignment="1">
      <alignment vertical="center" wrapText="1"/>
    </xf>
    <xf numFmtId="0" fontId="13" fillId="48" borderId="0" xfId="0" applyFont="1" applyFill="1" applyAlignment="1">
      <alignment vertical="center" wrapText="1"/>
    </xf>
    <xf numFmtId="175" fontId="13" fillId="48" borderId="0" xfId="0" applyNumberFormat="1" applyFont="1" applyFill="1" applyAlignment="1">
      <alignment horizontal="right" vertical="center" wrapText="1"/>
    </xf>
    <xf numFmtId="175" fontId="229" fillId="48" borderId="0" xfId="0" applyNumberFormat="1" applyFont="1" applyFill="1" applyAlignment="1">
      <alignment vertical="center" wrapText="1"/>
    </xf>
    <xf numFmtId="0" fontId="19" fillId="48" borderId="0" xfId="0" applyFont="1" applyFill="1" applyAlignment="1">
      <alignment vertical="center" wrapText="1"/>
    </xf>
    <xf numFmtId="3" fontId="12" fillId="48" borderId="0" xfId="0" applyNumberFormat="1" applyFont="1" applyFill="1" applyAlignment="1">
      <alignment vertical="center" wrapText="1"/>
    </xf>
    <xf numFmtId="3" fontId="13" fillId="55" borderId="0" xfId="0" applyNumberFormat="1" applyFont="1" applyFill="1" applyAlignment="1">
      <alignment vertical="center" wrapText="1"/>
    </xf>
    <xf numFmtId="165" fontId="13" fillId="55" borderId="0" xfId="0" applyNumberFormat="1" applyFont="1" applyFill="1" applyAlignment="1">
      <alignment vertical="center" wrapText="1"/>
    </xf>
    <xf numFmtId="37" fontId="245" fillId="0" borderId="0" xfId="1692" applyNumberFormat="1" applyFont="1">
      <alignment vertical="top"/>
    </xf>
    <xf numFmtId="2" fontId="50" fillId="48" borderId="0" xfId="0" applyNumberFormat="1" applyFont="1" applyFill="1" applyAlignment="1">
      <alignment horizontal="right" vertical="center" wrapText="1"/>
    </xf>
    <xf numFmtId="0" fontId="13" fillId="48" borderId="0" xfId="0" applyFont="1" applyFill="1" applyAlignment="1">
      <alignment horizontal="center" vertical="center" wrapText="1"/>
    </xf>
    <xf numFmtId="3" fontId="230" fillId="48" borderId="0" xfId="0" applyNumberFormat="1" applyFont="1" applyFill="1" applyAlignment="1">
      <alignment vertical="center" wrapText="1"/>
    </xf>
    <xf numFmtId="3" fontId="229" fillId="48" borderId="0" xfId="0" applyNumberFormat="1" applyFont="1" applyFill="1" applyAlignment="1">
      <alignment vertical="center" wrapText="1"/>
    </xf>
    <xf numFmtId="0" fontId="244" fillId="56" borderId="0" xfId="1692" applyFont="1" applyFill="1" applyAlignment="1">
      <alignment horizontal="center" vertical="top"/>
    </xf>
    <xf numFmtId="0" fontId="244" fillId="56" borderId="0" xfId="1692" applyFont="1" applyFill="1">
      <alignment vertical="top"/>
    </xf>
    <xf numFmtId="3" fontId="5" fillId="56" borderId="0" xfId="1692" applyNumberFormat="1" applyFont="1" applyFill="1" applyAlignment="1">
      <alignment horizontal="center" vertical="top"/>
    </xf>
    <xf numFmtId="0" fontId="5" fillId="56" borderId="0" xfId="1692" applyFont="1" applyFill="1">
      <alignment vertical="top"/>
    </xf>
    <xf numFmtId="37" fontId="5" fillId="56" borderId="0" xfId="1692" applyNumberFormat="1" applyFont="1" applyFill="1">
      <alignment vertical="top"/>
    </xf>
    <xf numFmtId="207" fontId="5" fillId="56" borderId="0" xfId="1692" applyNumberFormat="1" applyFont="1" applyFill="1">
      <alignment vertical="top"/>
    </xf>
    <xf numFmtId="207" fontId="5" fillId="56" borderId="0" xfId="1693" applyNumberFormat="1" applyFont="1" applyFill="1">
      <alignment vertical="top"/>
    </xf>
    <xf numFmtId="0" fontId="242" fillId="56" borderId="0" xfId="1692" applyFont="1" applyFill="1">
      <alignment vertical="top"/>
    </xf>
    <xf numFmtId="207" fontId="242" fillId="56" borderId="0" xfId="1693" applyNumberFormat="1" applyFont="1" applyFill="1">
      <alignment vertical="top"/>
    </xf>
    <xf numFmtId="207" fontId="242" fillId="56" borderId="0" xfId="1692" applyNumberFormat="1" applyFont="1" applyFill="1">
      <alignment vertical="top"/>
    </xf>
    <xf numFmtId="37" fontId="242" fillId="56" borderId="0" xfId="1692" applyNumberFormat="1" applyFont="1" applyFill="1">
      <alignment vertical="top"/>
    </xf>
    <xf numFmtId="0" fontId="49" fillId="57" borderId="0" xfId="1692" applyFill="1" applyAlignment="1">
      <alignment horizontal="center" vertical="top"/>
    </xf>
    <xf numFmtId="0" fontId="49" fillId="57" borderId="0" xfId="1692" applyFill="1">
      <alignment vertical="top"/>
    </xf>
    <xf numFmtId="207" fontId="49" fillId="57" borderId="0" xfId="1693" applyNumberFormat="1" applyFont="1" applyFill="1">
      <alignment vertical="top"/>
    </xf>
    <xf numFmtId="166" fontId="49" fillId="57" borderId="0" xfId="1692" applyNumberFormat="1" applyFill="1">
      <alignment vertical="top"/>
    </xf>
    <xf numFmtId="37" fontId="49" fillId="57" borderId="0" xfId="1692" applyNumberFormat="1" applyFill="1">
      <alignment vertical="top"/>
    </xf>
    <xf numFmtId="207" fontId="0" fillId="57" borderId="0" xfId="1693" applyNumberFormat="1" applyFont="1" applyFill="1">
      <alignment vertical="top"/>
    </xf>
    <xf numFmtId="207" fontId="49" fillId="57" borderId="0" xfId="1692" applyNumberFormat="1" applyFill="1">
      <alignment vertical="top"/>
    </xf>
    <xf numFmtId="0" fontId="145" fillId="0" borderId="0" xfId="0" applyFont="1" applyAlignment="1">
      <alignment vertical="center"/>
    </xf>
    <xf numFmtId="43" fontId="230" fillId="0" borderId="0" xfId="0" applyNumberFormat="1" applyFont="1" applyAlignment="1">
      <alignment vertical="center" wrapText="1"/>
    </xf>
    <xf numFmtId="3" fontId="242" fillId="56" borderId="0" xfId="1692" applyNumberFormat="1" applyFont="1" applyFill="1" applyAlignment="1">
      <alignment horizontal="center" vertical="top"/>
    </xf>
    <xf numFmtId="37" fontId="244" fillId="56" borderId="0" xfId="1692" applyNumberFormat="1" applyFont="1" applyFill="1">
      <alignment vertical="top"/>
    </xf>
    <xf numFmtId="37" fontId="244" fillId="53" borderId="0" xfId="1692" applyNumberFormat="1" applyFont="1" applyFill="1">
      <alignment vertical="top"/>
    </xf>
    <xf numFmtId="43" fontId="19" fillId="0" borderId="0" xfId="0" applyNumberFormat="1" applyFont="1" applyAlignment="1">
      <alignment vertical="center" wrapText="1"/>
    </xf>
    <xf numFmtId="0" fontId="242" fillId="57" borderId="0" xfId="1692" applyFont="1" applyFill="1" applyAlignment="1">
      <alignment horizontal="center" vertical="top"/>
    </xf>
    <xf numFmtId="0" fontId="242" fillId="57" borderId="0" xfId="1692" applyFont="1" applyFill="1">
      <alignment vertical="top"/>
    </xf>
    <xf numFmtId="207" fontId="242" fillId="57" borderId="0" xfId="1693" applyNumberFormat="1" applyFont="1" applyFill="1">
      <alignment vertical="top"/>
    </xf>
    <xf numFmtId="207" fontId="242" fillId="57" borderId="0" xfId="1692" applyNumberFormat="1" applyFont="1" applyFill="1">
      <alignment vertical="top"/>
    </xf>
    <xf numFmtId="166" fontId="242" fillId="57" borderId="0" xfId="1692" applyNumberFormat="1" applyFont="1" applyFill="1">
      <alignment vertical="top"/>
    </xf>
    <xf numFmtId="0" fontId="207" fillId="57" borderId="24" xfId="0" applyFont="1" applyFill="1" applyBorder="1"/>
    <xf numFmtId="3" fontId="207" fillId="57" borderId="24" xfId="888" applyNumberFormat="1" applyFont="1" applyFill="1" applyBorder="1" applyAlignment="1">
      <alignment vertical="center" wrapText="1"/>
    </xf>
    <xf numFmtId="10" fontId="208" fillId="57" borderId="24" xfId="1072" applyNumberFormat="1" applyFont="1" applyFill="1" applyBorder="1" applyAlignment="1">
      <alignment horizontal="right" vertical="center" wrapText="1"/>
    </xf>
    <xf numFmtId="0" fontId="168" fillId="57" borderId="24" xfId="0" applyFont="1" applyFill="1" applyBorder="1"/>
    <xf numFmtId="249" fontId="207" fillId="57" borderId="0" xfId="477" applyNumberFormat="1" applyFont="1" applyFill="1" applyAlignment="1">
      <alignment horizontal="right" vertical="center" wrapText="1"/>
    </xf>
    <xf numFmtId="0" fontId="207" fillId="57" borderId="0" xfId="0" applyFont="1" applyFill="1" applyAlignment="1">
      <alignment vertical="center" wrapText="1"/>
    </xf>
    <xf numFmtId="0" fontId="175" fillId="57" borderId="24" xfId="0" applyFont="1" applyFill="1" applyBorder="1" applyAlignment="1">
      <alignment vertical="center" wrapText="1"/>
    </xf>
    <xf numFmtId="0" fontId="190" fillId="57" borderId="24" xfId="0" applyFont="1" applyFill="1" applyBorder="1"/>
    <xf numFmtId="3" fontId="172" fillId="57" borderId="24" xfId="888" applyNumberFormat="1" applyFont="1" applyFill="1" applyBorder="1" applyAlignment="1">
      <alignment horizontal="right" vertical="center" wrapText="1"/>
    </xf>
    <xf numFmtId="10" fontId="17" fillId="57" borderId="24" xfId="1072" applyNumberFormat="1" applyFont="1" applyFill="1" applyBorder="1" applyAlignment="1">
      <alignment horizontal="right" vertical="center" wrapText="1"/>
    </xf>
    <xf numFmtId="3" fontId="172" fillId="57" borderId="24" xfId="888" applyNumberFormat="1" applyFont="1" applyFill="1" applyBorder="1" applyAlignment="1">
      <alignment vertical="center" wrapText="1"/>
    </xf>
    <xf numFmtId="10" fontId="172" fillId="57" borderId="24" xfId="1072" applyNumberFormat="1" applyFont="1" applyFill="1" applyBorder="1" applyAlignment="1">
      <alignment horizontal="right" vertical="center" wrapText="1"/>
    </xf>
    <xf numFmtId="0" fontId="175" fillId="57" borderId="0" xfId="0" applyFont="1" applyFill="1" applyAlignment="1">
      <alignment vertical="center" wrapText="1"/>
    </xf>
    <xf numFmtId="3" fontId="207" fillId="57" borderId="0" xfId="0" applyNumberFormat="1" applyFont="1" applyFill="1" applyAlignment="1">
      <alignment vertical="center" wrapText="1"/>
    </xf>
    <xf numFmtId="170" fontId="175" fillId="57" borderId="0" xfId="477" applyNumberFormat="1" applyFont="1" applyFill="1" applyAlignment="1">
      <alignment vertical="center" wrapText="1"/>
    </xf>
    <xf numFmtId="249" fontId="18" fillId="60" borderId="0" xfId="477" applyNumberFormat="1" applyFont="1" applyFill="1" applyAlignment="1">
      <alignment horizontal="left" vertical="center"/>
    </xf>
    <xf numFmtId="249" fontId="18" fillId="60" borderId="0" xfId="477" applyNumberFormat="1" applyFont="1" applyFill="1" applyAlignment="1">
      <alignment horizontal="right" vertical="center" wrapText="1"/>
    </xf>
    <xf numFmtId="165" fontId="13" fillId="48" borderId="0" xfId="0" applyNumberFormat="1" applyFont="1" applyFill="1" applyAlignment="1">
      <alignment vertical="center" wrapText="1"/>
    </xf>
    <xf numFmtId="43" fontId="229" fillId="0" borderId="0" xfId="0" applyNumberFormat="1" applyFont="1" applyAlignment="1">
      <alignment vertical="center" wrapText="1"/>
    </xf>
    <xf numFmtId="43" fontId="13" fillId="0" borderId="0" xfId="477" applyNumberFormat="1" applyFont="1" applyFill="1" applyBorder="1" applyAlignment="1">
      <alignment horizontal="right" vertical="center" wrapText="1"/>
    </xf>
    <xf numFmtId="2" fontId="50" fillId="55" borderId="0" xfId="0" applyNumberFormat="1" applyFont="1" applyFill="1" applyAlignment="1">
      <alignment horizontal="right" vertical="center" wrapText="1"/>
    </xf>
    <xf numFmtId="43" fontId="35" fillId="0" borderId="0" xfId="0" applyNumberFormat="1" applyFont="1" applyAlignment="1">
      <alignment vertical="center" wrapText="1"/>
    </xf>
    <xf numFmtId="43" fontId="21" fillId="0" borderId="0" xfId="0" applyNumberFormat="1" applyFont="1" applyAlignment="1">
      <alignment vertical="center" wrapText="1"/>
    </xf>
    <xf numFmtId="168" fontId="230" fillId="0" borderId="8" xfId="477" applyFont="1" applyFill="1" applyBorder="1" applyAlignment="1">
      <alignment horizontal="right" vertical="center" wrapText="1"/>
    </xf>
    <xf numFmtId="168" fontId="230" fillId="32" borderId="8" xfId="477" applyFont="1" applyFill="1" applyBorder="1" applyAlignment="1">
      <alignment horizontal="right" vertical="center" wrapText="1"/>
    </xf>
    <xf numFmtId="168" fontId="230" fillId="0" borderId="8" xfId="477" applyFont="1" applyBorder="1" applyAlignment="1">
      <alignment horizontal="right" vertical="center" wrapText="1"/>
    </xf>
    <xf numFmtId="43" fontId="230" fillId="0" borderId="8" xfId="0" applyNumberFormat="1" applyFont="1" applyBorder="1" applyAlignment="1">
      <alignment horizontal="right" vertical="center" wrapText="1"/>
    </xf>
    <xf numFmtId="249" fontId="230" fillId="0" borderId="8" xfId="477" applyNumberFormat="1" applyFont="1" applyFill="1" applyBorder="1" applyAlignment="1">
      <alignment horizontal="right" vertical="center" wrapText="1"/>
    </xf>
    <xf numFmtId="175" fontId="230" fillId="0" borderId="8" xfId="477" applyNumberFormat="1" applyFont="1" applyFill="1" applyBorder="1" applyAlignment="1">
      <alignment horizontal="right" vertical="center" wrapText="1"/>
    </xf>
    <xf numFmtId="257" fontId="219" fillId="0" borderId="0" xfId="477" applyNumberFormat="1" applyFont="1" applyAlignment="1"/>
    <xf numFmtId="227" fontId="13" fillId="0" borderId="0" xfId="1072" applyNumberFormat="1" applyFont="1" applyAlignment="1">
      <alignment vertical="center" wrapText="1"/>
    </xf>
    <xf numFmtId="3" fontId="190" fillId="57" borderId="24" xfId="0" applyNumberFormat="1" applyFont="1" applyFill="1" applyBorder="1"/>
    <xf numFmtId="0" fontId="229" fillId="32" borderId="23" xfId="0" applyFont="1" applyFill="1" applyBorder="1" applyAlignment="1">
      <alignment horizontal="center" vertical="center" wrapText="1"/>
    </xf>
    <xf numFmtId="0" fontId="229" fillId="32" borderId="23" xfId="0" applyFont="1" applyFill="1" applyBorder="1" applyAlignment="1">
      <alignment vertical="center" wrapText="1"/>
    </xf>
    <xf numFmtId="3" fontId="229" fillId="32" borderId="23" xfId="477" applyNumberFormat="1" applyFont="1" applyFill="1" applyBorder="1" applyAlignment="1">
      <alignment horizontal="right" vertical="center" wrapText="1"/>
    </xf>
    <xf numFmtId="41" fontId="229" fillId="32" borderId="23" xfId="477" applyNumberFormat="1" applyFont="1" applyFill="1" applyBorder="1" applyAlignment="1">
      <alignment horizontal="right" vertical="center" wrapText="1"/>
    </xf>
    <xf numFmtId="10" fontId="229" fillId="32" borderId="23" xfId="477" applyNumberFormat="1" applyFont="1" applyFill="1" applyBorder="1" applyAlignment="1">
      <alignment horizontal="right" vertical="center" wrapText="1"/>
    </xf>
    <xf numFmtId="168" fontId="230" fillId="0" borderId="0" xfId="477" applyFont="1" applyFill="1" applyBorder="1" applyAlignment="1">
      <alignment vertical="center" wrapText="1"/>
    </xf>
    <xf numFmtId="170" fontId="230" fillId="0" borderId="0" xfId="477" applyNumberFormat="1" applyFont="1" applyAlignment="1">
      <alignment vertical="center" wrapText="1"/>
    </xf>
    <xf numFmtId="3" fontId="21" fillId="32" borderId="23" xfId="0" applyNumberFormat="1" applyFont="1" applyFill="1" applyBorder="1" applyAlignment="1">
      <alignment vertical="center" wrapText="1"/>
    </xf>
    <xf numFmtId="1" fontId="21" fillId="32" borderId="23" xfId="0" applyNumberFormat="1" applyFont="1" applyFill="1" applyBorder="1" applyAlignment="1">
      <alignment vertical="center" wrapText="1"/>
    </xf>
    <xf numFmtId="0" fontId="20" fillId="0" borderId="30" xfId="0" applyFont="1" applyBorder="1" applyAlignment="1">
      <alignment horizontal="center" vertical="center" wrapText="1"/>
    </xf>
    <xf numFmtId="169" fontId="14" fillId="32" borderId="23" xfId="640" applyNumberFormat="1" applyFont="1" applyFill="1" applyBorder="1" applyAlignment="1">
      <alignment horizontal="right" vertical="center" wrapText="1"/>
    </xf>
    <xf numFmtId="169" fontId="14" fillId="0" borderId="23" xfId="640" applyNumberFormat="1" applyFont="1" applyFill="1" applyBorder="1" applyAlignment="1">
      <alignment horizontal="right" vertical="center" wrapText="1"/>
    </xf>
    <xf numFmtId="170" fontId="144" fillId="0" borderId="0" xfId="477" applyNumberFormat="1" applyFont="1" applyAlignment="1">
      <alignment vertical="center" wrapText="1"/>
    </xf>
    <xf numFmtId="4" fontId="246" fillId="0" borderId="0" xfId="0" applyNumberFormat="1" applyFont="1" applyAlignment="1">
      <alignment vertical="center" wrapText="1"/>
    </xf>
    <xf numFmtId="3" fontId="203" fillId="32" borderId="23" xfId="477" applyNumberFormat="1" applyFont="1" applyFill="1" applyBorder="1" applyAlignment="1">
      <alignment horizontal="right" vertical="center" wrapText="1"/>
    </xf>
    <xf numFmtId="175" fontId="15" fillId="0" borderId="16" xfId="477" applyNumberFormat="1" applyFont="1" applyFill="1" applyBorder="1" applyAlignment="1">
      <alignment vertical="center" wrapText="1"/>
    </xf>
    <xf numFmtId="175" fontId="15" fillId="0" borderId="4" xfId="477" applyNumberFormat="1" applyFont="1" applyFill="1" applyBorder="1" applyAlignment="1">
      <alignment vertical="center" wrapText="1"/>
    </xf>
    <xf numFmtId="175" fontId="15" fillId="0" borderId="36" xfId="477" applyNumberFormat="1" applyFont="1" applyFill="1" applyBorder="1" applyAlignment="1">
      <alignment vertical="center" wrapText="1"/>
    </xf>
    <xf numFmtId="10" fontId="18" fillId="32" borderId="27" xfId="1072" applyNumberFormat="1" applyFont="1" applyFill="1" applyBorder="1" applyAlignment="1">
      <alignment horizontal="right" vertical="center" wrapText="1"/>
    </xf>
    <xf numFmtId="170" fontId="230" fillId="0" borderId="0" xfId="477" applyNumberFormat="1" applyFont="1" applyFill="1" applyBorder="1" applyAlignment="1">
      <alignment horizontal="center" vertical="center" wrapText="1"/>
    </xf>
    <xf numFmtId="170" fontId="144" fillId="0" borderId="0" xfId="477" applyNumberFormat="1" applyFont="1" applyFill="1" applyBorder="1" applyAlignment="1">
      <alignment horizontal="center" vertical="center" wrapText="1"/>
    </xf>
    <xf numFmtId="165" fontId="12" fillId="0" borderId="0" xfId="0" applyNumberFormat="1" applyFont="1" applyAlignment="1">
      <alignment vertical="center" wrapText="1"/>
    </xf>
    <xf numFmtId="0" fontId="203" fillId="32" borderId="23" xfId="0" applyFont="1" applyFill="1" applyBorder="1" applyAlignment="1">
      <alignment horizontal="center" vertical="center" wrapText="1"/>
    </xf>
    <xf numFmtId="0" fontId="203" fillId="32" borderId="23" xfId="0" applyFont="1" applyFill="1" applyBorder="1" applyAlignment="1">
      <alignment vertical="center" wrapText="1"/>
    </xf>
    <xf numFmtId="10" fontId="203" fillId="32" borderId="23" xfId="477" applyNumberFormat="1" applyFont="1" applyFill="1" applyBorder="1" applyAlignment="1">
      <alignment horizontal="right" vertical="center" wrapText="1"/>
    </xf>
    <xf numFmtId="169" fontId="209" fillId="0" borderId="0" xfId="0" applyNumberFormat="1" applyFont="1" applyAlignment="1">
      <alignment vertical="center" wrapText="1"/>
    </xf>
    <xf numFmtId="170" fontId="209" fillId="0" borderId="0" xfId="477" applyNumberFormat="1" applyFont="1" applyAlignment="1">
      <alignment vertical="center" wrapText="1"/>
    </xf>
    <xf numFmtId="179" fontId="219" fillId="0" borderId="0" xfId="1072" applyNumberFormat="1" applyFont="1" applyAlignment="1"/>
    <xf numFmtId="165" fontId="19" fillId="59" borderId="0" xfId="0" applyNumberFormat="1" applyFont="1" applyFill="1"/>
    <xf numFmtId="172" fontId="19" fillId="59" borderId="0" xfId="0" applyNumberFormat="1" applyFont="1" applyFill="1"/>
    <xf numFmtId="169" fontId="19" fillId="59" borderId="0" xfId="477" applyNumberFormat="1" applyFont="1" applyFill="1"/>
    <xf numFmtId="10" fontId="18" fillId="0" borderId="27" xfId="1072" applyNumberFormat="1" applyFont="1" applyFill="1" applyBorder="1" applyAlignment="1">
      <alignment horizontal="right" vertical="center" wrapText="1"/>
    </xf>
    <xf numFmtId="10" fontId="17" fillId="0" borderId="27" xfId="1072" applyNumberFormat="1" applyFont="1" applyFill="1" applyBorder="1" applyAlignment="1">
      <alignment horizontal="right" vertical="center" wrapText="1"/>
    </xf>
    <xf numFmtId="175" fontId="209" fillId="0" borderId="8" xfId="477" applyNumberFormat="1" applyFont="1" applyFill="1" applyBorder="1" applyAlignment="1">
      <alignment horizontal="right" vertical="center" wrapText="1"/>
    </xf>
    <xf numFmtId="175" fontId="203" fillId="0" borderId="8" xfId="0" applyNumberFormat="1" applyFont="1" applyBorder="1" applyAlignment="1">
      <alignment horizontal="right" vertical="center" wrapText="1"/>
    </xf>
    <xf numFmtId="0" fontId="18" fillId="0" borderId="26" xfId="888" applyFont="1" applyBorder="1" applyAlignment="1">
      <alignment horizontal="center" vertical="center" wrapText="1"/>
    </xf>
    <xf numFmtId="3" fontId="18" fillId="0" borderId="26" xfId="888" applyNumberFormat="1" applyFont="1" applyBorder="1" applyAlignment="1">
      <alignment horizontal="right" vertical="center" wrapText="1"/>
    </xf>
    <xf numFmtId="3" fontId="18" fillId="0" borderId="21" xfId="888" applyNumberFormat="1" applyFont="1" applyBorder="1" applyAlignment="1">
      <alignment vertical="center" wrapText="1"/>
    </xf>
    <xf numFmtId="170" fontId="18" fillId="0" borderId="0" xfId="477" applyNumberFormat="1" applyFont="1" applyFill="1" applyAlignment="1">
      <alignment vertical="center" wrapText="1"/>
    </xf>
    <xf numFmtId="10" fontId="172" fillId="0" borderId="23" xfId="1072" applyNumberFormat="1" applyFont="1" applyFill="1" applyBorder="1" applyAlignment="1">
      <alignment horizontal="right" vertical="center" wrapText="1"/>
    </xf>
    <xf numFmtId="167" fontId="18" fillId="0" borderId="0" xfId="477" applyNumberFormat="1" applyFont="1" applyFill="1" applyAlignment="1">
      <alignment horizontal="right" vertical="center" wrapText="1"/>
    </xf>
    <xf numFmtId="165" fontId="247" fillId="0" borderId="8" xfId="0" applyNumberFormat="1" applyFont="1" applyBorder="1" applyAlignment="1">
      <alignment vertical="center" wrapText="1"/>
    </xf>
    <xf numFmtId="175" fontId="12" fillId="57" borderId="8" xfId="632" applyNumberFormat="1" applyFont="1" applyFill="1" applyBorder="1" applyAlignment="1">
      <alignment horizontal="left" vertical="center" wrapText="1"/>
    </xf>
    <xf numFmtId="3" fontId="12" fillId="57" borderId="8" xfId="982" applyNumberFormat="1" applyFont="1" applyFill="1" applyBorder="1" applyAlignment="1">
      <alignment horizontal="right" vertical="center" wrapText="1"/>
    </xf>
    <xf numFmtId="175" fontId="145" fillId="0" borderId="0" xfId="0" applyNumberFormat="1" applyFont="1" applyAlignment="1">
      <alignment vertical="center" wrapText="1"/>
    </xf>
    <xf numFmtId="0" fontId="208" fillId="0" borderId="27" xfId="888" applyFont="1" applyBorder="1" applyAlignment="1">
      <alignment horizontal="center" vertical="center" wrapText="1"/>
    </xf>
    <xf numFmtId="0" fontId="208" fillId="0" borderId="27" xfId="888" applyFont="1" applyBorder="1" applyAlignment="1">
      <alignment horizontal="left" vertical="center" wrapText="1"/>
    </xf>
    <xf numFmtId="3" fontId="208" fillId="32" borderId="27" xfId="888" applyNumberFormat="1" applyFont="1" applyFill="1" applyBorder="1" applyAlignment="1">
      <alignment horizontal="right" vertical="center" wrapText="1"/>
    </xf>
    <xf numFmtId="10" fontId="208" fillId="32" borderId="27" xfId="1072" applyNumberFormat="1" applyFont="1" applyFill="1" applyBorder="1" applyAlignment="1">
      <alignment horizontal="right" vertical="center" wrapText="1"/>
    </xf>
    <xf numFmtId="3" fontId="208" fillId="0" borderId="27" xfId="888" applyNumberFormat="1" applyFont="1" applyBorder="1" applyAlignment="1">
      <alignment vertical="center" wrapText="1"/>
    </xf>
    <xf numFmtId="0" fontId="207" fillId="0" borderId="27" xfId="0" applyFont="1" applyBorder="1" applyAlignment="1">
      <alignment vertical="center" wrapText="1"/>
    </xf>
    <xf numFmtId="0" fontId="207" fillId="0" borderId="0" xfId="0" applyFont="1" applyAlignment="1">
      <alignment vertical="center" wrapText="1"/>
    </xf>
    <xf numFmtId="3" fontId="207" fillId="0" borderId="0" xfId="0" applyNumberFormat="1" applyFont="1" applyAlignment="1">
      <alignment vertical="center" wrapText="1"/>
    </xf>
    <xf numFmtId="10" fontId="248" fillId="32" borderId="27" xfId="1072" applyNumberFormat="1" applyFont="1" applyFill="1" applyBorder="1" applyAlignment="1">
      <alignment horizontal="right" vertical="center" wrapText="1"/>
    </xf>
    <xf numFmtId="0" fontId="247" fillId="0" borderId="0" xfId="0" applyFont="1" applyAlignment="1">
      <alignment vertical="center" wrapText="1"/>
    </xf>
    <xf numFmtId="3" fontId="247" fillId="0" borderId="0" xfId="0" applyNumberFormat="1" applyFont="1" applyAlignment="1">
      <alignment vertical="center" wrapText="1"/>
    </xf>
    <xf numFmtId="0" fontId="248" fillId="0" borderId="23" xfId="888" applyFont="1" applyBorder="1" applyAlignment="1">
      <alignment horizontal="center" vertical="center" wrapText="1"/>
    </xf>
    <xf numFmtId="0" fontId="248" fillId="0" borderId="23" xfId="888" applyFont="1" applyBorder="1" applyAlignment="1">
      <alignment vertical="center" wrapText="1"/>
    </xf>
    <xf numFmtId="165" fontId="248" fillId="32" borderId="23" xfId="888" applyNumberFormat="1" applyFont="1" applyFill="1" applyBorder="1" applyAlignment="1">
      <alignment horizontal="right" vertical="center" wrapText="1"/>
    </xf>
    <xf numFmtId="10" fontId="248" fillId="32" borderId="23" xfId="1072" applyNumberFormat="1" applyFont="1" applyFill="1" applyBorder="1" applyAlignment="1">
      <alignment horizontal="right" vertical="center" wrapText="1"/>
    </xf>
    <xf numFmtId="165" fontId="248" fillId="0" borderId="23" xfId="888" applyNumberFormat="1" applyFont="1" applyBorder="1" applyAlignment="1">
      <alignment vertical="center" wrapText="1"/>
    </xf>
    <xf numFmtId="165" fontId="248" fillId="0" borderId="23" xfId="888" applyNumberFormat="1" applyFont="1" applyBorder="1" applyAlignment="1">
      <alignment horizontal="right" vertical="center" wrapText="1"/>
    </xf>
    <xf numFmtId="43" fontId="247" fillId="0" borderId="23" xfId="0" applyNumberFormat="1" applyFont="1" applyBorder="1" applyAlignment="1">
      <alignment vertical="center" wrapText="1"/>
    </xf>
    <xf numFmtId="168" fontId="247" fillId="0" borderId="0" xfId="477" applyFont="1" applyAlignment="1">
      <alignment vertical="center" wrapText="1"/>
    </xf>
    <xf numFmtId="175" fontId="229" fillId="33" borderId="8" xfId="632" applyNumberFormat="1" applyFont="1" applyFill="1" applyBorder="1" applyAlignment="1">
      <alignment vertical="center" wrapText="1"/>
    </xf>
    <xf numFmtId="175" fontId="229" fillId="33" borderId="8" xfId="982" applyNumberFormat="1" applyFont="1" applyFill="1" applyBorder="1" applyAlignment="1">
      <alignment horizontal="right" vertical="center" wrapText="1"/>
    </xf>
    <xf numFmtId="10" fontId="248" fillId="33" borderId="8" xfId="1100" applyNumberFormat="1" applyFont="1" applyFill="1" applyBorder="1" applyAlignment="1">
      <alignment horizontal="right" vertical="center" wrapText="1"/>
    </xf>
    <xf numFmtId="0" fontId="248" fillId="0" borderId="11" xfId="888" applyFont="1" applyBorder="1" applyAlignment="1">
      <alignment horizontal="center" vertical="center" wrapText="1"/>
    </xf>
    <xf numFmtId="0" fontId="248" fillId="0" borderId="11" xfId="888" applyFont="1" applyBorder="1" applyAlignment="1">
      <alignment vertical="center" wrapText="1"/>
    </xf>
    <xf numFmtId="165" fontId="248" fillId="0" borderId="11" xfId="888" applyNumberFormat="1" applyFont="1" applyBorder="1" applyAlignment="1">
      <alignment horizontal="right" vertical="center" wrapText="1"/>
    </xf>
    <xf numFmtId="10" fontId="248" fillId="0" borderId="27" xfId="1072" applyNumberFormat="1" applyFont="1" applyFill="1" applyBorder="1" applyAlignment="1">
      <alignment horizontal="right" vertical="center" wrapText="1"/>
    </xf>
    <xf numFmtId="165" fontId="248" fillId="0" borderId="27" xfId="888" applyNumberFormat="1" applyFont="1" applyBorder="1" applyAlignment="1">
      <alignment horizontal="right" vertical="center" wrapText="1"/>
    </xf>
    <xf numFmtId="3" fontId="248" fillId="0" borderId="11" xfId="0" applyNumberFormat="1" applyFont="1" applyBorder="1" applyAlignment="1">
      <alignment horizontal="center" vertical="center" wrapText="1"/>
    </xf>
    <xf numFmtId="168" fontId="247" fillId="0" borderId="0" xfId="477" applyFont="1" applyFill="1" applyAlignment="1">
      <alignment vertical="center" wrapText="1"/>
    </xf>
    <xf numFmtId="175" fontId="230" fillId="0" borderId="8" xfId="632" applyNumberFormat="1" applyFont="1" applyFill="1" applyBorder="1" applyAlignment="1">
      <alignment horizontal="left" vertical="center" wrapText="1"/>
    </xf>
    <xf numFmtId="175" fontId="229" fillId="0" borderId="8" xfId="982" applyNumberFormat="1" applyFont="1" applyBorder="1" applyAlignment="1">
      <alignment horizontal="right" vertical="center" wrapText="1"/>
    </xf>
    <xf numFmtId="43" fontId="247" fillId="0" borderId="8" xfId="632" applyFont="1" applyFill="1" applyBorder="1" applyAlignment="1">
      <alignment horizontal="right" vertical="center" wrapText="1"/>
    </xf>
    <xf numFmtId="170" fontId="247" fillId="0" borderId="0" xfId="477" applyNumberFormat="1" applyFont="1" applyFill="1" applyAlignment="1">
      <alignment vertical="center" wrapText="1"/>
    </xf>
    <xf numFmtId="0" fontId="248" fillId="32" borderId="11" xfId="888" applyFont="1" applyFill="1" applyBorder="1" applyAlignment="1">
      <alignment horizontal="center" vertical="center" wrapText="1"/>
    </xf>
    <xf numFmtId="3" fontId="249" fillId="32" borderId="11" xfId="888" applyNumberFormat="1" applyFont="1" applyFill="1" applyBorder="1" applyAlignment="1">
      <alignment horizontal="right" vertical="center" wrapText="1"/>
    </xf>
    <xf numFmtId="165" fontId="248" fillId="0" borderId="27" xfId="888" applyNumberFormat="1" applyFont="1" applyBorder="1" applyAlignment="1">
      <alignment vertical="center" wrapText="1"/>
    </xf>
    <xf numFmtId="3" fontId="249" fillId="0" borderId="11" xfId="888" applyNumberFormat="1" applyFont="1" applyBorder="1" applyAlignment="1">
      <alignment vertical="center" wrapText="1"/>
    </xf>
    <xf numFmtId="10" fontId="249" fillId="32" borderId="27" xfId="1072" applyNumberFormat="1" applyFont="1" applyFill="1" applyBorder="1" applyAlignment="1">
      <alignment horizontal="right" vertical="center" wrapText="1"/>
    </xf>
    <xf numFmtId="43" fontId="247" fillId="0" borderId="11" xfId="0" applyNumberFormat="1" applyFont="1" applyBorder="1" applyAlignment="1">
      <alignment vertical="center" wrapText="1"/>
    </xf>
    <xf numFmtId="3" fontId="248" fillId="32" borderId="11" xfId="888" applyNumberFormat="1" applyFont="1" applyFill="1" applyBorder="1" applyAlignment="1">
      <alignment horizontal="right" vertical="center" wrapText="1"/>
    </xf>
    <xf numFmtId="3" fontId="248" fillId="0" borderId="11" xfId="888" applyNumberFormat="1" applyFont="1" applyBorder="1" applyAlignment="1">
      <alignment vertical="center" wrapText="1"/>
    </xf>
    <xf numFmtId="0" fontId="247" fillId="0" borderId="11" xfId="0" applyFont="1" applyBorder="1" applyAlignment="1">
      <alignment vertical="center" wrapText="1"/>
    </xf>
    <xf numFmtId="0" fontId="247" fillId="0" borderId="0" xfId="0" applyFont="1" applyAlignment="1">
      <alignment horizontal="right" vertical="center" wrapText="1"/>
    </xf>
    <xf numFmtId="43" fontId="12" fillId="0" borderId="8" xfId="632" applyFont="1" applyFill="1" applyBorder="1" applyAlignment="1">
      <alignment horizontal="right" vertical="center" wrapText="1"/>
    </xf>
    <xf numFmtId="43" fontId="12" fillId="0" borderId="8" xfId="632" applyFont="1" applyBorder="1" applyAlignment="1">
      <alignment horizontal="right" vertical="center" wrapText="1"/>
    </xf>
    <xf numFmtId="43" fontId="12" fillId="57" borderId="8" xfId="632" applyFont="1" applyFill="1" applyBorder="1" applyAlignment="1">
      <alignment horizontal="right" vertical="center" wrapText="1"/>
    </xf>
    <xf numFmtId="165" fontId="13" fillId="0" borderId="0" xfId="0" applyNumberFormat="1" applyFont="1" applyAlignment="1">
      <alignment vertical="center" wrapText="1"/>
    </xf>
    <xf numFmtId="0" fontId="13" fillId="0" borderId="0" xfId="0" applyFont="1"/>
    <xf numFmtId="249" fontId="14" fillId="0" borderId="23" xfId="477" applyNumberFormat="1" applyFont="1" applyBorder="1" applyAlignment="1">
      <alignment horizontal="right" vertical="center" wrapText="1"/>
    </xf>
    <xf numFmtId="0" fontId="12" fillId="0" borderId="0" xfId="0" applyFont="1"/>
    <xf numFmtId="0" fontId="21" fillId="0" borderId="0" xfId="0" applyFont="1" applyAlignment="1">
      <alignment horizontal="center"/>
    </xf>
    <xf numFmtId="0" fontId="12" fillId="0" borderId="8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0" xfId="1694" applyFont="1" applyAlignment="1">
      <alignment horizontal="center" vertical="center"/>
    </xf>
    <xf numFmtId="0" fontId="22" fillId="0" borderId="0" xfId="1694" applyFont="1" applyAlignment="1">
      <alignment vertical="center"/>
    </xf>
    <xf numFmtId="0" fontId="22" fillId="0" borderId="0" xfId="1694" applyFont="1" applyAlignment="1">
      <alignment horizontal="center" vertical="center"/>
    </xf>
    <xf numFmtId="0" fontId="250" fillId="0" borderId="0" xfId="1694" applyFont="1" applyAlignment="1">
      <alignment vertical="center"/>
    </xf>
    <xf numFmtId="0" fontId="203" fillId="0" borderId="0" xfId="1694" applyFont="1" applyAlignment="1">
      <alignment horizontal="center" vertical="center"/>
    </xf>
    <xf numFmtId="175" fontId="22" fillId="0" borderId="0" xfId="1694" applyNumberFormat="1" applyFont="1" applyAlignment="1">
      <alignment vertical="center"/>
    </xf>
    <xf numFmtId="0" fontId="22" fillId="52" borderId="0" xfId="1694" applyFont="1" applyFill="1" applyAlignment="1">
      <alignment vertical="center"/>
    </xf>
    <xf numFmtId="175" fontId="252" fillId="52" borderId="22" xfId="1695" applyNumberFormat="1" applyFont="1" applyFill="1" applyBorder="1" applyAlignment="1">
      <alignment horizontal="center" vertical="center" wrapText="1"/>
    </xf>
    <xf numFmtId="0" fontId="23" fillId="52" borderId="8" xfId="1696" applyFont="1" applyFill="1" applyBorder="1" applyAlignment="1">
      <alignment horizontal="center" vertical="center" wrapText="1"/>
    </xf>
    <xf numFmtId="0" fontId="22" fillId="44" borderId="54" xfId="1694" applyFont="1" applyFill="1" applyBorder="1" applyAlignment="1">
      <alignment horizontal="center" vertical="center"/>
    </xf>
    <xf numFmtId="0" fontId="22" fillId="44" borderId="55" xfId="1694" applyFont="1" applyFill="1" applyBorder="1" applyAlignment="1">
      <alignment horizontal="center" vertical="center"/>
    </xf>
    <xf numFmtId="0" fontId="22" fillId="44" borderId="56" xfId="1694" applyFont="1" applyFill="1" applyBorder="1" applyAlignment="1">
      <alignment horizontal="center" vertical="center"/>
    </xf>
    <xf numFmtId="0" fontId="22" fillId="44" borderId="8" xfId="1694" applyFont="1" applyFill="1" applyBorder="1" applyAlignment="1">
      <alignment horizontal="center" vertical="center" wrapText="1"/>
    </xf>
    <xf numFmtId="0" fontId="22" fillId="44" borderId="8" xfId="1694" applyFont="1" applyFill="1" applyBorder="1" applyAlignment="1">
      <alignment horizontal="center" vertical="center"/>
    </xf>
    <xf numFmtId="0" fontId="22" fillId="44" borderId="0" xfId="1694" applyFont="1" applyFill="1" applyAlignment="1">
      <alignment vertical="center"/>
    </xf>
    <xf numFmtId="0" fontId="253" fillId="61" borderId="57" xfId="1694" applyFont="1" applyFill="1" applyBorder="1" applyAlignment="1">
      <alignment horizontal="center" vertical="center"/>
    </xf>
    <xf numFmtId="0" fontId="255" fillId="61" borderId="58" xfId="1694" applyFont="1" applyFill="1" applyBorder="1" applyAlignment="1">
      <alignment horizontal="center" vertical="center"/>
    </xf>
    <xf numFmtId="175" fontId="253" fillId="61" borderId="42" xfId="1694" applyNumberFormat="1" applyFont="1" applyFill="1" applyBorder="1" applyAlignment="1">
      <alignment horizontal="right" vertical="center" wrapText="1"/>
    </xf>
    <xf numFmtId="175" fontId="253" fillId="61" borderId="42" xfId="1694" applyNumberFormat="1" applyFont="1" applyFill="1" applyBorder="1" applyAlignment="1">
      <alignment horizontal="center" vertical="center" wrapText="1"/>
    </xf>
    <xf numFmtId="0" fontId="258" fillId="61" borderId="42" xfId="1694" applyFont="1" applyFill="1" applyBorder="1" applyAlignment="1">
      <alignment horizontal="right" vertical="center" wrapText="1"/>
    </xf>
    <xf numFmtId="0" fontId="22" fillId="61" borderId="0" xfId="1694" applyFont="1" applyFill="1" applyAlignment="1">
      <alignment vertical="center"/>
    </xf>
    <xf numFmtId="0" fontId="22" fillId="0" borderId="61" xfId="1694" applyFont="1" applyBorder="1" applyAlignment="1">
      <alignment horizontal="center" vertical="center"/>
    </xf>
    <xf numFmtId="0" fontId="22" fillId="0" borderId="62" xfId="1694" applyFont="1" applyBorder="1" applyAlignment="1">
      <alignment horizontal="center" vertical="center"/>
    </xf>
    <xf numFmtId="0" fontId="22" fillId="0" borderId="63" xfId="1694" applyFont="1" applyBorder="1" applyAlignment="1">
      <alignment horizontal="center" vertical="center"/>
    </xf>
    <xf numFmtId="0" fontId="25" fillId="0" borderId="43" xfId="1694" applyFont="1" applyBorder="1" applyAlignment="1">
      <alignment horizontal="left" vertical="center"/>
    </xf>
    <xf numFmtId="0" fontId="162" fillId="0" borderId="43" xfId="1694" applyFont="1" applyBorder="1" applyAlignment="1">
      <alignment horizontal="right" vertical="center" wrapText="1"/>
    </xf>
    <xf numFmtId="175" fontId="162" fillId="0" borderId="43" xfId="1694" applyNumberFormat="1" applyFont="1" applyBorder="1" applyAlignment="1">
      <alignment horizontal="right" vertical="center" wrapText="1"/>
    </xf>
    <xf numFmtId="0" fontId="162" fillId="0" borderId="43" xfId="1694" applyFont="1" applyBorder="1" applyAlignment="1">
      <alignment horizontal="center" vertical="center" wrapText="1"/>
    </xf>
    <xf numFmtId="0" fontId="250" fillId="0" borderId="43" xfId="1694" applyFont="1" applyBorder="1" applyAlignment="1">
      <alignment horizontal="right" vertical="center" wrapText="1"/>
    </xf>
    <xf numFmtId="0" fontId="23" fillId="0" borderId="61" xfId="1694" applyFont="1" applyBorder="1" applyAlignment="1">
      <alignment horizontal="center" vertical="center"/>
    </xf>
    <xf numFmtId="0" fontId="23" fillId="0" borderId="62" xfId="1694" applyFont="1" applyBorder="1" applyAlignment="1">
      <alignment horizontal="center" vertical="center"/>
    </xf>
    <xf numFmtId="0" fontId="23" fillId="0" borderId="63" xfId="1694" applyFont="1" applyBorder="1" applyAlignment="1">
      <alignment horizontal="center" vertical="center"/>
    </xf>
    <xf numFmtId="0" fontId="258" fillId="0" borderId="43" xfId="1694" applyFont="1" applyBorder="1" applyAlignment="1">
      <alignment horizontal="left" vertical="center"/>
    </xf>
    <xf numFmtId="41" fontId="23" fillId="44" borderId="43" xfId="1694" applyNumberFormat="1" applyFont="1" applyFill="1" applyBorder="1" applyAlignment="1">
      <alignment horizontal="right" vertical="center" wrapText="1"/>
    </xf>
    <xf numFmtId="41" fontId="23" fillId="44" borderId="43" xfId="1694" applyNumberFormat="1" applyFont="1" applyFill="1" applyBorder="1" applyAlignment="1">
      <alignment horizontal="center" vertical="center" wrapText="1"/>
    </xf>
    <xf numFmtId="41" fontId="258" fillId="0" borderId="43" xfId="1694" applyNumberFormat="1" applyFont="1" applyBorder="1" applyAlignment="1">
      <alignment horizontal="right" vertical="center" wrapText="1"/>
    </xf>
    <xf numFmtId="0" fontId="23" fillId="0" borderId="0" xfId="1694" applyFont="1" applyAlignment="1">
      <alignment vertical="center"/>
    </xf>
    <xf numFmtId="0" fontId="259" fillId="0" borderId="61" xfId="1694" applyFont="1" applyBorder="1" applyAlignment="1">
      <alignment horizontal="center" vertical="center"/>
    </xf>
    <xf numFmtId="0" fontId="259" fillId="0" borderId="62" xfId="1694" applyFont="1" applyBorder="1" applyAlignment="1">
      <alignment horizontal="center" vertical="center"/>
    </xf>
    <xf numFmtId="0" fontId="259" fillId="0" borderId="63" xfId="1694" applyFont="1" applyBorder="1" applyAlignment="1">
      <alignment horizontal="center" vertical="center"/>
    </xf>
    <xf numFmtId="0" fontId="259" fillId="0" borderId="43" xfId="1694" quotePrefix="1" applyFont="1" applyBorder="1" applyAlignment="1">
      <alignment horizontal="left" vertical="center"/>
    </xf>
    <xf numFmtId="41" fontId="259" fillId="44" borderId="43" xfId="1694" applyNumberFormat="1" applyFont="1" applyFill="1" applyBorder="1" applyAlignment="1">
      <alignment horizontal="center" vertical="center"/>
    </xf>
    <xf numFmtId="41" fontId="250" fillId="0" borderId="43" xfId="1694" applyNumberFormat="1" applyFont="1" applyBorder="1" applyAlignment="1">
      <alignment horizontal="center" vertical="center"/>
    </xf>
    <xf numFmtId="0" fontId="259" fillId="0" borderId="0" xfId="1694" applyFont="1" applyAlignment="1">
      <alignment vertical="center"/>
    </xf>
    <xf numFmtId="41" fontId="259" fillId="44" borderId="43" xfId="1694" applyNumberFormat="1" applyFont="1" applyFill="1" applyBorder="1" applyAlignment="1">
      <alignment horizontal="right" vertical="center"/>
    </xf>
    <xf numFmtId="0" fontId="259" fillId="0" borderId="64" xfId="1694" applyFont="1" applyBorder="1" applyAlignment="1">
      <alignment horizontal="center" vertical="center"/>
    </xf>
    <xf numFmtId="0" fontId="259" fillId="0" borderId="65" xfId="1694" applyFont="1" applyBorder="1" applyAlignment="1">
      <alignment horizontal="center" vertical="center"/>
    </xf>
    <xf numFmtId="0" fontId="259" fillId="0" borderId="66" xfId="1694" applyFont="1" applyBorder="1" applyAlignment="1">
      <alignment horizontal="center" vertical="center"/>
    </xf>
    <xf numFmtId="0" fontId="259" fillId="0" borderId="67" xfId="1694" quotePrefix="1" applyFont="1" applyBorder="1" applyAlignment="1">
      <alignment horizontal="left" vertical="center"/>
    </xf>
    <xf numFmtId="41" fontId="259" fillId="44" borderId="44" xfId="1694" applyNumberFormat="1" applyFont="1" applyFill="1" applyBorder="1" applyAlignment="1">
      <alignment horizontal="center" vertical="center"/>
    </xf>
    <xf numFmtId="41" fontId="259" fillId="44" borderId="44" xfId="1694" applyNumberFormat="1" applyFont="1" applyFill="1" applyBorder="1" applyAlignment="1">
      <alignment horizontal="right" vertical="center"/>
    </xf>
    <xf numFmtId="41" fontId="250" fillId="0" borderId="67" xfId="1694" applyNumberFormat="1" applyFont="1" applyBorder="1" applyAlignment="1">
      <alignment horizontal="center" vertical="center"/>
    </xf>
    <xf numFmtId="0" fontId="23" fillId="0" borderId="57" xfId="1694" applyFont="1" applyBorder="1" applyAlignment="1">
      <alignment horizontal="center" vertical="center"/>
    </xf>
    <xf numFmtId="0" fontId="23" fillId="0" borderId="58" xfId="1694" applyFont="1" applyBorder="1" applyAlignment="1">
      <alignment horizontal="center" vertical="center"/>
    </xf>
    <xf numFmtId="0" fontId="23" fillId="0" borderId="68" xfId="1694" applyFont="1" applyBorder="1" applyAlignment="1">
      <alignment horizontal="center" vertical="center"/>
    </xf>
    <xf numFmtId="0" fontId="258" fillId="0" borderId="42" xfId="1694" applyFont="1" applyBorder="1" applyAlignment="1">
      <alignment horizontal="left" vertical="center"/>
    </xf>
    <xf numFmtId="41" fontId="23" fillId="44" borderId="69" xfId="1694" applyNumberFormat="1" applyFont="1" applyFill="1" applyBorder="1" applyAlignment="1">
      <alignment horizontal="right" vertical="center" wrapText="1"/>
    </xf>
    <xf numFmtId="41" fontId="23" fillId="44" borderId="69" xfId="1694" applyNumberFormat="1" applyFont="1" applyFill="1" applyBorder="1" applyAlignment="1">
      <alignment horizontal="center" vertical="center" wrapText="1"/>
    </xf>
    <xf numFmtId="41" fontId="258" fillId="0" borderId="42" xfId="1694" applyNumberFormat="1" applyFont="1" applyBorder="1" applyAlignment="1">
      <alignment horizontal="center" vertical="center"/>
    </xf>
    <xf numFmtId="41" fontId="22" fillId="44" borderId="43" xfId="1694" applyNumberFormat="1" applyFont="1" applyFill="1" applyBorder="1" applyAlignment="1">
      <alignment horizontal="center" vertical="center"/>
    </xf>
    <xf numFmtId="0" fontId="25" fillId="0" borderId="43" xfId="1694" quotePrefix="1" applyFont="1" applyBorder="1" applyAlignment="1">
      <alignment horizontal="left" vertical="center"/>
    </xf>
    <xf numFmtId="165" fontId="162" fillId="44" borderId="43" xfId="1697" applyFont="1" applyFill="1" applyBorder="1" applyAlignment="1">
      <alignment horizontal="right" vertical="center" wrapText="1"/>
    </xf>
    <xf numFmtId="165" fontId="162" fillId="44" borderId="43" xfId="1697" applyFont="1" applyFill="1" applyBorder="1" applyAlignment="1">
      <alignment horizontal="center" vertical="center" wrapText="1"/>
    </xf>
    <xf numFmtId="0" fontId="22" fillId="0" borderId="70" xfId="1694" applyFont="1" applyBorder="1" applyAlignment="1">
      <alignment horizontal="center" vertical="center"/>
    </xf>
    <xf numFmtId="0" fontId="22" fillId="0" borderId="71" xfId="1694" applyFont="1" applyBorder="1" applyAlignment="1">
      <alignment horizontal="center" vertical="center"/>
    </xf>
    <xf numFmtId="0" fontId="22" fillId="0" borderId="72" xfId="1694" applyFont="1" applyBorder="1" applyAlignment="1">
      <alignment horizontal="center" vertical="center"/>
    </xf>
    <xf numFmtId="0" fontId="25" fillId="0" borderId="44" xfId="1694" quotePrefix="1" applyFont="1" applyBorder="1" applyAlignment="1">
      <alignment horizontal="left" vertical="center"/>
    </xf>
    <xf numFmtId="165" fontId="162" fillId="44" borderId="44" xfId="1697" applyFont="1" applyFill="1" applyBorder="1" applyAlignment="1">
      <alignment horizontal="right" vertical="center" wrapText="1"/>
    </xf>
    <xf numFmtId="165" fontId="162" fillId="44" borderId="44" xfId="1697" applyFont="1" applyFill="1" applyBorder="1" applyAlignment="1">
      <alignment horizontal="center" vertical="center" wrapText="1"/>
    </xf>
    <xf numFmtId="0" fontId="250" fillId="0" borderId="44" xfId="1694" applyFont="1" applyBorder="1" applyAlignment="1">
      <alignment horizontal="right" vertical="center" wrapText="1"/>
    </xf>
    <xf numFmtId="0" fontId="22" fillId="0" borderId="73" xfId="1694" applyFont="1" applyBorder="1" applyAlignment="1">
      <alignment horizontal="center" vertical="center"/>
    </xf>
    <xf numFmtId="0" fontId="22" fillId="0" borderId="74" xfId="1694" applyFont="1" applyBorder="1" applyAlignment="1">
      <alignment horizontal="center" vertical="center"/>
    </xf>
    <xf numFmtId="0" fontId="22" fillId="0" borderId="75" xfId="1694" applyFont="1" applyBorder="1" applyAlignment="1">
      <alignment horizontal="center" vertical="center"/>
    </xf>
    <xf numFmtId="0" fontId="22" fillId="0" borderId="21" xfId="1694" applyFont="1" applyBorder="1" applyAlignment="1">
      <alignment horizontal="center" vertical="center"/>
    </xf>
    <xf numFmtId="0" fontId="162" fillId="0" borderId="21" xfId="1694" applyFont="1" applyBorder="1" applyAlignment="1">
      <alignment horizontal="right" vertical="center" wrapText="1"/>
    </xf>
    <xf numFmtId="0" fontId="162" fillId="0" borderId="21" xfId="1694" applyFont="1" applyBorder="1" applyAlignment="1">
      <alignment horizontal="center" vertical="center" wrapText="1"/>
    </xf>
    <xf numFmtId="0" fontId="250" fillId="0" borderId="21" xfId="1694" applyFont="1" applyBorder="1" applyAlignment="1">
      <alignment horizontal="right" vertical="center" wrapText="1"/>
    </xf>
    <xf numFmtId="0" fontId="22" fillId="0" borderId="76" xfId="1694" applyFont="1" applyBorder="1" applyAlignment="1">
      <alignment horizontal="center" vertical="center"/>
    </xf>
    <xf numFmtId="0" fontId="22" fillId="0" borderId="77" xfId="1694" applyFont="1" applyBorder="1" applyAlignment="1">
      <alignment horizontal="center" vertical="center"/>
    </xf>
    <xf numFmtId="0" fontId="22" fillId="0" borderId="78" xfId="1694" applyFont="1" applyBorder="1" applyAlignment="1">
      <alignment horizontal="center" vertical="center"/>
    </xf>
    <xf numFmtId="0" fontId="23" fillId="0" borderId="18" xfId="1694" applyFont="1" applyBorder="1" applyAlignment="1">
      <alignment horizontal="center" vertical="center"/>
    </xf>
    <xf numFmtId="0" fontId="162" fillId="0" borderId="18" xfId="1694" applyFont="1" applyBorder="1" applyAlignment="1">
      <alignment horizontal="right" vertical="center" wrapText="1"/>
    </xf>
    <xf numFmtId="0" fontId="162" fillId="0" borderId="18" xfId="1694" applyFont="1" applyBorder="1" applyAlignment="1">
      <alignment horizontal="center" vertical="center" wrapText="1"/>
    </xf>
    <xf numFmtId="0" fontId="250" fillId="0" borderId="18" xfId="1694" applyFont="1" applyBorder="1" applyAlignment="1">
      <alignment horizontal="right" vertical="center" wrapText="1"/>
    </xf>
    <xf numFmtId="0" fontId="23" fillId="61" borderId="79" xfId="1694" applyFont="1" applyFill="1" applyBorder="1" applyAlignment="1">
      <alignment horizontal="left" vertical="center"/>
    </xf>
    <xf numFmtId="0" fontId="23" fillId="61" borderId="80" xfId="1694" applyFont="1" applyFill="1" applyBorder="1" applyAlignment="1">
      <alignment horizontal="left" vertical="center"/>
    </xf>
    <xf numFmtId="0" fontId="23" fillId="61" borderId="81" xfId="1694" applyFont="1" applyFill="1" applyBorder="1" applyAlignment="1">
      <alignment horizontal="left" vertical="center"/>
    </xf>
    <xf numFmtId="0" fontId="260" fillId="61" borderId="11" xfId="1694" applyFont="1" applyFill="1" applyBorder="1" applyAlignment="1">
      <alignment vertical="center"/>
    </xf>
    <xf numFmtId="165" fontId="161" fillId="61" borderId="11" xfId="1697" applyFont="1" applyFill="1" applyBorder="1" applyAlignment="1">
      <alignment horizontal="right" vertical="center" wrapText="1"/>
    </xf>
    <xf numFmtId="165" fontId="161" fillId="61" borderId="11" xfId="1697" applyFont="1" applyFill="1" applyBorder="1" applyAlignment="1">
      <alignment horizontal="center" vertical="center" wrapText="1"/>
    </xf>
    <xf numFmtId="0" fontId="258" fillId="61" borderId="11" xfId="1694" applyFont="1" applyFill="1" applyBorder="1" applyAlignment="1">
      <alignment horizontal="right" vertical="center" wrapText="1"/>
    </xf>
    <xf numFmtId="0" fontId="23" fillId="61" borderId="0" xfId="1694" applyFont="1" applyFill="1" applyAlignment="1">
      <alignment vertical="center"/>
    </xf>
    <xf numFmtId="0" fontId="23" fillId="0" borderId="82" xfId="1694" applyFont="1" applyBorder="1" applyAlignment="1">
      <alignment horizontal="right" vertical="center"/>
    </xf>
    <xf numFmtId="0" fontId="23" fillId="0" borderId="83" xfId="1694" applyFont="1" applyBorder="1" applyAlignment="1">
      <alignment horizontal="left" vertical="center"/>
    </xf>
    <xf numFmtId="0" fontId="23" fillId="0" borderId="84" xfId="1694" applyFont="1" applyBorder="1" applyAlignment="1">
      <alignment horizontal="left" vertical="center"/>
    </xf>
    <xf numFmtId="0" fontId="262" fillId="0" borderId="27" xfId="1694" applyFont="1" applyBorder="1" applyAlignment="1">
      <alignment vertical="center"/>
    </xf>
    <xf numFmtId="175" fontId="161" fillId="44" borderId="27" xfId="1694" applyNumberFormat="1" applyFont="1" applyFill="1" applyBorder="1" applyAlignment="1">
      <alignment horizontal="right" vertical="center" wrapText="1"/>
    </xf>
    <xf numFmtId="165" fontId="161" fillId="44" borderId="23" xfId="1697" applyFont="1" applyFill="1" applyBorder="1" applyAlignment="1">
      <alignment horizontal="center" vertical="center" wrapText="1"/>
    </xf>
    <xf numFmtId="175" fontId="161" fillId="44" borderId="27" xfId="1694" applyNumberFormat="1" applyFont="1" applyFill="1" applyBorder="1" applyAlignment="1">
      <alignment horizontal="center" vertical="center" wrapText="1"/>
    </xf>
    <xf numFmtId="175" fontId="258" fillId="0" borderId="27" xfId="1694" applyNumberFormat="1" applyFont="1" applyBorder="1" applyAlignment="1">
      <alignment horizontal="right" vertical="center" wrapText="1"/>
    </xf>
    <xf numFmtId="0" fontId="23" fillId="0" borderId="73" xfId="1694" applyFont="1" applyBorder="1" applyAlignment="1">
      <alignment vertical="center"/>
    </xf>
    <xf numFmtId="0" fontId="23" fillId="0" borderId="85" xfId="1694" applyFont="1" applyBorder="1" applyAlignment="1">
      <alignment horizontal="center" vertical="center"/>
    </xf>
    <xf numFmtId="0" fontId="23" fillId="0" borderId="86" xfId="1694" applyFont="1" applyBorder="1" applyAlignment="1">
      <alignment horizontal="left" vertical="center"/>
    </xf>
    <xf numFmtId="0" fontId="24" fillId="0" borderId="23" xfId="1694" applyFont="1" applyBorder="1" applyAlignment="1">
      <alignment vertical="center"/>
    </xf>
    <xf numFmtId="165" fontId="162" fillId="44" borderId="23" xfId="1697" applyFont="1" applyFill="1" applyBorder="1" applyAlignment="1">
      <alignment horizontal="right" vertical="center" wrapText="1"/>
    </xf>
    <xf numFmtId="165" fontId="162" fillId="44" borderId="23" xfId="1697" applyFont="1" applyFill="1" applyBorder="1" applyAlignment="1">
      <alignment horizontal="center" vertical="center" wrapText="1"/>
    </xf>
    <xf numFmtId="0" fontId="250" fillId="0" borderId="23" xfId="1694" applyFont="1" applyBorder="1" applyAlignment="1">
      <alignment horizontal="right" vertical="center" wrapText="1"/>
    </xf>
    <xf numFmtId="165" fontId="162" fillId="0" borderId="23" xfId="1697" applyFont="1" applyFill="1" applyBorder="1" applyAlignment="1">
      <alignment horizontal="right" vertical="center" wrapText="1"/>
    </xf>
    <xf numFmtId="165" fontId="162" fillId="0" borderId="23" xfId="1697" applyFont="1" applyFill="1" applyBorder="1" applyAlignment="1">
      <alignment horizontal="center" vertical="center" wrapText="1"/>
    </xf>
    <xf numFmtId="0" fontId="23" fillId="0" borderId="87" xfId="1694" applyFont="1" applyBorder="1" applyAlignment="1">
      <alignment horizontal="center" vertical="center"/>
    </xf>
    <xf numFmtId="0" fontId="23" fillId="0" borderId="86" xfId="1694" applyFont="1" applyBorder="1" applyAlignment="1">
      <alignment horizontal="center" vertical="center"/>
    </xf>
    <xf numFmtId="165" fontId="161" fillId="44" borderId="23" xfId="1697" applyFont="1" applyFill="1" applyBorder="1" applyAlignment="1">
      <alignment horizontal="right" vertical="center" wrapText="1"/>
    </xf>
    <xf numFmtId="0" fontId="258" fillId="0" borderId="23" xfId="1694" applyFont="1" applyBorder="1" applyAlignment="1">
      <alignment horizontal="right" vertical="center" wrapText="1"/>
    </xf>
    <xf numFmtId="0" fontId="23" fillId="0" borderId="87" xfId="1694" applyFont="1" applyBorder="1" applyAlignment="1">
      <alignment horizontal="right" vertical="center"/>
    </xf>
    <xf numFmtId="0" fontId="262" fillId="0" borderId="27" xfId="1694" applyFont="1" applyBorder="1" applyAlignment="1">
      <alignment horizontal="left" vertical="center"/>
    </xf>
    <xf numFmtId="165" fontId="253" fillId="44" borderId="27" xfId="1697" applyFont="1" applyFill="1" applyBorder="1" applyAlignment="1">
      <alignment horizontal="right" vertical="center" wrapText="1"/>
    </xf>
    <xf numFmtId="165" fontId="253" fillId="44" borderId="27" xfId="1697" applyFont="1" applyFill="1" applyBorder="1" applyAlignment="1">
      <alignment horizontal="center" vertical="center" wrapText="1"/>
    </xf>
    <xf numFmtId="0" fontId="258" fillId="0" borderId="27" xfId="1694" applyFont="1" applyBorder="1" applyAlignment="1">
      <alignment horizontal="right" vertical="center" wrapText="1"/>
    </xf>
    <xf numFmtId="0" fontId="23" fillId="0" borderId="85" xfId="1694" applyFont="1" applyBorder="1" applyAlignment="1">
      <alignment horizontal="left" vertical="center"/>
    </xf>
    <xf numFmtId="175" fontId="258" fillId="0" borderId="23" xfId="1694" applyNumberFormat="1" applyFont="1" applyBorder="1" applyAlignment="1">
      <alignment horizontal="right" vertical="center" wrapText="1"/>
    </xf>
    <xf numFmtId="0" fontId="22" fillId="0" borderId="87" xfId="1694" applyFont="1" applyBorder="1" applyAlignment="1">
      <alignment horizontal="left" vertical="center"/>
    </xf>
    <xf numFmtId="0" fontId="22" fillId="0" borderId="85" xfId="1694" applyFont="1" applyBorder="1" applyAlignment="1">
      <alignment horizontal="left" vertical="center"/>
    </xf>
    <xf numFmtId="0" fontId="22" fillId="0" borderId="86" xfId="1694" applyFont="1" applyBorder="1" applyAlignment="1">
      <alignment horizontal="left" vertical="center"/>
    </xf>
    <xf numFmtId="0" fontId="24" fillId="0" borderId="23" xfId="1694" applyFont="1" applyBorder="1" applyAlignment="1">
      <alignment horizontal="right" vertical="center"/>
    </xf>
    <xf numFmtId="175" fontId="250" fillId="0" borderId="23" xfId="1694" applyNumberFormat="1" applyFont="1" applyBorder="1" applyAlignment="1">
      <alignment horizontal="right" vertical="center" wrapText="1"/>
    </xf>
    <xf numFmtId="0" fontId="23" fillId="0" borderId="87" xfId="1694" applyFont="1" applyBorder="1" applyAlignment="1">
      <alignment horizontal="left" vertical="center"/>
    </xf>
    <xf numFmtId="175" fontId="162" fillId="0" borderId="23" xfId="1694" applyNumberFormat="1" applyFont="1" applyBorder="1" applyAlignment="1">
      <alignment horizontal="right" vertical="center" wrapText="1"/>
    </xf>
    <xf numFmtId="43" fontId="162" fillId="0" borderId="23" xfId="1694" applyNumberFormat="1" applyFont="1" applyBorder="1" applyAlignment="1">
      <alignment horizontal="right" vertical="center" wrapText="1"/>
    </xf>
    <xf numFmtId="43" fontId="162" fillId="0" borderId="23" xfId="1694" applyNumberFormat="1" applyFont="1" applyBorder="1" applyAlignment="1">
      <alignment horizontal="center" vertical="center" wrapText="1"/>
    </xf>
    <xf numFmtId="43" fontId="250" fillId="0" borderId="23" xfId="1694" applyNumberFormat="1" applyFont="1" applyBorder="1" applyAlignment="1">
      <alignment horizontal="right" vertical="center" wrapText="1"/>
    </xf>
    <xf numFmtId="175" fontId="162" fillId="44" borderId="23" xfId="1694" applyNumberFormat="1" applyFont="1" applyFill="1" applyBorder="1" applyAlignment="1">
      <alignment horizontal="right" vertical="center" wrapText="1"/>
    </xf>
    <xf numFmtId="43" fontId="162" fillId="44" borderId="23" xfId="1694" applyNumberFormat="1" applyFont="1" applyFill="1" applyBorder="1" applyAlignment="1">
      <alignment horizontal="right" vertical="center" wrapText="1"/>
    </xf>
    <xf numFmtId="43" fontId="162" fillId="44" borderId="23" xfId="1694" applyNumberFormat="1" applyFont="1" applyFill="1" applyBorder="1" applyAlignment="1">
      <alignment horizontal="center" vertical="center" wrapText="1"/>
    </xf>
    <xf numFmtId="0" fontId="25" fillId="0" borderId="87" xfId="1694" applyFont="1" applyBorder="1" applyAlignment="1">
      <alignment horizontal="left" vertical="center"/>
    </xf>
    <xf numFmtId="0" fontId="25" fillId="0" borderId="85" xfId="1694" applyFont="1" applyBorder="1" applyAlignment="1">
      <alignment horizontal="left" vertical="center"/>
    </xf>
    <xf numFmtId="0" fontId="25" fillId="0" borderId="86" xfId="1694" applyFont="1" applyBorder="1" applyAlignment="1">
      <alignment horizontal="right" vertical="center"/>
    </xf>
    <xf numFmtId="0" fontId="25" fillId="0" borderId="23" xfId="1694" applyFont="1" applyBorder="1" applyAlignment="1">
      <alignment horizontal="left" vertical="center"/>
    </xf>
    <xf numFmtId="0" fontId="162" fillId="0" borderId="23" xfId="1694" applyFont="1" applyBorder="1" applyAlignment="1">
      <alignment horizontal="right" vertical="center" wrapText="1"/>
    </xf>
    <xf numFmtId="0" fontId="162" fillId="0" borderId="23" xfId="1694" applyFont="1" applyBorder="1" applyAlignment="1">
      <alignment horizontal="center" vertical="center" wrapText="1"/>
    </xf>
    <xf numFmtId="0" fontId="22" fillId="0" borderId="86" xfId="1694" applyFont="1" applyBorder="1" applyAlignment="1">
      <alignment horizontal="right" vertical="center"/>
    </xf>
    <xf numFmtId="0" fontId="22" fillId="0" borderId="23" xfId="1694" applyFont="1" applyBorder="1" applyAlignment="1">
      <alignment horizontal="right" vertical="center"/>
    </xf>
    <xf numFmtId="0" fontId="162" fillId="0" borderId="26" xfId="1694" applyFont="1" applyBorder="1" applyAlignment="1">
      <alignment horizontal="right" vertical="center" wrapText="1"/>
    </xf>
    <xf numFmtId="0" fontId="162" fillId="0" borderId="26" xfId="1694" applyFont="1" applyBorder="1" applyAlignment="1">
      <alignment horizontal="center" vertical="center" wrapText="1"/>
    </xf>
    <xf numFmtId="0" fontId="250" fillId="0" borderId="26" xfId="1694" applyFont="1" applyBorder="1" applyAlignment="1">
      <alignment horizontal="right" vertical="center" wrapText="1"/>
    </xf>
    <xf numFmtId="0" fontId="23" fillId="61" borderId="54" xfId="1694" applyFont="1" applyFill="1" applyBorder="1" applyAlignment="1">
      <alignment horizontal="left" vertical="center"/>
    </xf>
    <xf numFmtId="0" fontId="23" fillId="61" borderId="55" xfId="1694" applyFont="1" applyFill="1" applyBorder="1" applyAlignment="1">
      <alignment horizontal="left" vertical="center"/>
    </xf>
    <xf numFmtId="0" fontId="23" fillId="61" borderId="56" xfId="1694" applyFont="1" applyFill="1" applyBorder="1" applyAlignment="1">
      <alignment horizontal="left" vertical="center"/>
    </xf>
    <xf numFmtId="0" fontId="23" fillId="61" borderId="8" xfId="1694" applyFont="1" applyFill="1" applyBorder="1" applyAlignment="1">
      <alignment vertical="center" wrapText="1"/>
    </xf>
    <xf numFmtId="165" fontId="161" fillId="61" borderId="8" xfId="1697" applyFont="1" applyFill="1" applyBorder="1" applyAlignment="1">
      <alignment horizontal="right" vertical="center" wrapText="1"/>
    </xf>
    <xf numFmtId="165" fontId="161" fillId="61" borderId="8" xfId="1697" applyFont="1" applyFill="1" applyBorder="1" applyAlignment="1">
      <alignment horizontal="center" vertical="center" wrapText="1"/>
    </xf>
    <xf numFmtId="0" fontId="258" fillId="61" borderId="8" xfId="1694" applyFont="1" applyFill="1" applyBorder="1" applyAlignment="1">
      <alignment horizontal="right" vertical="center" wrapText="1"/>
    </xf>
    <xf numFmtId="0" fontId="23" fillId="0" borderId="74" xfId="1694" applyFont="1" applyBorder="1" applyAlignment="1">
      <alignment vertical="center"/>
    </xf>
    <xf numFmtId="175" fontId="258" fillId="0" borderId="11" xfId="1694" applyNumberFormat="1" applyFont="1" applyBorder="1" applyAlignment="1">
      <alignment vertical="center"/>
    </xf>
    <xf numFmtId="0" fontId="264" fillId="0" borderId="87" xfId="1694" applyFont="1" applyBorder="1" applyAlignment="1">
      <alignment horizontal="left" vertical="center"/>
    </xf>
    <xf numFmtId="0" fontId="264" fillId="0" borderId="85" xfId="1694" applyFont="1" applyBorder="1" applyAlignment="1">
      <alignment horizontal="left" vertical="center"/>
    </xf>
    <xf numFmtId="0" fontId="259" fillId="0" borderId="86" xfId="1694" applyFont="1" applyBorder="1" applyAlignment="1">
      <alignment horizontal="left" vertical="center"/>
    </xf>
    <xf numFmtId="0" fontId="265" fillId="0" borderId="23" xfId="1694" applyFont="1" applyBorder="1" applyAlignment="1">
      <alignment vertical="center"/>
    </xf>
    <xf numFmtId="0" fontId="258" fillId="0" borderId="23" xfId="1694" applyFont="1" applyBorder="1" applyAlignment="1">
      <alignment vertical="center"/>
    </xf>
    <xf numFmtId="0" fontId="264" fillId="0" borderId="0" xfId="1694" applyFont="1" applyAlignment="1">
      <alignment vertical="center"/>
    </xf>
    <xf numFmtId="0" fontId="265" fillId="0" borderId="26" xfId="1694" applyFont="1" applyBorder="1" applyAlignment="1">
      <alignment vertical="center"/>
    </xf>
    <xf numFmtId="0" fontId="264" fillId="0" borderId="23" xfId="1694" applyFont="1" applyBorder="1" applyAlignment="1">
      <alignment vertical="center"/>
    </xf>
    <xf numFmtId="0" fontId="264" fillId="0" borderId="23" xfId="1694" applyFont="1" applyBorder="1" applyAlignment="1">
      <alignment horizontal="center" vertical="center"/>
    </xf>
    <xf numFmtId="3" fontId="258" fillId="0" borderId="23" xfId="1694" applyNumberFormat="1" applyFont="1" applyBorder="1" applyAlignment="1">
      <alignment vertical="center"/>
    </xf>
    <xf numFmtId="0" fontId="23" fillId="0" borderId="93" xfId="1694" applyFont="1" applyBorder="1" applyAlignment="1">
      <alignment horizontal="left" vertical="center"/>
    </xf>
    <xf numFmtId="0" fontId="23" fillId="0" borderId="91" xfId="1694" applyFont="1" applyBorder="1" applyAlignment="1">
      <alignment horizontal="left" vertical="center"/>
    </xf>
    <xf numFmtId="0" fontId="23" fillId="0" borderId="94" xfId="1694" applyFont="1" applyBorder="1" applyAlignment="1">
      <alignment horizontal="left" vertical="center"/>
    </xf>
    <xf numFmtId="0" fontId="23" fillId="0" borderId="24" xfId="1694" applyFont="1" applyBorder="1" applyAlignment="1">
      <alignment vertical="center"/>
    </xf>
    <xf numFmtId="0" fontId="162" fillId="0" borderId="24" xfId="1694" applyFont="1" applyBorder="1" applyAlignment="1">
      <alignment horizontal="left" vertical="center" wrapText="1"/>
    </xf>
    <xf numFmtId="0" fontId="162" fillId="0" borderId="22" xfId="1694" applyFont="1" applyBorder="1" applyAlignment="1">
      <alignment horizontal="left" vertical="center" wrapText="1"/>
    </xf>
    <xf numFmtId="0" fontId="162" fillId="0" borderId="24" xfId="1694" applyFont="1" applyBorder="1" applyAlignment="1">
      <alignment horizontal="center" vertical="center" wrapText="1"/>
    </xf>
    <xf numFmtId="0" fontId="250" fillId="0" borderId="24" xfId="1694" applyFont="1" applyBorder="1" applyAlignment="1">
      <alignment horizontal="left" vertical="center" wrapText="1"/>
    </xf>
    <xf numFmtId="0" fontId="23" fillId="0" borderId="74" xfId="1694" applyFont="1" applyBorder="1" applyAlignment="1">
      <alignment horizontal="left" vertical="center"/>
    </xf>
    <xf numFmtId="0" fontId="23" fillId="0" borderId="75" xfId="1694" applyFont="1" applyBorder="1" applyAlignment="1">
      <alignment horizontal="left" vertical="center"/>
    </xf>
    <xf numFmtId="0" fontId="22" fillId="0" borderId="73" xfId="1694" applyFont="1" applyBorder="1" applyAlignment="1">
      <alignment vertical="center"/>
    </xf>
    <xf numFmtId="0" fontId="23" fillId="0" borderId="83" xfId="1694" applyFont="1" applyBorder="1" applyAlignment="1">
      <alignment horizontal="center" vertical="center"/>
    </xf>
    <xf numFmtId="0" fontId="23" fillId="0" borderId="27" xfId="1694" applyFont="1" applyBorder="1" applyAlignment="1">
      <alignment vertical="center"/>
    </xf>
    <xf numFmtId="175" fontId="258" fillId="0" borderId="23" xfId="1694" applyNumberFormat="1" applyFont="1" applyBorder="1" applyAlignment="1">
      <alignment vertical="center"/>
    </xf>
    <xf numFmtId="0" fontId="265" fillId="0" borderId="87" xfId="1694" applyFont="1" applyBorder="1" applyAlignment="1">
      <alignment horizontal="left" vertical="center"/>
    </xf>
    <xf numFmtId="0" fontId="265" fillId="0" borderId="85" xfId="1694" applyFont="1" applyBorder="1" applyAlignment="1">
      <alignment horizontal="right" vertical="center"/>
    </xf>
    <xf numFmtId="0" fontId="265" fillId="0" borderId="86" xfId="1694" applyFont="1" applyBorder="1" applyAlignment="1">
      <alignment horizontal="left" vertical="center"/>
    </xf>
    <xf numFmtId="0" fontId="265" fillId="0" borderId="23" xfId="1694" applyFont="1" applyBorder="1" applyAlignment="1">
      <alignment horizontal="right" vertical="center"/>
    </xf>
    <xf numFmtId="41" fontId="267" fillId="0" borderId="23" xfId="1694" applyNumberFormat="1" applyFont="1" applyBorder="1" applyAlignment="1">
      <alignment vertical="center"/>
    </xf>
    <xf numFmtId="0" fontId="265" fillId="0" borderId="0" xfId="1694" applyFont="1" applyAlignment="1">
      <alignment vertical="center"/>
    </xf>
    <xf numFmtId="0" fontId="23" fillId="0" borderId="23" xfId="1694" applyFont="1" applyBorder="1" applyAlignment="1">
      <alignment vertical="center"/>
    </xf>
    <xf numFmtId="175" fontId="258" fillId="0" borderId="23" xfId="1694" applyNumberFormat="1" applyFont="1" applyBorder="1" applyAlignment="1">
      <alignment horizontal="left" vertical="center" wrapText="1"/>
    </xf>
    <xf numFmtId="0" fontId="25" fillId="0" borderId="74" xfId="1694" applyFont="1" applyBorder="1" applyAlignment="1">
      <alignment vertical="center"/>
    </xf>
    <xf numFmtId="0" fontId="25" fillId="0" borderId="86" xfId="1694" applyFont="1" applyBorder="1" applyAlignment="1">
      <alignment horizontal="left" vertical="center"/>
    </xf>
    <xf numFmtId="41" fontId="266" fillId="0" borderId="23" xfId="1694" applyNumberFormat="1" applyFont="1" applyBorder="1" applyAlignment="1">
      <alignment horizontal="left" vertical="center" wrapText="1"/>
    </xf>
    <xf numFmtId="0" fontId="25" fillId="0" borderId="0" xfId="1694" applyFont="1" applyAlignment="1">
      <alignment vertical="center"/>
    </xf>
    <xf numFmtId="0" fontId="22" fillId="0" borderId="74" xfId="1694" applyFont="1" applyBorder="1" applyAlignment="1">
      <alignment vertical="center"/>
    </xf>
    <xf numFmtId="41" fontId="250" fillId="0" borderId="23" xfId="1694" applyNumberFormat="1" applyFont="1" applyBorder="1" applyAlignment="1">
      <alignment horizontal="left" vertical="center" wrapText="1"/>
    </xf>
    <xf numFmtId="0" fontId="25" fillId="0" borderId="23" xfId="1694" applyFont="1" applyBorder="1" applyAlignment="1">
      <alignment horizontal="right" vertical="center"/>
    </xf>
    <xf numFmtId="0" fontId="162" fillId="0" borderId="23" xfId="1694" applyFont="1" applyBorder="1" applyAlignment="1">
      <alignment horizontal="left" vertical="center" wrapText="1"/>
    </xf>
    <xf numFmtId="0" fontId="250" fillId="0" borderId="23" xfId="1694" applyFont="1" applyBorder="1" applyAlignment="1">
      <alignment horizontal="left" vertical="center" wrapText="1"/>
    </xf>
    <xf numFmtId="0" fontId="22" fillId="0" borderId="23" xfId="1694" applyFont="1" applyBorder="1" applyAlignment="1">
      <alignment vertical="center"/>
    </xf>
    <xf numFmtId="0" fontId="23" fillId="61" borderId="8" xfId="1694" applyFont="1" applyFill="1" applyBorder="1" applyAlignment="1">
      <alignment horizontal="left" vertical="center"/>
    </xf>
    <xf numFmtId="0" fontId="23" fillId="61" borderId="8" xfId="1694" applyFont="1" applyFill="1" applyBorder="1" applyAlignment="1">
      <alignment vertical="center"/>
    </xf>
    <xf numFmtId="175" fontId="161" fillId="61" borderId="8" xfId="1694" applyNumberFormat="1" applyFont="1" applyFill="1" applyBorder="1" applyAlignment="1">
      <alignment horizontal="left" vertical="center" wrapText="1"/>
    </xf>
    <xf numFmtId="175" fontId="161" fillId="61" borderId="8" xfId="1694" applyNumberFormat="1" applyFont="1" applyFill="1" applyBorder="1" applyAlignment="1">
      <alignment horizontal="center" vertical="center" wrapText="1"/>
    </xf>
    <xf numFmtId="175" fontId="258" fillId="61" borderId="8" xfId="1694" applyNumberFormat="1" applyFont="1" applyFill="1" applyBorder="1" applyAlignment="1">
      <alignment horizontal="left" vertical="center" wrapText="1"/>
    </xf>
    <xf numFmtId="175" fontId="161" fillId="44" borderId="27" xfId="1694" applyNumberFormat="1" applyFont="1" applyFill="1" applyBorder="1" applyAlignment="1">
      <alignment horizontal="left" vertical="center" wrapText="1"/>
    </xf>
    <xf numFmtId="258" fontId="250" fillId="0" borderId="11" xfId="1694" applyNumberFormat="1" applyFont="1" applyBorder="1" applyAlignment="1">
      <alignment horizontal="left" vertical="center" wrapText="1"/>
    </xf>
    <xf numFmtId="0" fontId="22" fillId="0" borderId="75" xfId="1694" applyFont="1" applyBorder="1" applyAlignment="1">
      <alignment vertical="center"/>
    </xf>
    <xf numFmtId="258" fontId="162" fillId="0" borderId="35" xfId="1694" applyNumberFormat="1" applyFont="1" applyBorder="1" applyAlignment="1">
      <alignment horizontal="left" vertical="center" wrapText="1"/>
    </xf>
    <xf numFmtId="258" fontId="162" fillId="0" borderId="35" xfId="1694" applyNumberFormat="1" applyFont="1" applyBorder="1" applyAlignment="1">
      <alignment horizontal="center" vertical="center" wrapText="1"/>
    </xf>
    <xf numFmtId="258" fontId="250" fillId="0" borderId="23" xfId="1694" applyNumberFormat="1" applyFont="1" applyBorder="1" applyAlignment="1">
      <alignment horizontal="left" vertical="center" wrapText="1"/>
    </xf>
    <xf numFmtId="0" fontId="23" fillId="0" borderId="88" xfId="1694" applyFont="1" applyBorder="1" applyAlignment="1">
      <alignment horizontal="left" vertical="center"/>
    </xf>
    <xf numFmtId="0" fontId="23" fillId="0" borderId="89" xfId="1694" applyFont="1" applyBorder="1" applyAlignment="1">
      <alignment horizontal="left" vertical="center"/>
    </xf>
    <xf numFmtId="0" fontId="22" fillId="0" borderId="95" xfId="1694" applyFont="1" applyBorder="1" applyAlignment="1">
      <alignment horizontal="left" vertical="center"/>
    </xf>
    <xf numFmtId="0" fontId="268" fillId="0" borderId="67" xfId="1694" quotePrefix="1" applyFont="1" applyBorder="1" applyAlignment="1">
      <alignment horizontal="left" vertical="center" wrapText="1"/>
    </xf>
    <xf numFmtId="0" fontId="23" fillId="0" borderId="95" xfId="1694" applyFont="1" applyBorder="1" applyAlignment="1">
      <alignment horizontal="left" vertical="center"/>
    </xf>
    <xf numFmtId="0" fontId="23" fillId="0" borderId="26" xfId="1694" applyFont="1" applyBorder="1" applyAlignment="1">
      <alignment vertical="center"/>
    </xf>
    <xf numFmtId="41" fontId="161" fillId="0" borderId="35" xfId="1698" applyFont="1" applyFill="1" applyBorder="1" applyAlignment="1">
      <alignment horizontal="left" vertical="center" wrapText="1"/>
    </xf>
    <xf numFmtId="41" fontId="161" fillId="0" borderId="35" xfId="1698" applyFont="1" applyFill="1" applyBorder="1" applyAlignment="1">
      <alignment horizontal="center" vertical="center" wrapText="1"/>
    </xf>
    <xf numFmtId="41" fontId="258" fillId="0" borderId="23" xfId="1698" applyFont="1" applyFill="1" applyBorder="1" applyAlignment="1">
      <alignment horizontal="left" vertical="center" wrapText="1"/>
    </xf>
    <xf numFmtId="0" fontId="22" fillId="0" borderId="88" xfId="1694" applyFont="1" applyBorder="1" applyAlignment="1">
      <alignment horizontal="left" vertical="center"/>
    </xf>
    <xf numFmtId="0" fontId="22" fillId="0" borderId="89" xfId="1694" applyFont="1" applyBorder="1" applyAlignment="1">
      <alignment horizontal="left" vertical="center"/>
    </xf>
    <xf numFmtId="0" fontId="22" fillId="0" borderId="26" xfId="1694" applyFont="1" applyBorder="1" applyAlignment="1">
      <alignment vertical="center"/>
    </xf>
    <xf numFmtId="0" fontId="162" fillId="0" borderId="31" xfId="1694" applyFont="1" applyBorder="1" applyAlignment="1">
      <alignment horizontal="left" vertical="center" wrapText="1"/>
    </xf>
    <xf numFmtId="0" fontId="162" fillId="0" borderId="31" xfId="1694" applyFont="1" applyBorder="1" applyAlignment="1">
      <alignment horizontal="center" vertical="center" wrapText="1"/>
    </xf>
    <xf numFmtId="0" fontId="250" fillId="0" borderId="26" xfId="1694" applyFont="1" applyBorder="1" applyAlignment="1">
      <alignment horizontal="left" vertical="center" wrapText="1"/>
    </xf>
    <xf numFmtId="0" fontId="23" fillId="0" borderId="34" xfId="1694" applyFont="1" applyBorder="1" applyAlignment="1">
      <alignment horizontal="right" vertical="center"/>
    </xf>
    <xf numFmtId="0" fontId="23" fillId="0" borderId="25" xfId="1694" applyFont="1" applyBorder="1" applyAlignment="1">
      <alignment horizontal="left" vertical="center"/>
    </xf>
    <xf numFmtId="0" fontId="23" fillId="0" borderId="29" xfId="1694" applyFont="1" applyBorder="1" applyAlignment="1">
      <alignment horizontal="left" vertical="center"/>
    </xf>
    <xf numFmtId="0" fontId="262" fillId="0" borderId="11" xfId="1694" applyFont="1" applyBorder="1" applyAlignment="1">
      <alignment vertical="center"/>
    </xf>
    <xf numFmtId="165" fontId="253" fillId="44" borderId="11" xfId="1697" applyFont="1" applyFill="1" applyBorder="1" applyAlignment="1">
      <alignment horizontal="center" vertical="center" wrapText="1"/>
    </xf>
    <xf numFmtId="41" fontId="250" fillId="0" borderId="18" xfId="1694" applyNumberFormat="1" applyFont="1" applyBorder="1" applyAlignment="1">
      <alignment horizontal="left" vertical="center" wrapText="1"/>
    </xf>
    <xf numFmtId="0" fontId="22" fillId="0" borderId="96" xfId="1694" applyFont="1" applyBorder="1" applyAlignment="1">
      <alignment vertical="center"/>
    </xf>
    <xf numFmtId="0" fontId="265" fillId="0" borderId="23" xfId="1694" applyFont="1" applyBorder="1" applyAlignment="1">
      <alignment horizontal="left" vertical="center"/>
    </xf>
    <xf numFmtId="165" fontId="162" fillId="44" borderId="23" xfId="1697" applyFont="1" applyFill="1" applyBorder="1" applyAlignment="1">
      <alignment horizontal="left" vertical="center" wrapText="1"/>
    </xf>
    <xf numFmtId="0" fontId="265" fillId="0" borderId="21" xfId="1694" applyFont="1" applyBorder="1" applyAlignment="1">
      <alignment horizontal="left" vertical="center"/>
    </xf>
    <xf numFmtId="0" fontId="162" fillId="0" borderId="30" xfId="1694" applyFont="1" applyBorder="1" applyAlignment="1">
      <alignment horizontal="left" vertical="center" wrapText="1"/>
    </xf>
    <xf numFmtId="0" fontId="162" fillId="0" borderId="30" xfId="1694" applyFont="1" applyBorder="1" applyAlignment="1">
      <alignment horizontal="center" vertical="center" wrapText="1"/>
    </xf>
    <xf numFmtId="0" fontId="250" fillId="0" borderId="21" xfId="1694" applyFont="1" applyBorder="1" applyAlignment="1">
      <alignment horizontal="left" vertical="center" wrapText="1"/>
    </xf>
    <xf numFmtId="0" fontId="22" fillId="0" borderId="62" xfId="1694" applyFont="1" applyBorder="1" applyAlignment="1">
      <alignment vertical="center"/>
    </xf>
    <xf numFmtId="41" fontId="162" fillId="0" borderId="30" xfId="1694" applyNumberFormat="1" applyFont="1" applyBorder="1" applyAlignment="1">
      <alignment horizontal="left" vertical="center" wrapText="1"/>
    </xf>
    <xf numFmtId="41" fontId="162" fillId="0" borderId="30" xfId="1694" applyNumberFormat="1" applyFont="1" applyBorder="1" applyAlignment="1">
      <alignment horizontal="center" vertical="center" wrapText="1"/>
    </xf>
    <xf numFmtId="41" fontId="250" fillId="0" borderId="21" xfId="1694" applyNumberFormat="1" applyFont="1" applyBorder="1" applyAlignment="1">
      <alignment horizontal="left" vertical="center" wrapText="1"/>
    </xf>
    <xf numFmtId="41" fontId="162" fillId="0" borderId="35" xfId="1694" applyNumberFormat="1" applyFont="1" applyBorder="1" applyAlignment="1">
      <alignment horizontal="left" vertical="center" wrapText="1"/>
    </xf>
    <xf numFmtId="41" fontId="162" fillId="0" borderId="35" xfId="1694" applyNumberFormat="1" applyFont="1" applyBorder="1" applyAlignment="1">
      <alignment horizontal="center" vertical="center" wrapText="1"/>
    </xf>
    <xf numFmtId="0" fontId="25" fillId="0" borderId="62" xfId="1694" applyFont="1" applyBorder="1" applyAlignment="1">
      <alignment horizontal="left" vertical="center"/>
    </xf>
    <xf numFmtId="0" fontId="25" fillId="0" borderId="35" xfId="1694" applyFont="1" applyBorder="1" applyAlignment="1">
      <alignment horizontal="left" vertical="center"/>
    </xf>
    <xf numFmtId="0" fontId="162" fillId="0" borderId="35" xfId="1694" applyFont="1" applyBorder="1" applyAlignment="1">
      <alignment horizontal="left" vertical="center" wrapText="1"/>
    </xf>
    <xf numFmtId="0" fontId="162" fillId="0" borderId="35" xfId="1694" applyFont="1" applyBorder="1" applyAlignment="1">
      <alignment horizontal="center" vertical="center" wrapText="1"/>
    </xf>
    <xf numFmtId="0" fontId="250" fillId="0" borderId="35" xfId="1694" applyFont="1" applyBorder="1" applyAlignment="1">
      <alignment horizontal="left" vertical="center" wrapText="1"/>
    </xf>
    <xf numFmtId="0" fontId="23" fillId="44" borderId="0" xfId="1694" applyFont="1" applyFill="1" applyAlignment="1">
      <alignment horizontal="left" vertical="center"/>
    </xf>
    <xf numFmtId="0" fontId="263" fillId="44" borderId="0" xfId="1694" applyFont="1" applyFill="1" applyAlignment="1">
      <alignment horizontal="right" vertical="center"/>
    </xf>
    <xf numFmtId="0" fontId="22" fillId="44" borderId="0" xfId="1694" applyFont="1" applyFill="1" applyAlignment="1">
      <alignment horizontal="center" vertical="center"/>
    </xf>
    <xf numFmtId="0" fontId="13" fillId="44" borderId="0" xfId="1694" applyFont="1" applyFill="1" applyAlignment="1">
      <alignment horizontal="center" vertical="center"/>
    </xf>
    <xf numFmtId="0" fontId="269" fillId="44" borderId="0" xfId="1694" applyFont="1" applyFill="1" applyAlignment="1">
      <alignment horizontal="left" vertical="center"/>
    </xf>
    <xf numFmtId="0" fontId="13" fillId="44" borderId="0" xfId="1694" applyFont="1" applyFill="1" applyAlignment="1">
      <alignment horizontal="left" vertical="center"/>
    </xf>
    <xf numFmtId="0" fontId="25" fillId="0" borderId="97" xfId="1694" applyFont="1" applyBorder="1" applyAlignment="1">
      <alignment horizontal="left" vertical="center"/>
    </xf>
    <xf numFmtId="0" fontId="25" fillId="0" borderId="98" xfId="1694" applyFont="1" applyBorder="1" applyAlignment="1">
      <alignment horizontal="left" vertical="center"/>
    </xf>
    <xf numFmtId="0" fontId="25" fillId="0" borderId="99" xfId="1694" applyFont="1" applyBorder="1" applyAlignment="1">
      <alignment horizontal="right" vertical="center"/>
    </xf>
    <xf numFmtId="0" fontId="25" fillId="0" borderId="22" xfId="1694" applyFont="1" applyBorder="1" applyAlignment="1">
      <alignment horizontal="left" vertical="center"/>
    </xf>
    <xf numFmtId="0" fontId="25" fillId="0" borderId="39" xfId="1694" applyFont="1" applyBorder="1" applyAlignment="1">
      <alignment horizontal="left" vertical="center"/>
    </xf>
    <xf numFmtId="0" fontId="162" fillId="0" borderId="39" xfId="1694" applyFont="1" applyBorder="1" applyAlignment="1">
      <alignment horizontal="left" vertical="center" wrapText="1"/>
    </xf>
    <xf numFmtId="0" fontId="162" fillId="0" borderId="39" xfId="1694" applyFont="1" applyBorder="1" applyAlignment="1">
      <alignment horizontal="center" vertical="center" wrapText="1"/>
    </xf>
    <xf numFmtId="0" fontId="250" fillId="0" borderId="39" xfId="1694" applyFont="1" applyBorder="1" applyAlignment="1">
      <alignment horizontal="left" vertical="center" wrapText="1"/>
    </xf>
    <xf numFmtId="0" fontId="250" fillId="0" borderId="22" xfId="1694" applyFont="1" applyBorder="1" applyAlignment="1">
      <alignment horizontal="left" vertical="center" wrapText="1"/>
    </xf>
    <xf numFmtId="0" fontId="25" fillId="0" borderId="100" xfId="1694" applyFont="1" applyBorder="1" applyAlignment="1">
      <alignment horizontal="left" vertical="center"/>
    </xf>
    <xf numFmtId="0" fontId="22" fillId="0" borderId="101" xfId="1694" applyFont="1" applyBorder="1" applyAlignment="1">
      <alignment vertical="center"/>
    </xf>
    <xf numFmtId="0" fontId="162" fillId="0" borderId="39" xfId="1694" applyFont="1" applyBorder="1" applyAlignment="1">
      <alignment horizontal="right" vertical="center" wrapText="1"/>
    </xf>
    <xf numFmtId="165" fontId="162" fillId="44" borderId="24" xfId="1697" applyFont="1" applyFill="1" applyBorder="1" applyAlignment="1">
      <alignment horizontal="left" vertical="center" wrapText="1"/>
    </xf>
    <xf numFmtId="165" fontId="23" fillId="44" borderId="11" xfId="1697" applyFont="1" applyFill="1" applyBorder="1" applyAlignment="1">
      <alignment horizontal="center" vertical="center" wrapText="1"/>
    </xf>
    <xf numFmtId="41" fontId="259" fillId="0" borderId="44" xfId="1694" applyNumberFormat="1" applyFont="1" applyBorder="1" applyAlignment="1">
      <alignment horizontal="center" vertical="center"/>
    </xf>
    <xf numFmtId="0" fontId="23" fillId="0" borderId="88" xfId="1694" applyFont="1" applyBorder="1" applyAlignment="1">
      <alignment horizontal="center" vertical="center"/>
    </xf>
    <xf numFmtId="0" fontId="23" fillId="0" borderId="89" xfId="1694" applyFont="1" applyBorder="1" applyAlignment="1">
      <alignment horizontal="center" vertical="center"/>
    </xf>
    <xf numFmtId="0" fontId="22" fillId="0" borderId="26" xfId="1694" applyFont="1" applyBorder="1" applyAlignment="1">
      <alignment horizontal="left" vertical="center" wrapText="1"/>
    </xf>
    <xf numFmtId="0" fontId="22" fillId="0" borderId="90" xfId="1694" applyFont="1" applyBorder="1" applyAlignment="1">
      <alignment horizontal="left" vertical="center"/>
    </xf>
    <xf numFmtId="0" fontId="22" fillId="0" borderId="91" xfId="1694" applyFont="1" applyBorder="1" applyAlignment="1">
      <alignment horizontal="left" vertical="center"/>
    </xf>
    <xf numFmtId="0" fontId="25" fillId="0" borderId="92" xfId="1694" applyFont="1" applyBorder="1" applyAlignment="1">
      <alignment horizontal="right" vertical="center"/>
    </xf>
    <xf numFmtId="0" fontId="25" fillId="0" borderId="26" xfId="1694" applyFont="1" applyBorder="1" applyAlignment="1">
      <alignment vertical="center"/>
    </xf>
    <xf numFmtId="165" fontId="22" fillId="0" borderId="26" xfId="1697" applyFont="1" applyFill="1" applyBorder="1" applyAlignment="1">
      <alignment horizontal="right" vertical="center" wrapText="1"/>
    </xf>
    <xf numFmtId="165" fontId="22" fillId="0" borderId="26" xfId="1697" applyFont="1" applyFill="1" applyBorder="1" applyAlignment="1">
      <alignment horizontal="center" vertical="center" wrapText="1"/>
    </xf>
    <xf numFmtId="0" fontId="22" fillId="0" borderId="26" xfId="1694" applyFont="1" applyBorder="1" applyAlignment="1">
      <alignment horizontal="right" vertical="center" wrapText="1"/>
    </xf>
    <xf numFmtId="0" fontId="25" fillId="0" borderId="24" xfId="1694" applyFont="1" applyBorder="1" applyAlignment="1">
      <alignment vertical="center"/>
    </xf>
    <xf numFmtId="165" fontId="22" fillId="0" borderId="24" xfId="1697" applyFont="1" applyFill="1" applyBorder="1" applyAlignment="1">
      <alignment horizontal="right" vertical="center" wrapText="1"/>
    </xf>
    <xf numFmtId="165" fontId="22" fillId="0" borderId="24" xfId="1697" applyFont="1" applyFill="1" applyBorder="1" applyAlignment="1">
      <alignment horizontal="center" vertical="center" wrapText="1"/>
    </xf>
    <xf numFmtId="0" fontId="22" fillId="0" borderId="24" xfId="1694" applyFont="1" applyBorder="1" applyAlignment="1">
      <alignment horizontal="right" vertical="center" wrapText="1"/>
    </xf>
    <xf numFmtId="0" fontId="25" fillId="0" borderId="23" xfId="1694" quotePrefix="1" applyFont="1" applyBorder="1" applyAlignment="1">
      <alignment horizontal="left" vertical="center"/>
    </xf>
    <xf numFmtId="175" fontId="22" fillId="0" borderId="23" xfId="1694" applyNumberFormat="1" applyFont="1" applyBorder="1" applyAlignment="1">
      <alignment horizontal="left" vertical="center" wrapText="1"/>
    </xf>
    <xf numFmtId="175" fontId="25" fillId="0" borderId="23" xfId="1694" applyNumberFormat="1" applyFont="1" applyBorder="1" applyAlignment="1">
      <alignment horizontal="center" vertical="center" wrapText="1"/>
    </xf>
    <xf numFmtId="175" fontId="25" fillId="0" borderId="23" xfId="1694" applyNumberFormat="1" applyFont="1" applyBorder="1" applyAlignment="1">
      <alignment horizontal="left" vertical="center" wrapText="1"/>
    </xf>
    <xf numFmtId="175" fontId="22" fillId="0" borderId="23" xfId="1694" applyNumberFormat="1" applyFont="1" applyBorder="1" applyAlignment="1">
      <alignment horizontal="center" vertical="center" wrapText="1"/>
    </xf>
    <xf numFmtId="175" fontId="22" fillId="0" borderId="24" xfId="1694" applyNumberFormat="1" applyFont="1" applyBorder="1" applyAlignment="1">
      <alignment horizontal="left" vertical="center" wrapText="1"/>
    </xf>
    <xf numFmtId="165" fontId="22" fillId="0" borderId="23" xfId="1697" applyFont="1" applyFill="1" applyBorder="1" applyAlignment="1">
      <alignment horizontal="center" vertical="center" wrapText="1"/>
    </xf>
    <xf numFmtId="165" fontId="22" fillId="0" borderId="23" xfId="1697" applyFont="1" applyFill="1" applyBorder="1" applyAlignment="1">
      <alignment horizontal="right" vertical="center" wrapText="1"/>
    </xf>
    <xf numFmtId="43" fontId="22" fillId="0" borderId="0" xfId="1694" applyNumberFormat="1" applyFont="1" applyAlignment="1">
      <alignment vertical="center"/>
    </xf>
    <xf numFmtId="10" fontId="17" fillId="0" borderId="26" xfId="1072" applyNumberFormat="1" applyFont="1" applyBorder="1"/>
    <xf numFmtId="0" fontId="18" fillId="0" borderId="27" xfId="0" applyFont="1" applyBorder="1" applyAlignment="1">
      <alignment vertical="center" wrapText="1"/>
    </xf>
    <xf numFmtId="0" fontId="18" fillId="0" borderId="27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0" fontId="12" fillId="0" borderId="0" xfId="1072" applyNumberFormat="1" applyFont="1" applyAlignment="1">
      <alignment vertical="center"/>
    </xf>
    <xf numFmtId="175" fontId="36" fillId="0" borderId="23" xfId="477" applyNumberFormat="1" applyFont="1" applyFill="1" applyBorder="1" applyAlignment="1">
      <alignment horizontal="right" vertical="center" wrapText="1"/>
    </xf>
    <xf numFmtId="0" fontId="13" fillId="0" borderId="18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left" vertical="center" wrapText="1"/>
    </xf>
    <xf numFmtId="166" fontId="12" fillId="0" borderId="0" xfId="0" applyNumberFormat="1" applyFont="1"/>
    <xf numFmtId="0" fontId="15" fillId="0" borderId="27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left" vertical="center" wrapText="1"/>
    </xf>
    <xf numFmtId="1" fontId="14" fillId="0" borderId="23" xfId="0" applyNumberFormat="1" applyFont="1" applyBorder="1" applyAlignment="1">
      <alignment vertical="top"/>
    </xf>
    <xf numFmtId="0" fontId="14" fillId="0" borderId="23" xfId="0" applyFont="1" applyBorder="1" applyAlignment="1">
      <alignment vertical="top"/>
    </xf>
    <xf numFmtId="1" fontId="15" fillId="0" borderId="23" xfId="0" applyNumberFormat="1" applyFont="1" applyBorder="1" applyAlignment="1">
      <alignment vertical="top"/>
    </xf>
    <xf numFmtId="0" fontId="15" fillId="0" borderId="23" xfId="0" applyFont="1" applyBorder="1" applyAlignment="1">
      <alignment vertical="top"/>
    </xf>
    <xf numFmtId="1" fontId="14" fillId="0" borderId="26" xfId="0" applyNumberFormat="1" applyFont="1" applyBorder="1" applyAlignment="1">
      <alignment vertical="top"/>
    </xf>
    <xf numFmtId="0" fontId="14" fillId="0" borderId="26" xfId="0" applyFont="1" applyBorder="1" applyAlignment="1">
      <alignment vertical="top"/>
    </xf>
    <xf numFmtId="1" fontId="15" fillId="0" borderId="8" xfId="0" applyNumberFormat="1" applyFont="1" applyBorder="1" applyAlignment="1">
      <alignment vertical="top"/>
    </xf>
    <xf numFmtId="0" fontId="15" fillId="0" borderId="8" xfId="0" applyFont="1" applyBorder="1" applyAlignment="1">
      <alignment vertical="top"/>
    </xf>
    <xf numFmtId="1" fontId="14" fillId="0" borderId="27" xfId="0" applyNumberFormat="1" applyFont="1" applyBorder="1" applyAlignment="1">
      <alignment vertical="top"/>
    </xf>
    <xf numFmtId="0" fontId="14" fillId="0" borderId="27" xfId="0" applyFont="1" applyBorder="1" applyAlignment="1">
      <alignment vertical="top"/>
    </xf>
    <xf numFmtId="1" fontId="14" fillId="0" borderId="24" xfId="0" applyNumberFormat="1" applyFont="1" applyBorder="1" applyAlignment="1">
      <alignment vertical="top"/>
    </xf>
    <xf numFmtId="0" fontId="14" fillId="0" borderId="24" xfId="0" applyFont="1" applyBorder="1" applyAlignment="1">
      <alignment vertical="top"/>
    </xf>
    <xf numFmtId="169" fontId="13" fillId="0" borderId="8" xfId="477" applyNumberFormat="1" applyFont="1" applyBorder="1"/>
    <xf numFmtId="169" fontId="12" fillId="0" borderId="0" xfId="477" applyNumberFormat="1" applyFont="1"/>
    <xf numFmtId="169" fontId="12" fillId="0" borderId="0" xfId="0" applyNumberFormat="1" applyFont="1"/>
    <xf numFmtId="169" fontId="35" fillId="0" borderId="0" xfId="477" applyNumberFormat="1" applyFont="1" applyFill="1" applyAlignment="1">
      <alignment vertical="center" wrapText="1"/>
    </xf>
    <xf numFmtId="41" fontId="35" fillId="0" borderId="23" xfId="645" applyNumberFormat="1" applyFont="1" applyFill="1" applyBorder="1" applyAlignment="1">
      <alignment horizontal="right" vertical="center" wrapText="1"/>
    </xf>
    <xf numFmtId="41" fontId="35" fillId="0" borderId="23" xfId="640" applyNumberFormat="1" applyFont="1" applyFill="1" applyBorder="1" applyAlignment="1">
      <alignment horizontal="right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left" vertical="center" wrapText="1"/>
    </xf>
    <xf numFmtId="3" fontId="13" fillId="0" borderId="27" xfId="0" applyNumberFormat="1" applyFont="1" applyBorder="1" applyAlignment="1">
      <alignment horizontal="right" vertical="center" wrapText="1"/>
    </xf>
    <xf numFmtId="0" fontId="13" fillId="0" borderId="23" xfId="0" applyFont="1" applyBorder="1" applyAlignment="1">
      <alignment horizontal="left" vertical="center" wrapText="1"/>
    </xf>
    <xf numFmtId="3" fontId="13" fillId="0" borderId="23" xfId="0" applyNumberFormat="1" applyFont="1" applyBorder="1" applyAlignment="1">
      <alignment horizontal="right" vertical="center" wrapText="1"/>
    </xf>
    <xf numFmtId="169" fontId="13" fillId="0" borderId="23" xfId="0" applyNumberFormat="1" applyFont="1" applyBorder="1" applyAlignment="1">
      <alignment horizontal="right" vertical="center" wrapText="1"/>
    </xf>
    <xf numFmtId="37" fontId="13" fillId="0" borderId="23" xfId="0" applyNumberFormat="1" applyFont="1" applyBorder="1" applyAlignment="1">
      <alignment horizontal="right" vertical="center" wrapText="1"/>
    </xf>
    <xf numFmtId="0" fontId="12" fillId="0" borderId="23" xfId="0" applyFont="1" applyBorder="1" applyAlignment="1">
      <alignment horizontal="right" vertical="center" wrapText="1"/>
    </xf>
    <xf numFmtId="41" fontId="12" fillId="0" borderId="23" xfId="482" applyNumberFormat="1" applyFont="1" applyFill="1" applyBorder="1" applyAlignment="1">
      <alignment horizontal="right" vertical="center" wrapText="1"/>
    </xf>
    <xf numFmtId="0" fontId="20" fillId="0" borderId="23" xfId="0" applyFont="1" applyBorder="1" applyAlignment="1">
      <alignment horizontal="right" vertical="center" wrapText="1"/>
    </xf>
    <xf numFmtId="49" fontId="13" fillId="0" borderId="23" xfId="0" quotePrefix="1" applyNumberFormat="1" applyFont="1" applyBorder="1" applyAlignment="1">
      <alignment vertical="center" wrapText="1"/>
    </xf>
    <xf numFmtId="175" fontId="12" fillId="0" borderId="23" xfId="483" applyNumberFormat="1" applyFont="1" applyFill="1" applyBorder="1" applyAlignment="1">
      <alignment horizontal="right" vertical="center" wrapText="1"/>
    </xf>
    <xf numFmtId="0" fontId="12" fillId="0" borderId="23" xfId="888" quotePrefix="1" applyFont="1" applyBorder="1" applyAlignment="1">
      <alignment vertical="center" wrapText="1"/>
    </xf>
    <xf numFmtId="49" fontId="13" fillId="0" borderId="23" xfId="888" quotePrefix="1" applyNumberFormat="1" applyFont="1" applyBorder="1" applyAlignment="1">
      <alignment vertical="center" wrapText="1"/>
    </xf>
    <xf numFmtId="0" fontId="13" fillId="0" borderId="23" xfId="888" quotePrefix="1" applyFont="1" applyBorder="1" applyAlignment="1">
      <alignment vertical="center" wrapText="1"/>
    </xf>
    <xf numFmtId="49" fontId="21" fillId="0" borderId="23" xfId="0" quotePrefix="1" applyNumberFormat="1" applyFont="1" applyBorder="1" applyAlignment="1">
      <alignment vertical="center" wrapText="1"/>
    </xf>
    <xf numFmtId="0" fontId="21" fillId="0" borderId="23" xfId="0" applyFont="1" applyBorder="1" applyAlignment="1">
      <alignment horizontal="right" vertical="center" wrapText="1"/>
    </xf>
    <xf numFmtId="0" fontId="215" fillId="0" borderId="23" xfId="0" applyFont="1" applyBorder="1" applyAlignment="1">
      <alignment horizontal="center" vertical="center" wrapText="1"/>
    </xf>
    <xf numFmtId="175" fontId="21" fillId="0" borderId="23" xfId="477" applyNumberFormat="1" applyFont="1" applyFill="1" applyBorder="1" applyAlignment="1">
      <alignment horizontal="right" vertical="center" wrapText="1"/>
    </xf>
    <xf numFmtId="9" fontId="21" fillId="0" borderId="23" xfId="1072" applyFont="1" applyFill="1" applyBorder="1" applyAlignment="1">
      <alignment horizontal="right" vertical="center" wrapText="1"/>
    </xf>
    <xf numFmtId="3" fontId="13" fillId="0" borderId="0" xfId="0" applyNumberFormat="1" applyFont="1" applyAlignment="1">
      <alignment horizontal="right" vertical="center" wrapText="1"/>
    </xf>
    <xf numFmtId="0" fontId="34" fillId="0" borderId="0" xfId="0" applyFont="1" applyAlignment="1">
      <alignment vertical="center" wrapText="1"/>
    </xf>
    <xf numFmtId="49" fontId="34" fillId="0" borderId="0" xfId="0" applyNumberFormat="1" applyFont="1" applyAlignment="1">
      <alignment vertical="center" wrapText="1"/>
    </xf>
    <xf numFmtId="3" fontId="34" fillId="0" borderId="0" xfId="0" applyNumberFormat="1" applyFont="1" applyAlignment="1">
      <alignment horizontal="right" vertical="center" wrapText="1"/>
    </xf>
    <xf numFmtId="3" fontId="225" fillId="0" borderId="0" xfId="0" applyNumberFormat="1" applyFont="1" applyAlignment="1">
      <alignment horizontal="right" vertical="center" wrapText="1"/>
    </xf>
    <xf numFmtId="3" fontId="21" fillId="0" borderId="28" xfId="0" applyNumberFormat="1" applyFont="1" applyBorder="1" applyAlignment="1">
      <alignment vertical="center" wrapText="1"/>
    </xf>
    <xf numFmtId="169" fontId="13" fillId="0" borderId="0" xfId="477" applyNumberFormat="1" applyFont="1" applyFill="1" applyAlignment="1">
      <alignment horizontal="right" vertical="center" wrapText="1"/>
    </xf>
    <xf numFmtId="169" fontId="203" fillId="0" borderId="28" xfId="1072" applyNumberFormat="1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41" fontId="12" fillId="0" borderId="0" xfId="0" applyNumberFormat="1" applyFont="1" applyAlignment="1">
      <alignment horizontal="right" vertical="center" wrapText="1"/>
    </xf>
    <xf numFmtId="169" fontId="12" fillId="0" borderId="0" xfId="640" applyNumberFormat="1" applyFont="1" applyFill="1" applyAlignment="1">
      <alignment horizontal="right" vertical="center" wrapText="1"/>
    </xf>
    <xf numFmtId="168" fontId="13" fillId="0" borderId="0" xfId="477" applyFont="1" applyFill="1" applyAlignment="1">
      <alignment horizontal="right" vertical="center" wrapText="1"/>
    </xf>
    <xf numFmtId="168" fontId="13" fillId="0" borderId="0" xfId="640" applyFont="1" applyFill="1" applyAlignment="1">
      <alignment horizontal="right" vertical="center" wrapText="1"/>
    </xf>
    <xf numFmtId="179" fontId="12" fillId="0" borderId="0" xfId="1072" applyNumberFormat="1" applyFont="1" applyFill="1" applyAlignment="1">
      <alignment vertical="center" wrapText="1"/>
    </xf>
    <xf numFmtId="1" fontId="13" fillId="0" borderId="0" xfId="0" applyNumberFormat="1" applyFont="1" applyAlignment="1">
      <alignment horizontal="right" vertical="center" wrapText="1"/>
    </xf>
    <xf numFmtId="10" fontId="209" fillId="0" borderId="0" xfId="0" applyNumberFormat="1" applyFont="1" applyAlignment="1">
      <alignment vertical="center" wrapText="1"/>
    </xf>
    <xf numFmtId="168" fontId="203" fillId="0" borderId="0" xfId="477" applyFont="1" applyFill="1" applyAlignment="1">
      <alignment horizontal="right" vertical="center" wrapText="1"/>
    </xf>
    <xf numFmtId="10" fontId="203" fillId="0" borderId="0" xfId="1072" applyNumberFormat="1" applyFont="1" applyFill="1" applyAlignment="1">
      <alignment horizontal="right" vertical="center" wrapText="1"/>
    </xf>
    <xf numFmtId="0" fontId="218" fillId="0" borderId="0" xfId="0" applyFont="1" applyAlignment="1">
      <alignment vertical="center" wrapText="1"/>
    </xf>
    <xf numFmtId="168" fontId="218" fillId="0" borderId="0" xfId="477" applyFont="1" applyFill="1" applyAlignment="1">
      <alignment horizontal="right" vertical="center" wrapText="1"/>
    </xf>
    <xf numFmtId="10" fontId="218" fillId="0" borderId="0" xfId="1072" applyNumberFormat="1" applyFont="1" applyFill="1" applyAlignment="1">
      <alignment horizontal="right" vertical="center" wrapText="1"/>
    </xf>
    <xf numFmtId="254" fontId="203" fillId="0" borderId="0" xfId="477" applyNumberFormat="1" applyFont="1" applyFill="1" applyAlignment="1">
      <alignment horizontal="right" vertical="center" wrapText="1"/>
    </xf>
    <xf numFmtId="10" fontId="12" fillId="0" borderId="0" xfId="0" applyNumberFormat="1" applyFont="1" applyAlignment="1">
      <alignment vertical="center" wrapText="1"/>
    </xf>
    <xf numFmtId="10" fontId="12" fillId="0" borderId="0" xfId="1072" applyNumberFormat="1" applyFont="1" applyFill="1" applyAlignment="1">
      <alignment horizontal="right" vertical="center" wrapText="1"/>
    </xf>
    <xf numFmtId="9" fontId="13" fillId="0" borderId="0" xfId="1072" applyFont="1" applyFill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41" fontId="203" fillId="0" borderId="0" xfId="0" applyNumberFormat="1" applyFont="1" applyAlignment="1">
      <alignment vertical="center" wrapText="1"/>
    </xf>
    <xf numFmtId="207" fontId="219" fillId="0" borderId="0" xfId="477" applyNumberFormat="1" applyFont="1" applyFill="1"/>
    <xf numFmtId="207" fontId="219" fillId="0" borderId="0" xfId="477" applyNumberFormat="1" applyFont="1" applyFill="1" applyAlignment="1"/>
    <xf numFmtId="165" fontId="13" fillId="0" borderId="18" xfId="888" applyNumberFormat="1" applyFont="1" applyBorder="1" applyAlignment="1">
      <alignment horizontal="center" vertical="center" wrapText="1"/>
    </xf>
    <xf numFmtId="0" fontId="13" fillId="0" borderId="34" xfId="888" applyFont="1" applyBorder="1" applyAlignment="1">
      <alignment horizontal="left" vertical="center" wrapText="1"/>
    </xf>
    <xf numFmtId="3" fontId="13" fillId="0" borderId="11" xfId="888" applyNumberFormat="1" applyFont="1" applyBorder="1" applyAlignment="1">
      <alignment horizontal="right" vertical="center" wrapText="1"/>
    </xf>
    <xf numFmtId="3" fontId="13" fillId="0" borderId="34" xfId="888" applyNumberFormat="1" applyFont="1" applyBorder="1" applyAlignment="1">
      <alignment horizontal="right" vertical="center" wrapText="1"/>
    </xf>
    <xf numFmtId="3" fontId="13" fillId="0" borderId="42" xfId="0" applyNumberFormat="1" applyFont="1" applyBorder="1" applyAlignment="1">
      <alignment horizontal="right" vertical="center" wrapText="1"/>
    </xf>
    <xf numFmtId="3" fontId="13" fillId="0" borderId="42" xfId="888" applyNumberFormat="1" applyFont="1" applyBorder="1" applyAlignment="1">
      <alignment horizontal="center" vertical="center" wrapText="1"/>
    </xf>
    <xf numFmtId="3" fontId="13" fillId="0" borderId="23" xfId="888" applyNumberFormat="1" applyFont="1" applyBorder="1" applyAlignment="1">
      <alignment horizontal="right" vertical="center" wrapText="1"/>
    </xf>
    <xf numFmtId="3" fontId="13" fillId="0" borderId="35" xfId="888" applyNumberFormat="1" applyFont="1" applyBorder="1" applyAlignment="1">
      <alignment horizontal="right" vertical="center" wrapText="1"/>
    </xf>
    <xf numFmtId="3" fontId="13" fillId="0" borderId="43" xfId="0" applyNumberFormat="1" applyFont="1" applyBorder="1" applyAlignment="1">
      <alignment horizontal="right" vertical="center" wrapText="1"/>
    </xf>
    <xf numFmtId="3" fontId="12" fillId="0" borderId="43" xfId="888" applyNumberFormat="1" applyFont="1" applyBorder="1" applyAlignment="1">
      <alignment vertical="center" wrapText="1"/>
    </xf>
    <xf numFmtId="49" fontId="12" fillId="0" borderId="23" xfId="888" applyNumberFormat="1" applyFont="1" applyBorder="1" applyAlignment="1">
      <alignment vertical="center" wrapText="1"/>
    </xf>
    <xf numFmtId="165" fontId="12" fillId="0" borderId="23" xfId="888" applyNumberFormat="1" applyFont="1" applyBorder="1" applyAlignment="1">
      <alignment horizontal="right" vertical="center" wrapText="1"/>
    </xf>
    <xf numFmtId="3" fontId="12" fillId="0" borderId="23" xfId="888" applyNumberFormat="1" applyFont="1" applyBorder="1" applyAlignment="1">
      <alignment horizontal="right" vertical="center" wrapText="1"/>
    </xf>
    <xf numFmtId="3" fontId="12" fillId="0" borderId="35" xfId="888" applyNumberFormat="1" applyFont="1" applyBorder="1" applyAlignment="1">
      <alignment horizontal="right" vertical="center" wrapText="1"/>
    </xf>
    <xf numFmtId="3" fontId="12" fillId="0" borderId="43" xfId="0" applyNumberFormat="1" applyFont="1" applyBorder="1"/>
    <xf numFmtId="49" fontId="21" fillId="0" borderId="23" xfId="888" applyNumberFormat="1" applyFont="1" applyBorder="1" applyAlignment="1">
      <alignment vertical="center" wrapText="1"/>
    </xf>
    <xf numFmtId="3" fontId="21" fillId="0" borderId="23" xfId="888" applyNumberFormat="1" applyFont="1" applyBorder="1" applyAlignment="1">
      <alignment horizontal="right" vertical="center" wrapText="1"/>
    </xf>
    <xf numFmtId="165" fontId="21" fillId="0" borderId="23" xfId="888" applyNumberFormat="1" applyFont="1" applyBorder="1" applyAlignment="1">
      <alignment horizontal="right" vertical="center" wrapText="1"/>
    </xf>
    <xf numFmtId="3" fontId="12" fillId="0" borderId="50" xfId="0" applyNumberFormat="1" applyFont="1" applyBorder="1"/>
    <xf numFmtId="165" fontId="12" fillId="0" borderId="35" xfId="888" applyNumberFormat="1" applyFont="1" applyBorder="1" applyAlignment="1">
      <alignment horizontal="right" vertical="center" wrapText="1"/>
    </xf>
    <xf numFmtId="3" fontId="13" fillId="0" borderId="43" xfId="0" applyNumberFormat="1" applyFont="1" applyBorder="1"/>
    <xf numFmtId="3" fontId="13" fillId="0" borderId="50" xfId="0" applyNumberFormat="1" applyFont="1" applyBorder="1"/>
    <xf numFmtId="3" fontId="13" fillId="0" borderId="43" xfId="888" applyNumberFormat="1" applyFont="1" applyBorder="1" applyAlignment="1">
      <alignment vertical="center" wrapText="1"/>
    </xf>
    <xf numFmtId="3" fontId="21" fillId="0" borderId="43" xfId="0" applyNumberFormat="1" applyFont="1" applyBorder="1"/>
    <xf numFmtId="3" fontId="21" fillId="0" borderId="50" xfId="0" applyNumberFormat="1" applyFont="1" applyBorder="1"/>
    <xf numFmtId="3" fontId="21" fillId="0" borderId="43" xfId="888" applyNumberFormat="1" applyFont="1" applyBorder="1" applyAlignment="1">
      <alignment vertical="center" wrapText="1"/>
    </xf>
    <xf numFmtId="3" fontId="20" fillId="0" borderId="43" xfId="888" applyNumberFormat="1" applyFont="1" applyBorder="1" applyAlignment="1">
      <alignment horizontal="center" vertical="center" wrapText="1"/>
    </xf>
    <xf numFmtId="3" fontId="21" fillId="0" borderId="35" xfId="888" applyNumberFormat="1" applyFont="1" applyBorder="1" applyAlignment="1">
      <alignment horizontal="right" vertical="center" wrapText="1"/>
    </xf>
    <xf numFmtId="165" fontId="21" fillId="0" borderId="35" xfId="888" applyNumberFormat="1" applyFont="1" applyBorder="1" applyAlignment="1">
      <alignment horizontal="right" vertical="center" wrapText="1"/>
    </xf>
    <xf numFmtId="3" fontId="13" fillId="0" borderId="43" xfId="0" applyNumberFormat="1" applyFont="1" applyBorder="1" applyAlignment="1">
      <alignment vertical="center"/>
    </xf>
    <xf numFmtId="3" fontId="13" fillId="0" borderId="50" xfId="0" applyNumberFormat="1" applyFont="1" applyBorder="1" applyAlignment="1">
      <alignment vertical="center"/>
    </xf>
    <xf numFmtId="0" fontId="13" fillId="0" borderId="23" xfId="888" applyFont="1" applyBorder="1" applyAlignment="1">
      <alignment vertical="center" wrapText="1"/>
    </xf>
    <xf numFmtId="3" fontId="13" fillId="0" borderId="43" xfId="0" applyNumberFormat="1" applyFont="1" applyBorder="1" applyAlignment="1">
      <alignment vertical="center" wrapText="1"/>
    </xf>
    <xf numFmtId="3" fontId="21" fillId="0" borderId="43" xfId="888" applyNumberFormat="1" applyFont="1" applyBorder="1" applyAlignment="1">
      <alignment horizontal="center" vertical="center" wrapText="1"/>
    </xf>
    <xf numFmtId="49" fontId="13" fillId="0" borderId="23" xfId="888" applyNumberFormat="1" applyFont="1" applyBorder="1" applyAlignment="1">
      <alignment horizontal="left" vertical="center" wrapText="1"/>
    </xf>
    <xf numFmtId="49" fontId="20" fillId="0" borderId="23" xfId="888" applyNumberFormat="1" applyFont="1" applyBorder="1" applyAlignment="1">
      <alignment vertical="center" wrapText="1"/>
    </xf>
    <xf numFmtId="165" fontId="20" fillId="0" borderId="23" xfId="888" applyNumberFormat="1" applyFont="1" applyBorder="1" applyAlignment="1">
      <alignment horizontal="right" vertical="center" wrapText="1"/>
    </xf>
    <xf numFmtId="165" fontId="20" fillId="0" borderId="35" xfId="888" applyNumberFormat="1" applyFont="1" applyBorder="1" applyAlignment="1">
      <alignment horizontal="right" vertical="center" wrapText="1"/>
    </xf>
    <xf numFmtId="3" fontId="20" fillId="0" borderId="23" xfId="888" applyNumberFormat="1" applyFont="1" applyBorder="1" applyAlignment="1">
      <alignment horizontal="right" vertical="center" wrapText="1"/>
    </xf>
    <xf numFmtId="3" fontId="20" fillId="0" borderId="35" xfId="888" applyNumberFormat="1" applyFont="1" applyBorder="1" applyAlignment="1">
      <alignment horizontal="right" vertical="center" wrapText="1"/>
    </xf>
    <xf numFmtId="49" fontId="21" fillId="0" borderId="23" xfId="888" quotePrefix="1" applyNumberFormat="1" applyFont="1" applyBorder="1" applyAlignment="1">
      <alignment vertical="center" wrapText="1"/>
    </xf>
    <xf numFmtId="3" fontId="13" fillId="0" borderId="43" xfId="888" applyNumberFormat="1" applyFont="1" applyBorder="1" applyAlignment="1">
      <alignment horizontal="center" vertical="center" wrapText="1"/>
    </xf>
    <xf numFmtId="3" fontId="20" fillId="0" borderId="43" xfId="888" applyNumberFormat="1" applyFont="1" applyBorder="1" applyAlignment="1">
      <alignment vertical="center" wrapText="1"/>
    </xf>
    <xf numFmtId="3" fontId="12" fillId="0" borderId="43" xfId="888" applyNumberFormat="1" applyFont="1" applyBorder="1" applyAlignment="1">
      <alignment horizontal="center" vertical="center" wrapText="1"/>
    </xf>
    <xf numFmtId="165" fontId="19" fillId="0" borderId="0" xfId="0" applyNumberFormat="1" applyFont="1" applyAlignment="1">
      <alignment vertical="center"/>
    </xf>
    <xf numFmtId="0" fontId="13" fillId="0" borderId="11" xfId="0" applyFont="1" applyBorder="1" applyAlignment="1">
      <alignment horizontal="left" vertical="center" wrapText="1"/>
    </xf>
    <xf numFmtId="49" fontId="13" fillId="0" borderId="11" xfId="0" applyNumberFormat="1" applyFont="1" applyBorder="1" applyAlignment="1">
      <alignment vertical="center" wrapText="1"/>
    </xf>
    <xf numFmtId="3" fontId="13" fillId="0" borderId="11" xfId="0" applyNumberFormat="1" applyFont="1" applyBorder="1" applyAlignment="1">
      <alignment horizontal="right" vertical="center" wrapText="1"/>
    </xf>
    <xf numFmtId="3" fontId="36" fillId="0" borderId="23" xfId="0" applyNumberFormat="1" applyFont="1" applyBorder="1" applyAlignment="1">
      <alignment horizontal="right" vertical="center" wrapText="1"/>
    </xf>
    <xf numFmtId="3" fontId="12" fillId="0" borderId="23" xfId="0" applyNumberFormat="1" applyFont="1" applyBorder="1" applyAlignment="1">
      <alignment horizontal="right" vertical="center" wrapText="1"/>
    </xf>
    <xf numFmtId="0" fontId="21" fillId="0" borderId="23" xfId="1057" applyFont="1" applyBorder="1" applyAlignment="1">
      <alignment horizontal="center" vertical="center" wrapText="1"/>
    </xf>
    <xf numFmtId="0" fontId="21" fillId="0" borderId="23" xfId="1057" applyFont="1" applyBorder="1" applyAlignment="1">
      <alignment vertical="center" wrapText="1"/>
    </xf>
    <xf numFmtId="49" fontId="21" fillId="0" borderId="23" xfId="0" applyNumberFormat="1" applyFont="1" applyBorder="1" applyAlignment="1">
      <alignment vertical="center" wrapText="1"/>
    </xf>
    <xf numFmtId="3" fontId="21" fillId="0" borderId="23" xfId="0" applyNumberFormat="1" applyFont="1" applyBorder="1" applyAlignment="1">
      <alignment horizontal="right" vertical="center" wrapText="1"/>
    </xf>
    <xf numFmtId="0" fontId="12" fillId="0" borderId="23" xfId="1057" applyFont="1" applyBorder="1" applyAlignment="1">
      <alignment horizontal="center" vertical="center" wrapText="1"/>
    </xf>
    <xf numFmtId="49" fontId="21" fillId="0" borderId="23" xfId="1057" applyNumberFormat="1" applyFont="1" applyBorder="1" applyAlignment="1">
      <alignment vertical="center" wrapText="1"/>
    </xf>
    <xf numFmtId="3" fontId="13" fillId="0" borderId="29" xfId="0" applyNumberFormat="1" applyFont="1" applyBorder="1" applyAlignment="1">
      <alignment horizontal="center" vertical="center" wrapText="1"/>
    </xf>
    <xf numFmtId="3" fontId="13" fillId="0" borderId="11" xfId="0" applyNumberFormat="1" applyFont="1" applyBorder="1" applyAlignment="1">
      <alignment horizontal="center" vertical="center" wrapText="1"/>
    </xf>
    <xf numFmtId="175" fontId="21" fillId="0" borderId="23" xfId="0" applyNumberFormat="1" applyFont="1" applyBorder="1" applyAlignment="1">
      <alignment horizontal="right" vertical="center" wrapText="1"/>
    </xf>
    <xf numFmtId="177" fontId="12" fillId="0" borderId="23" xfId="0" applyNumberFormat="1" applyFont="1" applyBorder="1" applyAlignment="1">
      <alignment horizontal="right" vertical="center" wrapText="1"/>
    </xf>
    <xf numFmtId="169" fontId="12" fillId="0" borderId="23" xfId="0" applyNumberFormat="1" applyFont="1" applyBorder="1" applyAlignment="1">
      <alignment horizontal="right" vertical="center" wrapText="1"/>
    </xf>
    <xf numFmtId="0" fontId="0" fillId="0" borderId="23" xfId="0" applyBorder="1"/>
    <xf numFmtId="0" fontId="12" fillId="0" borderId="23" xfId="0" applyFont="1" applyBorder="1" applyAlignment="1">
      <alignment horizontal="left" vertical="center" wrapText="1"/>
    </xf>
    <xf numFmtId="181" fontId="21" fillId="0" borderId="23" xfId="0" applyNumberFormat="1" applyFont="1" applyBorder="1" applyAlignment="1">
      <alignment horizontal="right" vertical="center" wrapText="1"/>
    </xf>
    <xf numFmtId="247" fontId="13" fillId="0" borderId="23" xfId="0" applyNumberFormat="1" applyFont="1" applyBorder="1" applyAlignment="1">
      <alignment horizontal="right" vertical="center" wrapText="1"/>
    </xf>
    <xf numFmtId="247" fontId="12" fillId="0" borderId="23" xfId="0" applyNumberFormat="1" applyFont="1" applyBorder="1" applyAlignment="1">
      <alignment horizontal="right" vertical="center" wrapText="1"/>
    </xf>
    <xf numFmtId="247" fontId="21" fillId="0" borderId="23" xfId="0" applyNumberFormat="1" applyFont="1" applyBorder="1" applyAlignment="1">
      <alignment horizontal="right" vertical="center" wrapText="1"/>
    </xf>
    <xf numFmtId="0" fontId="33" fillId="0" borderId="23" xfId="0" quotePrefix="1" applyFont="1" applyBorder="1" applyAlignment="1">
      <alignment horizontal="left" vertical="center" wrapText="1"/>
    </xf>
    <xf numFmtId="3" fontId="35" fillId="0" borderId="23" xfId="0" applyNumberFormat="1" applyFont="1" applyBorder="1" applyAlignment="1">
      <alignment horizontal="right" vertical="center" wrapText="1"/>
    </xf>
    <xf numFmtId="3" fontId="38" fillId="0" borderId="23" xfId="0" applyNumberFormat="1" applyFont="1" applyBorder="1" applyAlignment="1">
      <alignment horizontal="right" vertical="center" wrapText="1"/>
    </xf>
    <xf numFmtId="3" fontId="12" fillId="0" borderId="24" xfId="0" applyNumberFormat="1" applyFont="1" applyBorder="1" applyAlignment="1">
      <alignment horizontal="right" vertical="center" wrapText="1"/>
    </xf>
    <xf numFmtId="0" fontId="17" fillId="0" borderId="0" xfId="0" applyFont="1" applyAlignment="1">
      <alignment vertical="center"/>
    </xf>
    <xf numFmtId="169" fontId="13" fillId="0" borderId="11" xfId="477" applyNumberFormat="1" applyFont="1" applyFill="1" applyBorder="1" applyAlignment="1">
      <alignment horizontal="right" vertical="center" wrapText="1"/>
    </xf>
    <xf numFmtId="2" fontId="12" fillId="0" borderId="0" xfId="0" applyNumberFormat="1" applyFont="1" applyAlignment="1">
      <alignment vertical="center" wrapText="1"/>
    </xf>
    <xf numFmtId="49" fontId="33" fillId="0" borderId="23" xfId="0" applyNumberFormat="1" applyFont="1" applyBorder="1" applyAlignment="1">
      <alignment vertical="center" wrapText="1"/>
    </xf>
    <xf numFmtId="3" fontId="21" fillId="0" borderId="0" xfId="0" applyNumberFormat="1" applyFont="1" applyAlignment="1">
      <alignment vertical="center" wrapText="1"/>
    </xf>
    <xf numFmtId="169" fontId="21" fillId="0" borderId="0" xfId="477" applyNumberFormat="1" applyFont="1" applyFill="1" applyAlignment="1">
      <alignment vertical="center" wrapText="1"/>
    </xf>
    <xf numFmtId="0" fontId="47" fillId="0" borderId="23" xfId="0" applyFont="1" applyBorder="1" applyAlignment="1">
      <alignment horizontal="right" vertical="center" wrapText="1"/>
    </xf>
    <xf numFmtId="41" fontId="47" fillId="0" borderId="23" xfId="477" applyNumberFormat="1" applyFont="1" applyFill="1" applyBorder="1" applyAlignment="1">
      <alignment horizontal="right" vertical="center" wrapText="1"/>
    </xf>
    <xf numFmtId="3" fontId="47" fillId="0" borderId="0" xfId="0" applyNumberFormat="1" applyFont="1" applyAlignment="1">
      <alignment vertical="center" wrapText="1"/>
    </xf>
    <xf numFmtId="169" fontId="47" fillId="0" borderId="0" xfId="477" applyNumberFormat="1" applyFont="1" applyFill="1" applyAlignment="1">
      <alignment vertical="center" wrapText="1"/>
    </xf>
    <xf numFmtId="0" fontId="47" fillId="0" borderId="0" xfId="0" applyFont="1" applyAlignment="1">
      <alignment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4" xfId="0" applyFont="1" applyBorder="1" applyAlignment="1">
      <alignment vertical="center" wrapText="1"/>
    </xf>
    <xf numFmtId="169" fontId="13" fillId="0" borderId="24" xfId="477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left" vertical="center" wrapText="1"/>
    </xf>
    <xf numFmtId="0" fontId="13" fillId="0" borderId="11" xfId="0" applyFont="1" applyBorder="1" applyAlignment="1">
      <alignment horizontal="right" vertical="center" wrapText="1"/>
    </xf>
    <xf numFmtId="10" fontId="13" fillId="0" borderId="11" xfId="1072" applyNumberFormat="1" applyFont="1" applyFill="1" applyBorder="1" applyAlignment="1">
      <alignment vertical="center" wrapText="1"/>
    </xf>
    <xf numFmtId="10" fontId="12" fillId="0" borderId="23" xfId="1072" applyNumberFormat="1" applyFont="1" applyFill="1" applyBorder="1" applyAlignment="1">
      <alignment vertical="center" wrapText="1"/>
    </xf>
    <xf numFmtId="10" fontId="13" fillId="0" borderId="23" xfId="1072" applyNumberFormat="1" applyFont="1" applyFill="1" applyBorder="1" applyAlignment="1">
      <alignment vertical="center" wrapText="1"/>
    </xf>
    <xf numFmtId="0" fontId="219" fillId="0" borderId="23" xfId="0" applyFont="1" applyBorder="1" applyAlignment="1">
      <alignment horizontal="center"/>
    </xf>
    <xf numFmtId="41" fontId="12" fillId="0" borderId="11" xfId="0" applyNumberFormat="1" applyFont="1" applyBorder="1" applyAlignment="1">
      <alignment horizontal="right" vertical="center" wrapText="1"/>
    </xf>
    <xf numFmtId="41" fontId="12" fillId="0" borderId="26" xfId="477" applyNumberFormat="1" applyFont="1" applyFill="1" applyBorder="1" applyAlignment="1">
      <alignment horizontal="right" vertical="center" wrapText="1"/>
    </xf>
    <xf numFmtId="41" fontId="12" fillId="0" borderId="24" xfId="0" applyNumberFormat="1" applyFont="1" applyBorder="1" applyAlignment="1">
      <alignment horizontal="right" vertical="center" wrapText="1"/>
    </xf>
    <xf numFmtId="3" fontId="12" fillId="0" borderId="23" xfId="0" applyNumberFormat="1" applyFont="1" applyBorder="1" applyAlignment="1">
      <alignment horizontal="center" vertical="center" wrapText="1"/>
    </xf>
    <xf numFmtId="9" fontId="12" fillId="0" borderId="23" xfId="1072" applyFont="1" applyFill="1" applyBorder="1" applyAlignment="1">
      <alignment vertical="center" wrapText="1"/>
    </xf>
    <xf numFmtId="10" fontId="209" fillId="0" borderId="0" xfId="1072" applyNumberFormat="1" applyFont="1" applyAlignment="1">
      <alignment vertical="center" wrapText="1"/>
    </xf>
    <xf numFmtId="2" fontId="21" fillId="0" borderId="0" xfId="477" applyNumberFormat="1" applyFont="1" applyAlignment="1">
      <alignment vertical="center" wrapText="1"/>
    </xf>
    <xf numFmtId="41" fontId="13" fillId="0" borderId="0" xfId="0" applyNumberFormat="1" applyFont="1" applyAlignment="1">
      <alignment horizontal="right" vertical="center" wrapText="1"/>
    </xf>
    <xf numFmtId="169" fontId="147" fillId="0" borderId="0" xfId="0" applyNumberFormat="1" applyFont="1" applyAlignment="1">
      <alignment horizontal="center" vertical="center" wrapText="1"/>
    </xf>
    <xf numFmtId="169" fontId="12" fillId="0" borderId="0" xfId="0" applyNumberFormat="1" applyFont="1" applyAlignment="1">
      <alignment horizontal="right" vertical="center" wrapText="1"/>
    </xf>
    <xf numFmtId="169" fontId="18" fillId="0" borderId="23" xfId="477" applyNumberFormat="1" applyFont="1" applyFill="1" applyBorder="1" applyAlignment="1">
      <alignment vertical="center" wrapText="1"/>
    </xf>
    <xf numFmtId="169" fontId="18" fillId="0" borderId="24" xfId="477" applyNumberFormat="1" applyFont="1" applyFill="1" applyBorder="1" applyAlignment="1">
      <alignment vertical="center" wrapText="1"/>
    </xf>
    <xf numFmtId="0" fontId="22" fillId="0" borderId="23" xfId="1694" applyFont="1" applyBorder="1" applyAlignment="1">
      <alignment vertical="center" wrapText="1"/>
    </xf>
    <xf numFmtId="249" fontId="18" fillId="0" borderId="23" xfId="477" applyNumberFormat="1" applyFont="1" applyFill="1" applyBorder="1" applyAlignment="1">
      <alignment horizontal="right" vertical="center" wrapText="1"/>
    </xf>
    <xf numFmtId="10" fontId="18" fillId="0" borderId="23" xfId="1072" applyNumberFormat="1" applyFont="1" applyFill="1" applyBorder="1" applyAlignment="1">
      <alignment wrapText="1"/>
    </xf>
    <xf numFmtId="0" fontId="27" fillId="62" borderId="23" xfId="0" applyFont="1" applyFill="1" applyBorder="1" applyAlignment="1">
      <alignment horizontal="center" vertical="center"/>
    </xf>
    <xf numFmtId="0" fontId="27" fillId="62" borderId="23" xfId="0" applyFont="1" applyFill="1" applyBorder="1" applyAlignment="1">
      <alignment vertical="center"/>
    </xf>
    <xf numFmtId="165" fontId="27" fillId="62" borderId="23" xfId="0" applyNumberFormat="1" applyFont="1" applyFill="1" applyBorder="1" applyAlignment="1">
      <alignment vertical="center"/>
    </xf>
    <xf numFmtId="0" fontId="27" fillId="62" borderId="0" xfId="0" applyFont="1" applyFill="1" applyAlignment="1">
      <alignment vertical="center"/>
    </xf>
    <xf numFmtId="0" fontId="19" fillId="62" borderId="23" xfId="0" applyFont="1" applyFill="1" applyBorder="1" applyAlignment="1">
      <alignment horizontal="center" vertical="center"/>
    </xf>
    <xf numFmtId="0" fontId="19" fillId="62" borderId="23" xfId="0" quotePrefix="1" applyFont="1" applyFill="1" applyBorder="1" applyAlignment="1">
      <alignment vertical="center"/>
    </xf>
    <xf numFmtId="165" fontId="19" fillId="62" borderId="23" xfId="0" applyNumberFormat="1" applyFont="1" applyFill="1" applyBorder="1" applyAlignment="1">
      <alignment vertical="center"/>
    </xf>
    <xf numFmtId="3" fontId="19" fillId="62" borderId="23" xfId="0" quotePrefix="1" applyNumberFormat="1" applyFont="1" applyFill="1" applyBorder="1" applyAlignment="1">
      <alignment horizontal="right" vertical="center"/>
    </xf>
    <xf numFmtId="165" fontId="33" fillId="62" borderId="23" xfId="0" applyNumberFormat="1" applyFont="1" applyFill="1" applyBorder="1" applyAlignment="1">
      <alignment vertical="center"/>
    </xf>
    <xf numFmtId="0" fontId="19" fillId="62" borderId="0" xfId="0" applyFont="1" applyFill="1" applyAlignment="1">
      <alignment vertical="center"/>
    </xf>
    <xf numFmtId="0" fontId="19" fillId="62" borderId="23" xfId="0" applyFont="1" applyFill="1" applyBorder="1" applyAlignment="1">
      <alignment vertical="center"/>
    </xf>
    <xf numFmtId="0" fontId="33" fillId="62" borderId="23" xfId="0" quotePrefix="1" applyFont="1" applyFill="1" applyBorder="1" applyAlignment="1">
      <alignment vertical="center"/>
    </xf>
    <xf numFmtId="165" fontId="44" fillId="62" borderId="23" xfId="0" applyNumberFormat="1" applyFont="1" applyFill="1" applyBorder="1" applyAlignment="1">
      <alignment vertical="center"/>
    </xf>
    <xf numFmtId="165" fontId="33" fillId="62" borderId="26" xfId="0" applyNumberFormat="1" applyFont="1" applyFill="1" applyBorder="1" applyAlignment="1">
      <alignment vertical="center"/>
    </xf>
    <xf numFmtId="169" fontId="19" fillId="62" borderId="0" xfId="477" applyNumberFormat="1" applyFont="1" applyFill="1" applyAlignment="1">
      <alignment vertical="center"/>
    </xf>
    <xf numFmtId="165" fontId="19" fillId="62" borderId="0" xfId="0" applyNumberFormat="1" applyFont="1" applyFill="1" applyAlignment="1">
      <alignment vertical="center"/>
    </xf>
    <xf numFmtId="0" fontId="33" fillId="62" borderId="31" xfId="0" quotePrefix="1" applyFont="1" applyFill="1" applyBorder="1" applyAlignment="1">
      <alignment vertical="center"/>
    </xf>
    <xf numFmtId="165" fontId="44" fillId="62" borderId="26" xfId="0" applyNumberFormat="1" applyFont="1" applyFill="1" applyBorder="1" applyAlignment="1">
      <alignment vertical="center"/>
    </xf>
    <xf numFmtId="0" fontId="44" fillId="62" borderId="23" xfId="0" applyFont="1" applyFill="1" applyBorder="1" applyAlignment="1">
      <alignment vertical="center"/>
    </xf>
    <xf numFmtId="169" fontId="27" fillId="0" borderId="43" xfId="477" applyNumberFormat="1" applyFont="1" applyFill="1" applyBorder="1" applyAlignment="1">
      <alignment vertical="center"/>
    </xf>
    <xf numFmtId="0" fontId="204" fillId="0" borderId="43" xfId="888" applyFont="1" applyBorder="1" applyAlignment="1">
      <alignment horizontal="center" vertical="center" wrapText="1"/>
    </xf>
    <xf numFmtId="0" fontId="204" fillId="0" borderId="43" xfId="888" applyFont="1" applyBorder="1" applyAlignment="1">
      <alignment vertical="center" wrapText="1"/>
    </xf>
    <xf numFmtId="3" fontId="204" fillId="0" borderId="43" xfId="0" applyNumberFormat="1" applyFont="1" applyBorder="1" applyAlignment="1">
      <alignment vertical="center"/>
    </xf>
    <xf numFmtId="169" fontId="204" fillId="0" borderId="43" xfId="477" applyNumberFormat="1" applyFont="1" applyFill="1" applyBorder="1"/>
    <xf numFmtId="165" fontId="204" fillId="0" borderId="43" xfId="0" applyNumberFormat="1" applyFont="1" applyBorder="1" applyAlignment="1">
      <alignment vertical="center"/>
    </xf>
    <xf numFmtId="3" fontId="231" fillId="0" borderId="43" xfId="0" applyNumberFormat="1" applyFont="1" applyBorder="1" applyAlignment="1">
      <alignment vertical="center"/>
    </xf>
    <xf numFmtId="207" fontId="43" fillId="0" borderId="43" xfId="477" applyNumberFormat="1" applyFont="1" applyFill="1" applyBorder="1"/>
    <xf numFmtId="49" fontId="13" fillId="0" borderId="23" xfId="888" applyNumberFormat="1" applyFont="1" applyBorder="1" applyAlignment="1">
      <alignment vertical="center" wrapText="1"/>
    </xf>
    <xf numFmtId="165" fontId="21" fillId="0" borderId="0" xfId="0" applyNumberFormat="1" applyFont="1" applyAlignment="1">
      <alignment vertical="center" wrapText="1"/>
    </xf>
    <xf numFmtId="249" fontId="18" fillId="0" borderId="11" xfId="477" applyNumberFormat="1" applyFont="1" applyFill="1" applyBorder="1" applyAlignment="1">
      <alignment horizontal="right" vertical="center" wrapText="1"/>
    </xf>
    <xf numFmtId="249" fontId="209" fillId="0" borderId="23" xfId="477" applyNumberFormat="1" applyFont="1" applyFill="1" applyBorder="1" applyAlignment="1">
      <alignment horizontal="right" vertical="center" wrapText="1"/>
    </xf>
    <xf numFmtId="249" fontId="209" fillId="0" borderId="23" xfId="477" applyNumberFormat="1" applyFont="1" applyBorder="1" applyAlignment="1">
      <alignment horizontal="right" vertical="center" wrapText="1"/>
    </xf>
    <xf numFmtId="168" fontId="203" fillId="45" borderId="0" xfId="477" applyFont="1" applyFill="1" applyAlignment="1">
      <alignment horizontal="right" vertical="center" wrapText="1"/>
    </xf>
    <xf numFmtId="169" fontId="13" fillId="0" borderId="0" xfId="0" applyNumberFormat="1" applyFont="1" applyAlignment="1">
      <alignment horizontal="center" vertical="center" wrapText="1"/>
    </xf>
    <xf numFmtId="169" fontId="21" fillId="0" borderId="0" xfId="477" applyNumberFormat="1" applyFont="1" applyFill="1" applyBorder="1" applyAlignment="1">
      <alignment horizontal="right" vertical="center" wrapText="1"/>
    </xf>
    <xf numFmtId="41" fontId="12" fillId="0" borderId="0" xfId="0" applyNumberFormat="1" applyFont="1" applyAlignment="1">
      <alignment horizontal="center" vertical="center" wrapText="1"/>
    </xf>
    <xf numFmtId="169" fontId="17" fillId="0" borderId="23" xfId="477" applyNumberFormat="1" applyFont="1" applyFill="1" applyBorder="1" applyAlignment="1">
      <alignment vertical="center" wrapText="1"/>
    </xf>
    <xf numFmtId="249" fontId="207" fillId="0" borderId="23" xfId="477" applyNumberFormat="1" applyFont="1" applyBorder="1" applyAlignment="1">
      <alignment horizontal="right" vertical="center" wrapText="1"/>
    </xf>
    <xf numFmtId="0" fontId="205" fillId="0" borderId="43" xfId="0" quotePrefix="1" applyFont="1" applyBorder="1" applyAlignment="1">
      <alignment vertical="center"/>
    </xf>
    <xf numFmtId="169" fontId="215" fillId="51" borderId="35" xfId="477" applyNumberFormat="1" applyFont="1" applyFill="1" applyBorder="1" applyAlignment="1">
      <alignment horizontal="right" vertical="center" wrapText="1"/>
    </xf>
    <xf numFmtId="0" fontId="204" fillId="0" borderId="23" xfId="0" applyFont="1" applyBorder="1" applyAlignment="1">
      <alignment horizontal="center" vertical="center"/>
    </xf>
    <xf numFmtId="0" fontId="204" fillId="0" borderId="23" xfId="0" quotePrefix="1" applyFont="1" applyBorder="1"/>
    <xf numFmtId="165" fontId="204" fillId="0" borderId="23" xfId="0" applyNumberFormat="1" applyFont="1" applyBorder="1" applyAlignment="1">
      <alignment vertical="center"/>
    </xf>
    <xf numFmtId="165" fontId="204" fillId="0" borderId="23" xfId="0" applyNumberFormat="1" applyFont="1" applyBorder="1"/>
    <xf numFmtId="165" fontId="204" fillId="0" borderId="43" xfId="0" applyNumberFormat="1" applyFont="1" applyBorder="1"/>
    <xf numFmtId="0" fontId="231" fillId="0" borderId="23" xfId="0" applyFont="1" applyBorder="1" applyAlignment="1">
      <alignment horizontal="center" vertical="center"/>
    </xf>
    <xf numFmtId="0" fontId="231" fillId="0" borderId="23" xfId="0" quotePrefix="1" applyFont="1" applyBorder="1"/>
    <xf numFmtId="165" fontId="231" fillId="0" borderId="23" xfId="0" applyNumberFormat="1" applyFont="1" applyBorder="1" applyAlignment="1">
      <alignment vertical="center"/>
    </xf>
    <xf numFmtId="165" fontId="231" fillId="0" borderId="23" xfId="0" applyNumberFormat="1" applyFont="1" applyBorder="1"/>
    <xf numFmtId="3" fontId="231" fillId="0" borderId="23" xfId="0" applyNumberFormat="1" applyFont="1" applyBorder="1" applyAlignment="1">
      <alignment horizontal="right" vertical="center"/>
    </xf>
    <xf numFmtId="165" fontId="231" fillId="0" borderId="43" xfId="0" applyNumberFormat="1" applyFont="1" applyBorder="1"/>
    <xf numFmtId="0" fontId="231" fillId="0" borderId="0" xfId="0" applyFont="1"/>
    <xf numFmtId="207" fontId="231" fillId="0" borderId="43" xfId="477" applyNumberFormat="1" applyFont="1" applyBorder="1"/>
    <xf numFmtId="0" fontId="13" fillId="0" borderId="11" xfId="888" applyFont="1" applyBorder="1" applyAlignment="1">
      <alignment vertical="center" wrapText="1"/>
    </xf>
    <xf numFmtId="0" fontId="12" fillId="0" borderId="23" xfId="888" applyFont="1" applyBorder="1" applyAlignment="1">
      <alignment vertical="center" wrapText="1"/>
    </xf>
    <xf numFmtId="0" fontId="20" fillId="0" borderId="23" xfId="888" applyFont="1" applyBorder="1" applyAlignment="1">
      <alignment vertical="center" wrapText="1"/>
    </xf>
    <xf numFmtId="3" fontId="204" fillId="0" borderId="23" xfId="0" applyNumberFormat="1" applyFont="1" applyBorder="1" applyAlignment="1">
      <alignment horizontal="right" vertical="center"/>
    </xf>
    <xf numFmtId="3" fontId="204" fillId="0" borderId="43" xfId="0" applyNumberFormat="1" applyFont="1" applyBorder="1" applyAlignment="1">
      <alignment horizontal="right" vertical="center"/>
    </xf>
    <xf numFmtId="0" fontId="43" fillId="32" borderId="43" xfId="0" applyFont="1" applyFill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43" fillId="32" borderId="43" xfId="888" applyFont="1" applyFill="1" applyBorder="1" applyAlignment="1">
      <alignment horizontal="center" vertical="center" wrapText="1"/>
    </xf>
    <xf numFmtId="0" fontId="19" fillId="62" borderId="26" xfId="0" applyFont="1" applyFill="1" applyBorder="1" applyAlignment="1">
      <alignment horizontal="center" vertical="center"/>
    </xf>
    <xf numFmtId="0" fontId="27" fillId="0" borderId="23" xfId="0" applyFont="1" applyBorder="1" applyAlignment="1">
      <alignment horizontal="center"/>
    </xf>
    <xf numFmtId="0" fontId="20" fillId="0" borderId="23" xfId="888" applyFont="1" applyBorder="1" applyAlignment="1">
      <alignment horizontal="center" vertical="center" wrapText="1"/>
    </xf>
    <xf numFmtId="0" fontId="233" fillId="0" borderId="23" xfId="0" applyFont="1" applyBorder="1" applyAlignment="1">
      <alignment horizontal="center"/>
    </xf>
    <xf numFmtId="165" fontId="27" fillId="32" borderId="39" xfId="0" applyNumberFormat="1" applyFont="1" applyFill="1" applyBorder="1" applyAlignment="1">
      <alignment vertical="center"/>
    </xf>
    <xf numFmtId="165" fontId="27" fillId="32" borderId="40" xfId="0" applyNumberFormat="1" applyFont="1" applyFill="1" applyBorder="1" applyAlignment="1">
      <alignment vertical="center"/>
    </xf>
    <xf numFmtId="0" fontId="27" fillId="0" borderId="18" xfId="0" applyFont="1" applyBorder="1" applyAlignment="1">
      <alignment vertical="center"/>
    </xf>
    <xf numFmtId="0" fontId="27" fillId="0" borderId="22" xfId="0" applyFont="1" applyBorder="1" applyAlignment="1">
      <alignment vertical="center"/>
    </xf>
    <xf numFmtId="175" fontId="15" fillId="0" borderId="8" xfId="477" applyNumberFormat="1" applyFont="1" applyBorder="1" applyAlignment="1">
      <alignment horizontal="center" vertical="center" wrapText="1"/>
    </xf>
    <xf numFmtId="43" fontId="13" fillId="0" borderId="8" xfId="477" applyNumberFormat="1" applyFont="1" applyFill="1" applyBorder="1" applyAlignment="1">
      <alignment horizontal="right" vertical="center" wrapText="1"/>
    </xf>
    <xf numFmtId="43" fontId="272" fillId="0" borderId="8" xfId="477" applyNumberFormat="1" applyFont="1" applyFill="1" applyBorder="1" applyAlignment="1">
      <alignment horizontal="right" vertical="center" wrapText="1"/>
    </xf>
    <xf numFmtId="175" fontId="272" fillId="0" borderId="8" xfId="477" applyNumberFormat="1" applyFont="1" applyFill="1" applyBorder="1" applyAlignment="1">
      <alignment horizontal="right" vertical="center" wrapText="1"/>
    </xf>
    <xf numFmtId="0" fontId="21" fillId="0" borderId="23" xfId="888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165" fontId="175" fillId="0" borderId="0" xfId="0" applyNumberFormat="1" applyFont="1" applyAlignment="1">
      <alignment vertical="center" wrapText="1"/>
    </xf>
    <xf numFmtId="175" fontId="273" fillId="0" borderId="0" xfId="0" applyNumberFormat="1" applyFont="1" applyAlignment="1">
      <alignment vertical="center" wrapText="1"/>
    </xf>
    <xf numFmtId="165" fontId="145" fillId="0" borderId="8" xfId="0" applyNumberFormat="1" applyFont="1" applyBorder="1" applyAlignment="1">
      <alignment vertical="center" wrapText="1"/>
    </xf>
    <xf numFmtId="175" fontId="145" fillId="0" borderId="8" xfId="0" applyNumberFormat="1" applyFont="1" applyBorder="1" applyAlignment="1">
      <alignment vertical="center" wrapText="1"/>
    </xf>
    <xf numFmtId="175" fontId="175" fillId="0" borderId="8" xfId="0" applyNumberFormat="1" applyFont="1" applyBorder="1" applyAlignment="1">
      <alignment vertical="center" wrapText="1"/>
    </xf>
    <xf numFmtId="165" fontId="175" fillId="0" borderId="8" xfId="0" applyNumberFormat="1" applyFont="1" applyBorder="1" applyAlignment="1">
      <alignment vertical="center" wrapText="1"/>
    </xf>
    <xf numFmtId="0" fontId="43" fillId="0" borderId="43" xfId="0" applyFont="1" applyBorder="1" applyAlignment="1">
      <alignment horizontal="center" vertical="center"/>
    </xf>
    <xf numFmtId="169" fontId="43" fillId="0" borderId="43" xfId="477" applyNumberFormat="1" applyFont="1" applyFill="1" applyBorder="1"/>
    <xf numFmtId="169" fontId="33" fillId="0" borderId="43" xfId="477" applyNumberFormat="1" applyFont="1" applyFill="1" applyBorder="1" applyAlignment="1">
      <alignment vertical="center"/>
    </xf>
    <xf numFmtId="0" fontId="43" fillId="0" borderId="43" xfId="0" applyFont="1" applyBorder="1" applyAlignment="1">
      <alignment vertical="center"/>
    </xf>
    <xf numFmtId="172" fontId="43" fillId="0" borderId="0" xfId="0" applyNumberFormat="1" applyFont="1"/>
    <xf numFmtId="165" fontId="273" fillId="0" borderId="0" xfId="0" applyNumberFormat="1" applyFont="1" applyAlignment="1">
      <alignment vertical="center" wrapText="1"/>
    </xf>
    <xf numFmtId="207" fontId="219" fillId="0" borderId="0" xfId="477" applyNumberFormat="1" applyFont="1" applyAlignment="1">
      <alignment horizontal="left"/>
    </xf>
    <xf numFmtId="0" fontId="219" fillId="0" borderId="0" xfId="0" applyFont="1" applyAlignment="1">
      <alignment horizontal="left"/>
    </xf>
    <xf numFmtId="3" fontId="219" fillId="0" borderId="0" xfId="0" applyNumberFormat="1" applyFont="1"/>
    <xf numFmtId="207" fontId="233" fillId="0" borderId="0" xfId="477" applyNumberFormat="1" applyFont="1"/>
    <xf numFmtId="165" fontId="19" fillId="32" borderId="0" xfId="0" applyNumberFormat="1" applyFont="1" applyFill="1" applyAlignment="1">
      <alignment horizontal="left" vertical="center"/>
    </xf>
    <xf numFmtId="207" fontId="19" fillId="32" borderId="0" xfId="0" applyNumberFormat="1" applyFont="1" applyFill="1" applyAlignment="1">
      <alignment vertical="center"/>
    </xf>
    <xf numFmtId="207" fontId="27" fillId="32" borderId="0" xfId="0" applyNumberFormat="1" applyFont="1" applyFill="1" applyAlignment="1">
      <alignment vertical="center"/>
    </xf>
    <xf numFmtId="165" fontId="27" fillId="32" borderId="0" xfId="0" applyNumberFormat="1" applyFont="1" applyFill="1" applyAlignment="1">
      <alignment vertical="center"/>
    </xf>
    <xf numFmtId="207" fontId="205" fillId="0" borderId="0" xfId="477" applyNumberFormat="1" applyFont="1" applyFill="1" applyAlignment="1">
      <alignment horizontal="left"/>
    </xf>
    <xf numFmtId="207" fontId="213" fillId="0" borderId="43" xfId="477" applyNumberFormat="1" applyFont="1" applyFill="1" applyBorder="1"/>
    <xf numFmtId="207" fontId="231" fillId="0" borderId="43" xfId="477" applyNumberFormat="1" applyFont="1" applyFill="1" applyBorder="1"/>
    <xf numFmtId="0" fontId="231" fillId="0" borderId="23" xfId="0" applyFont="1" applyBorder="1" applyAlignment="1">
      <alignment horizontal="center"/>
    </xf>
    <xf numFmtId="0" fontId="231" fillId="0" borderId="23" xfId="0" quotePrefix="1" applyFont="1" applyBorder="1" applyAlignment="1">
      <alignment vertical="center"/>
    </xf>
    <xf numFmtId="0" fontId="231" fillId="0" borderId="23" xfId="0" applyFont="1" applyBorder="1"/>
    <xf numFmtId="207" fontId="231" fillId="0" borderId="0" xfId="477" applyNumberFormat="1" applyFont="1" applyFill="1" applyBorder="1"/>
    <xf numFmtId="165" fontId="205" fillId="0" borderId="43" xfId="0" applyNumberFormat="1" applyFont="1" applyBorder="1"/>
    <xf numFmtId="207" fontId="233" fillId="0" borderId="0" xfId="0" applyNumberFormat="1" applyFont="1"/>
    <xf numFmtId="10" fontId="19" fillId="0" borderId="43" xfId="1072" applyNumberFormat="1" applyFont="1" applyFill="1" applyBorder="1" applyAlignment="1">
      <alignment horizontal="center" vertical="center"/>
    </xf>
    <xf numFmtId="0" fontId="241" fillId="0" borderId="0" xfId="0" applyFont="1" applyAlignment="1">
      <alignment horizontal="right" vertical="center" wrapText="1"/>
    </xf>
    <xf numFmtId="165" fontId="241" fillId="0" borderId="0" xfId="0" applyNumberFormat="1" applyFont="1" applyAlignment="1">
      <alignment horizontal="right" vertical="center" wrapText="1"/>
    </xf>
    <xf numFmtId="165" fontId="33" fillId="0" borderId="0" xfId="0" applyNumberFormat="1" applyFont="1"/>
    <xf numFmtId="165" fontId="43" fillId="0" borderId="43" xfId="0" applyNumberFormat="1" applyFont="1" applyBorder="1" applyAlignment="1">
      <alignment vertical="center"/>
    </xf>
    <xf numFmtId="3" fontId="13" fillId="0" borderId="8" xfId="888" applyNumberFormat="1" applyFont="1" applyBorder="1" applyAlignment="1">
      <alignment horizontal="right" vertical="center" wrapText="1"/>
    </xf>
    <xf numFmtId="0" fontId="33" fillId="0" borderId="8" xfId="888" applyFont="1" applyBorder="1" applyAlignment="1">
      <alignment vertical="center" wrapText="1"/>
    </xf>
    <xf numFmtId="165" fontId="27" fillId="0" borderId="23" xfId="0" applyNumberFormat="1" applyFont="1" applyBorder="1" applyAlignment="1">
      <alignment horizontal="right" wrapText="1"/>
    </xf>
    <xf numFmtId="41" fontId="27" fillId="0" borderId="23" xfId="0" applyNumberFormat="1" applyFont="1" applyBorder="1" applyAlignment="1">
      <alignment horizontal="right" vertical="center" wrapText="1"/>
    </xf>
    <xf numFmtId="169" fontId="13" fillId="0" borderId="48" xfId="0" applyNumberFormat="1" applyFont="1" applyBorder="1" applyAlignment="1">
      <alignment horizontal="right" vertical="center" wrapText="1"/>
    </xf>
    <xf numFmtId="0" fontId="13" fillId="0" borderId="27" xfId="888" applyFont="1" applyBorder="1" applyAlignment="1">
      <alignment vertical="center" wrapText="1"/>
    </xf>
    <xf numFmtId="49" fontId="13" fillId="0" borderId="47" xfId="0" applyNumberFormat="1" applyFont="1" applyBorder="1" applyAlignment="1">
      <alignment horizontal="left" vertical="center" wrapText="1"/>
    </xf>
    <xf numFmtId="165" fontId="20" fillId="0" borderId="27" xfId="888" applyNumberFormat="1" applyFont="1" applyBorder="1" applyAlignment="1">
      <alignment horizontal="right" vertical="center" wrapText="1"/>
    </xf>
    <xf numFmtId="49" fontId="21" fillId="0" borderId="46" xfId="0" applyNumberFormat="1" applyFont="1" applyBorder="1" applyAlignment="1">
      <alignment vertical="center" wrapText="1"/>
    </xf>
    <xf numFmtId="3" fontId="21" fillId="0" borderId="49" xfId="0" applyNumberFormat="1" applyFont="1" applyBorder="1" applyAlignment="1">
      <alignment horizontal="right" vertical="center" wrapText="1"/>
    </xf>
    <xf numFmtId="49" fontId="21" fillId="0" borderId="45" xfId="0" applyNumberFormat="1" applyFont="1" applyBorder="1" applyAlignment="1">
      <alignment vertical="center" wrapText="1"/>
    </xf>
    <xf numFmtId="3" fontId="20" fillId="0" borderId="51" xfId="0" applyNumberFormat="1" applyFont="1" applyBorder="1" applyAlignment="1">
      <alignment horizontal="right" vertical="center" wrapText="1"/>
    </xf>
    <xf numFmtId="3" fontId="20" fillId="0" borderId="52" xfId="0" applyNumberFormat="1" applyFont="1" applyBorder="1" applyAlignment="1">
      <alignment horizontal="right" vertical="center" wrapText="1"/>
    </xf>
    <xf numFmtId="3" fontId="21" fillId="0" borderId="52" xfId="0" applyNumberFormat="1" applyFont="1" applyBorder="1" applyAlignment="1">
      <alignment horizontal="right" vertical="center" wrapText="1"/>
    </xf>
    <xf numFmtId="3" fontId="20" fillId="0" borderId="53" xfId="0" applyNumberFormat="1" applyFont="1" applyBorder="1" applyAlignment="1">
      <alignment horizontal="right" vertical="center" wrapText="1"/>
    </xf>
    <xf numFmtId="0" fontId="33" fillId="0" borderId="43" xfId="888" applyFont="1" applyBorder="1" applyAlignment="1">
      <alignment vertical="center" wrapText="1"/>
    </xf>
    <xf numFmtId="0" fontId="27" fillId="0" borderId="26" xfId="0" applyFont="1" applyBorder="1" applyAlignment="1">
      <alignment vertical="center"/>
    </xf>
    <xf numFmtId="49" fontId="27" fillId="0" borderId="33" xfId="0" applyNumberFormat="1" applyFont="1" applyBorder="1" applyAlignment="1">
      <alignment vertical="center" wrapText="1"/>
    </xf>
    <xf numFmtId="165" fontId="27" fillId="0" borderId="26" xfId="0" applyNumberFormat="1" applyFont="1" applyBorder="1" applyAlignment="1">
      <alignment vertical="center"/>
    </xf>
    <xf numFmtId="165" fontId="27" fillId="0" borderId="21" xfId="0" applyNumberFormat="1" applyFont="1" applyBorder="1" applyAlignment="1">
      <alignment vertical="center"/>
    </xf>
    <xf numFmtId="0" fontId="27" fillId="0" borderId="21" xfId="0" applyFont="1" applyBorder="1" applyAlignment="1">
      <alignment vertical="center"/>
    </xf>
    <xf numFmtId="0" fontId="19" fillId="0" borderId="44" xfId="0" applyFont="1" applyBorder="1" applyAlignment="1">
      <alignment vertical="center"/>
    </xf>
    <xf numFmtId="3" fontId="60" fillId="0" borderId="0" xfId="0" applyNumberFormat="1" applyFont="1" applyAlignment="1">
      <alignment vertical="center" wrapText="1"/>
    </xf>
    <xf numFmtId="165" fontId="27" fillId="59" borderId="43" xfId="0" applyNumberFormat="1" applyFont="1" applyFill="1" applyBorder="1" applyAlignment="1">
      <alignment vertical="center"/>
    </xf>
    <xf numFmtId="165" fontId="33" fillId="59" borderId="43" xfId="0" applyNumberFormat="1" applyFont="1" applyFill="1" applyBorder="1" applyAlignment="1">
      <alignment vertical="center"/>
    </xf>
    <xf numFmtId="169" fontId="33" fillId="59" borderId="43" xfId="477" applyNumberFormat="1" applyFont="1" applyFill="1" applyBorder="1" applyAlignment="1">
      <alignment vertical="center"/>
    </xf>
    <xf numFmtId="169" fontId="270" fillId="59" borderId="43" xfId="477" applyNumberFormat="1" applyFont="1" applyFill="1" applyBorder="1" applyAlignment="1">
      <alignment vertical="center"/>
    </xf>
    <xf numFmtId="165" fontId="270" fillId="59" borderId="43" xfId="0" applyNumberFormat="1" applyFont="1" applyFill="1" applyBorder="1" applyAlignment="1">
      <alignment vertical="center"/>
    </xf>
    <xf numFmtId="41" fontId="209" fillId="0" borderId="23" xfId="477" applyNumberFormat="1" applyFont="1" applyFill="1" applyBorder="1" applyAlignment="1">
      <alignment horizontal="right" vertical="center" wrapText="1"/>
    </xf>
    <xf numFmtId="3" fontId="18" fillId="44" borderId="23" xfId="888" applyNumberFormat="1" applyFont="1" applyFill="1" applyBorder="1" applyAlignment="1">
      <alignment horizontal="right" vertical="center" wrapText="1"/>
    </xf>
    <xf numFmtId="3" fontId="274" fillId="58" borderId="0" xfId="1692" applyNumberFormat="1" applyFont="1" applyFill="1" applyAlignment="1">
      <alignment horizontal="center" vertical="top"/>
    </xf>
    <xf numFmtId="0" fontId="274" fillId="58" borderId="0" xfId="1692" applyFont="1" applyFill="1">
      <alignment vertical="top"/>
    </xf>
    <xf numFmtId="37" fontId="274" fillId="58" borderId="0" xfId="1692" applyNumberFormat="1" applyFont="1" applyFill="1">
      <alignment vertical="top"/>
    </xf>
    <xf numFmtId="207" fontId="274" fillId="58" borderId="0" xfId="1692" applyNumberFormat="1" applyFont="1" applyFill="1">
      <alignment vertical="top"/>
    </xf>
    <xf numFmtId="207" fontId="274" fillId="58" borderId="0" xfId="1693" applyNumberFormat="1" applyFont="1" applyFill="1">
      <alignment vertical="top"/>
    </xf>
    <xf numFmtId="41" fontId="259" fillId="45" borderId="43" xfId="1694" applyNumberFormat="1" applyFont="1" applyFill="1" applyBorder="1" applyAlignment="1">
      <alignment horizontal="center" vertical="center"/>
    </xf>
    <xf numFmtId="0" fontId="207" fillId="0" borderId="23" xfId="888" applyFont="1" applyBorder="1" applyAlignment="1">
      <alignment horizontal="center" vertical="center" wrapText="1"/>
    </xf>
    <xf numFmtId="49" fontId="207" fillId="0" borderId="23" xfId="888" applyNumberFormat="1" applyFont="1" applyBorder="1" applyAlignment="1">
      <alignment vertical="center" wrapText="1"/>
    </xf>
    <xf numFmtId="3" fontId="207" fillId="32" borderId="23" xfId="888" applyNumberFormat="1" applyFont="1" applyFill="1" applyBorder="1" applyAlignment="1">
      <alignment horizontal="right" vertical="center" wrapText="1"/>
    </xf>
    <xf numFmtId="3" fontId="207" fillId="0" borderId="27" xfId="888" applyNumberFormat="1" applyFont="1" applyBorder="1" applyAlignment="1">
      <alignment vertical="center" wrapText="1"/>
    </xf>
    <xf numFmtId="10" fontId="207" fillId="32" borderId="23" xfId="1072" applyNumberFormat="1" applyFont="1" applyFill="1" applyBorder="1" applyAlignment="1">
      <alignment horizontal="right" vertical="center" wrapText="1"/>
    </xf>
    <xf numFmtId="10" fontId="207" fillId="32" borderId="27" xfId="1072" applyNumberFormat="1" applyFont="1" applyFill="1" applyBorder="1" applyAlignment="1">
      <alignment horizontal="right" vertical="center" wrapText="1"/>
    </xf>
    <xf numFmtId="165" fontId="207" fillId="0" borderId="23" xfId="888" applyNumberFormat="1" applyFont="1" applyBorder="1" applyAlignment="1">
      <alignment vertical="center" wrapText="1"/>
    </xf>
    <xf numFmtId="3" fontId="207" fillId="0" borderId="23" xfId="888" applyNumberFormat="1" applyFont="1" applyBorder="1" applyAlignment="1">
      <alignment vertical="center" wrapText="1"/>
    </xf>
    <xf numFmtId="0" fontId="207" fillId="0" borderId="23" xfId="0" applyFont="1" applyBorder="1" applyAlignment="1">
      <alignment horizontal="center" vertical="center" wrapText="1"/>
    </xf>
    <xf numFmtId="9" fontId="207" fillId="0" borderId="0" xfId="1072" applyFont="1" applyAlignment="1">
      <alignment vertical="center" wrapText="1"/>
    </xf>
    <xf numFmtId="49" fontId="209" fillId="0" borderId="8" xfId="888" applyNumberFormat="1" applyFont="1" applyBorder="1" applyAlignment="1">
      <alignment vertical="center" wrapText="1"/>
    </xf>
    <xf numFmtId="175" fontId="209" fillId="0" borderId="8" xfId="982" applyNumberFormat="1" applyFont="1" applyBorder="1" applyAlignment="1">
      <alignment horizontal="right" vertical="center" wrapText="1"/>
    </xf>
    <xf numFmtId="43" fontId="207" fillId="0" borderId="8" xfId="632" applyFont="1" applyBorder="1" applyAlignment="1">
      <alignment horizontal="right" vertical="center" wrapText="1"/>
    </xf>
    <xf numFmtId="170" fontId="207" fillId="0" borderId="0" xfId="477" applyNumberFormat="1" applyFont="1" applyAlignment="1">
      <alignment vertical="center" wrapText="1"/>
    </xf>
    <xf numFmtId="170" fontId="35" fillId="0" borderId="0" xfId="0" applyNumberFormat="1" applyFont="1" applyAlignment="1">
      <alignment horizontal="center" vertical="center" wrapText="1"/>
    </xf>
    <xf numFmtId="170" fontId="35" fillId="0" borderId="0" xfId="1072" applyNumberFormat="1" applyFont="1" applyAlignment="1">
      <alignment horizontal="center" vertical="center" wrapText="1"/>
    </xf>
    <xf numFmtId="0" fontId="207" fillId="32" borderId="23" xfId="888" applyFont="1" applyFill="1" applyBorder="1" applyAlignment="1">
      <alignment horizontal="center" vertical="center" wrapText="1"/>
    </xf>
    <xf numFmtId="165" fontId="207" fillId="0" borderId="23" xfId="888" applyNumberFormat="1" applyFont="1" applyBorder="1" applyAlignment="1">
      <alignment horizontal="right" vertical="center" wrapText="1"/>
    </xf>
    <xf numFmtId="3" fontId="207" fillId="0" borderId="23" xfId="888" applyNumberFormat="1" applyFont="1" applyBorder="1" applyAlignment="1">
      <alignment horizontal="right" vertical="center" wrapText="1"/>
    </xf>
    <xf numFmtId="175" fontId="207" fillId="0" borderId="0" xfId="0" applyNumberFormat="1" applyFont="1" applyAlignment="1">
      <alignment vertical="center" wrapText="1"/>
    </xf>
    <xf numFmtId="165" fontId="207" fillId="0" borderId="0" xfId="0" applyNumberFormat="1" applyFont="1" applyAlignment="1">
      <alignment vertical="center" wrapText="1"/>
    </xf>
    <xf numFmtId="169" fontId="230" fillId="0" borderId="8" xfId="477" applyNumberFormat="1" applyFont="1" applyFill="1" applyBorder="1" applyAlignment="1">
      <alignment horizontal="right" vertical="center" wrapText="1"/>
    </xf>
    <xf numFmtId="41" fontId="275" fillId="0" borderId="23" xfId="1055" applyNumberFormat="1" applyFont="1" applyBorder="1" applyAlignment="1">
      <alignment vertical="center" wrapText="1"/>
    </xf>
    <xf numFmtId="41" fontId="276" fillId="0" borderId="23" xfId="1055" applyNumberFormat="1" applyFont="1" applyBorder="1"/>
    <xf numFmtId="41" fontId="277" fillId="0" borderId="23" xfId="1055" applyNumberFormat="1" applyFont="1" applyBorder="1"/>
    <xf numFmtId="41" fontId="275" fillId="0" borderId="23" xfId="1055" applyNumberFormat="1" applyFont="1" applyBorder="1"/>
    <xf numFmtId="175" fontId="276" fillId="0" borderId="23" xfId="1055" applyNumberFormat="1" applyFont="1" applyBorder="1"/>
    <xf numFmtId="0" fontId="278" fillId="0" borderId="23" xfId="0" applyFont="1" applyBorder="1" applyAlignment="1">
      <alignment horizontal="center" vertical="center" wrapText="1"/>
    </xf>
    <xf numFmtId="49" fontId="278" fillId="0" borderId="23" xfId="0" applyNumberFormat="1" applyFont="1" applyBorder="1" applyAlignment="1">
      <alignment vertical="center" wrapText="1"/>
    </xf>
    <xf numFmtId="247" fontId="278" fillId="0" borderId="23" xfId="0" applyNumberFormat="1" applyFont="1" applyBorder="1" applyAlignment="1">
      <alignment horizontal="right" vertical="center" wrapText="1"/>
    </xf>
    <xf numFmtId="10" fontId="278" fillId="0" borderId="23" xfId="477" applyNumberFormat="1" applyFont="1" applyFill="1" applyBorder="1" applyAlignment="1">
      <alignment horizontal="right" vertical="center" wrapText="1"/>
    </xf>
    <xf numFmtId="3" fontId="278" fillId="0" borderId="23" xfId="0" applyNumberFormat="1" applyFont="1" applyBorder="1" applyAlignment="1">
      <alignment horizontal="right" vertical="center" wrapText="1"/>
    </xf>
    <xf numFmtId="0" fontId="279" fillId="0" borderId="0" xfId="0" applyFont="1" applyAlignment="1">
      <alignment vertical="center" wrapText="1"/>
    </xf>
    <xf numFmtId="0" fontId="278" fillId="0" borderId="0" xfId="0" applyFont="1" applyAlignment="1">
      <alignment vertical="center" wrapText="1"/>
    </xf>
    <xf numFmtId="0" fontId="280" fillId="0" borderId="23" xfId="0" applyFont="1" applyBorder="1" applyAlignment="1">
      <alignment horizontal="center" vertical="center" wrapText="1"/>
    </xf>
    <xf numFmtId="49" fontId="280" fillId="0" borderId="23" xfId="0" applyNumberFormat="1" applyFont="1" applyBorder="1" applyAlignment="1">
      <alignment vertical="center" wrapText="1"/>
    </xf>
    <xf numFmtId="3" fontId="280" fillId="0" borderId="23" xfId="0" applyNumberFormat="1" applyFont="1" applyBorder="1" applyAlignment="1">
      <alignment horizontal="right" vertical="center" wrapText="1"/>
    </xf>
    <xf numFmtId="10" fontId="280" fillId="0" borderId="23" xfId="477" applyNumberFormat="1" applyFont="1" applyFill="1" applyBorder="1" applyAlignment="1">
      <alignment horizontal="right" vertical="center" wrapText="1"/>
    </xf>
    <xf numFmtId="247" fontId="280" fillId="0" borderId="23" xfId="0" applyNumberFormat="1" applyFont="1" applyBorder="1" applyAlignment="1">
      <alignment horizontal="right" vertical="center" wrapText="1"/>
    </xf>
    <xf numFmtId="0" fontId="280" fillId="0" borderId="0" xfId="0" applyFont="1" applyAlignment="1">
      <alignment vertical="center" wrapText="1"/>
    </xf>
    <xf numFmtId="0" fontId="281" fillId="0" borderId="23" xfId="0" applyFont="1" applyBorder="1" applyAlignment="1">
      <alignment vertical="center" wrapText="1"/>
    </xf>
    <xf numFmtId="169" fontId="281" fillId="0" borderId="23" xfId="477" applyNumberFormat="1" applyFont="1" applyFill="1" applyBorder="1" applyAlignment="1">
      <alignment vertical="center" wrapText="1"/>
    </xf>
    <xf numFmtId="169" fontId="282" fillId="0" borderId="23" xfId="477" applyNumberFormat="1" applyFont="1" applyFill="1" applyBorder="1" applyAlignment="1">
      <alignment vertical="center" wrapText="1"/>
    </xf>
    <xf numFmtId="0" fontId="281" fillId="0" borderId="0" xfId="0" applyFont="1" applyAlignment="1">
      <alignment vertical="center" wrapText="1"/>
    </xf>
    <xf numFmtId="169" fontId="278" fillId="0" borderId="23" xfId="477" applyNumberFormat="1" applyFont="1" applyFill="1" applyBorder="1" applyAlignment="1">
      <alignment horizontal="right" vertical="center" wrapText="1"/>
    </xf>
    <xf numFmtId="9" fontId="18" fillId="0" borderId="0" xfId="1072" applyFont="1" applyAlignment="1">
      <alignment vertical="center" wrapText="1"/>
    </xf>
    <xf numFmtId="169" fontId="27" fillId="0" borderId="23" xfId="477" applyNumberFormat="1" applyFont="1" applyBorder="1" applyAlignment="1">
      <alignment horizontal="center" vertical="center" wrapText="1"/>
    </xf>
    <xf numFmtId="169" fontId="19" fillId="0" borderId="23" xfId="477" applyNumberFormat="1" applyFont="1" applyFill="1" applyBorder="1" applyAlignment="1">
      <alignment vertical="top"/>
    </xf>
    <xf numFmtId="169" fontId="19" fillId="0" borderId="23" xfId="477" applyNumberFormat="1" applyFont="1" applyBorder="1" applyAlignment="1">
      <alignment horizontal="center" vertical="center" wrapText="1"/>
    </xf>
    <xf numFmtId="249" fontId="18" fillId="0" borderId="0" xfId="718" applyNumberFormat="1" applyFont="1" applyAlignment="1">
      <alignment vertical="center" wrapText="1"/>
    </xf>
    <xf numFmtId="41" fontId="35" fillId="0" borderId="0" xfId="0" applyNumberFormat="1" applyFont="1" applyAlignment="1">
      <alignment vertical="center"/>
    </xf>
    <xf numFmtId="175" fontId="15" fillId="0" borderId="8" xfId="477" applyNumberFormat="1" applyFont="1" applyBorder="1" applyAlignment="1">
      <alignment horizontal="right" vertical="center" wrapText="1"/>
    </xf>
    <xf numFmtId="175" fontId="15" fillId="0" borderId="27" xfId="477" applyNumberFormat="1" applyFont="1" applyBorder="1" applyAlignment="1">
      <alignment horizontal="right" vertical="center" wrapText="1"/>
    </xf>
    <xf numFmtId="175" fontId="14" fillId="0" borderId="23" xfId="477" applyNumberFormat="1" applyFont="1" applyBorder="1" applyAlignment="1">
      <alignment horizontal="right" vertical="top"/>
    </xf>
    <xf numFmtId="175" fontId="12" fillId="0" borderId="23" xfId="477" applyNumberFormat="1" applyFont="1" applyBorder="1" applyAlignment="1">
      <alignment horizontal="right"/>
    </xf>
    <xf numFmtId="175" fontId="15" fillId="0" borderId="23" xfId="477" applyNumberFormat="1" applyFont="1" applyBorder="1" applyAlignment="1">
      <alignment horizontal="right" vertical="top"/>
    </xf>
    <xf numFmtId="175" fontId="14" fillId="0" borderId="23" xfId="477" applyNumberFormat="1" applyFont="1" applyFill="1" applyBorder="1" applyAlignment="1">
      <alignment horizontal="right" vertical="top"/>
    </xf>
    <xf numFmtId="175" fontId="12" fillId="0" borderId="23" xfId="477" applyNumberFormat="1" applyFont="1" applyFill="1" applyBorder="1" applyAlignment="1">
      <alignment horizontal="right"/>
    </xf>
    <xf numFmtId="175" fontId="14" fillId="0" borderId="26" xfId="477" applyNumberFormat="1" applyFont="1" applyBorder="1" applyAlignment="1">
      <alignment horizontal="right" vertical="top"/>
    </xf>
    <xf numFmtId="175" fontId="12" fillId="0" borderId="26" xfId="477" applyNumberFormat="1" applyFont="1" applyBorder="1" applyAlignment="1">
      <alignment horizontal="right"/>
    </xf>
    <xf numFmtId="175" fontId="15" fillId="0" borderId="8" xfId="477" applyNumberFormat="1" applyFont="1" applyBorder="1" applyAlignment="1">
      <alignment horizontal="right" vertical="top"/>
    </xf>
    <xf numFmtId="175" fontId="14" fillId="0" borderId="27" xfId="477" applyNumberFormat="1" applyFont="1" applyBorder="1" applyAlignment="1">
      <alignment horizontal="right" vertical="top"/>
    </xf>
    <xf numFmtId="175" fontId="12" fillId="0" borderId="27" xfId="477" applyNumberFormat="1" applyFont="1" applyBorder="1" applyAlignment="1">
      <alignment horizontal="right"/>
    </xf>
    <xf numFmtId="175" fontId="14" fillId="0" borderId="24" xfId="477" applyNumberFormat="1" applyFont="1" applyBorder="1" applyAlignment="1">
      <alignment horizontal="right" vertical="top"/>
    </xf>
    <xf numFmtId="175" fontId="12" fillId="0" borderId="24" xfId="477" applyNumberFormat="1" applyFont="1" applyBorder="1" applyAlignment="1">
      <alignment horizontal="right"/>
    </xf>
    <xf numFmtId="9" fontId="12" fillId="0" borderId="23" xfId="0" applyNumberFormat="1" applyFont="1" applyBorder="1" applyAlignment="1">
      <alignment horizontal="right" vertical="center" wrapText="1"/>
    </xf>
    <xf numFmtId="10" fontId="209" fillId="0" borderId="23" xfId="1072" applyNumberFormat="1" applyFont="1" applyBorder="1" applyAlignment="1">
      <alignment horizontal="right" vertical="center" wrapText="1"/>
    </xf>
    <xf numFmtId="0" fontId="231" fillId="0" borderId="43" xfId="888" applyFont="1" applyBorder="1" applyAlignment="1">
      <alignment horizontal="center" vertical="center" wrapText="1"/>
    </xf>
    <xf numFmtId="0" fontId="231" fillId="0" borderId="43" xfId="0" applyFont="1" applyBorder="1" applyAlignment="1">
      <alignment vertical="center"/>
    </xf>
    <xf numFmtId="0" fontId="204" fillId="0" borderId="43" xfId="0" applyFont="1" applyBorder="1" applyAlignment="1">
      <alignment horizontal="center" vertical="center"/>
    </xf>
    <xf numFmtId="0" fontId="231" fillId="0" borderId="43" xfId="984" quotePrefix="1" applyFont="1" applyBorder="1" applyAlignment="1">
      <alignment vertical="center"/>
    </xf>
    <xf numFmtId="169" fontId="231" fillId="0" borderId="43" xfId="477" applyNumberFormat="1" applyFont="1" applyFill="1" applyBorder="1" applyAlignment="1">
      <alignment vertical="center"/>
    </xf>
    <xf numFmtId="169" fontId="232" fillId="0" borderId="43" xfId="477" applyNumberFormat="1" applyFont="1" applyFill="1" applyBorder="1"/>
    <xf numFmtId="165" fontId="232" fillId="0" borderId="43" xfId="0" applyNumberFormat="1" applyFont="1" applyBorder="1" applyAlignment="1">
      <alignment vertical="center"/>
    </xf>
    <xf numFmtId="0" fontId="232" fillId="0" borderId="43" xfId="888" applyFont="1" applyBorder="1" applyAlignment="1">
      <alignment horizontal="center" vertical="center" wrapText="1"/>
    </xf>
    <xf numFmtId="0" fontId="231" fillId="0" borderId="43" xfId="985" quotePrefix="1" applyFont="1" applyBorder="1" applyAlignment="1">
      <alignment vertical="center"/>
    </xf>
    <xf numFmtId="172" fontId="213" fillId="0" borderId="0" xfId="0" applyNumberFormat="1" applyFont="1"/>
    <xf numFmtId="0" fontId="213" fillId="0" borderId="0" xfId="0" applyFont="1"/>
    <xf numFmtId="0" fontId="231" fillId="0" borderId="43" xfId="985" quotePrefix="1" applyFont="1" applyBorder="1" applyAlignment="1">
      <alignment vertical="center" wrapText="1"/>
    </xf>
    <xf numFmtId="0" fontId="232" fillId="0" borderId="43" xfId="888" quotePrefix="1" applyFont="1" applyBorder="1" applyAlignment="1">
      <alignment vertical="center" wrapText="1"/>
    </xf>
    <xf numFmtId="0" fontId="232" fillId="0" borderId="43" xfId="0" applyFont="1" applyBorder="1" applyAlignment="1">
      <alignment vertical="center"/>
    </xf>
    <xf numFmtId="0" fontId="270" fillId="0" borderId="43" xfId="888" applyFont="1" applyBorder="1" applyAlignment="1">
      <alignment horizontal="center" vertical="center" wrapText="1"/>
    </xf>
    <xf numFmtId="0" fontId="270" fillId="0" borderId="43" xfId="888" quotePrefix="1" applyFont="1" applyBorder="1" applyAlignment="1">
      <alignment vertical="center" wrapText="1"/>
    </xf>
    <xf numFmtId="169" fontId="270" fillId="0" borderId="43" xfId="477" applyNumberFormat="1" applyFont="1" applyFill="1" applyBorder="1"/>
    <xf numFmtId="165" fontId="270" fillId="0" borderId="43" xfId="0" applyNumberFormat="1" applyFont="1" applyBorder="1" applyAlignment="1">
      <alignment vertical="center"/>
    </xf>
    <xf numFmtId="0" fontId="270" fillId="0" borderId="43" xfId="0" applyFont="1" applyBorder="1" applyAlignment="1">
      <alignment vertical="center"/>
    </xf>
    <xf numFmtId="172" fontId="271" fillId="0" borderId="0" xfId="0" applyNumberFormat="1" applyFont="1"/>
    <xf numFmtId="0" fontId="271" fillId="0" borderId="0" xfId="0" applyFont="1"/>
    <xf numFmtId="0" fontId="232" fillId="0" borderId="43" xfId="983" applyFont="1" applyBorder="1" applyAlignment="1">
      <alignment vertical="center"/>
    </xf>
    <xf numFmtId="0" fontId="232" fillId="0" borderId="43" xfId="984" quotePrefix="1" applyFont="1" applyBorder="1" applyAlignment="1">
      <alignment vertical="center"/>
    </xf>
    <xf numFmtId="0" fontId="232" fillId="0" borderId="43" xfId="985" applyFont="1" applyBorder="1" applyAlignment="1">
      <alignment vertical="center"/>
    </xf>
    <xf numFmtId="0" fontId="204" fillId="0" borderId="43" xfId="985" applyFont="1" applyBorder="1" applyAlignment="1">
      <alignment vertical="center"/>
    </xf>
    <xf numFmtId="0" fontId="231" fillId="0" borderId="43" xfId="985" applyFont="1" applyBorder="1" applyAlignment="1">
      <alignment vertical="center"/>
    </xf>
    <xf numFmtId="165" fontId="232" fillId="0" borderId="43" xfId="0" applyNumberFormat="1" applyFont="1" applyBorder="1"/>
    <xf numFmtId="0" fontId="232" fillId="0" borderId="44" xfId="888" applyFont="1" applyBorder="1" applyAlignment="1">
      <alignment horizontal="center" vertical="center" wrapText="1"/>
    </xf>
    <xf numFmtId="0" fontId="231" fillId="0" borderId="44" xfId="985" quotePrefix="1" applyFont="1" applyBorder="1" applyAlignment="1">
      <alignment vertical="center"/>
    </xf>
    <xf numFmtId="165" fontId="232" fillId="0" borderId="44" xfId="0" applyNumberFormat="1" applyFont="1" applyBorder="1" applyAlignment="1">
      <alignment vertical="center"/>
    </xf>
    <xf numFmtId="165" fontId="232" fillId="0" borderId="44" xfId="0" applyNumberFormat="1" applyFont="1" applyBorder="1"/>
    <xf numFmtId="165" fontId="231" fillId="0" borderId="44" xfId="0" applyNumberFormat="1" applyFont="1" applyBorder="1" applyAlignment="1">
      <alignment vertical="center"/>
    </xf>
    <xf numFmtId="0" fontId="232" fillId="51" borderId="43" xfId="888" applyFont="1" applyFill="1" applyBorder="1" applyAlignment="1">
      <alignment horizontal="center" vertical="center" wrapText="1"/>
    </xf>
    <xf numFmtId="0" fontId="232" fillId="51" borderId="43" xfId="985" applyFont="1" applyFill="1" applyBorder="1" applyAlignment="1">
      <alignment vertical="center"/>
    </xf>
    <xf numFmtId="165" fontId="232" fillId="51" borderId="43" xfId="0" applyNumberFormat="1" applyFont="1" applyFill="1" applyBorder="1" applyAlignment="1">
      <alignment vertical="center"/>
    </xf>
    <xf numFmtId="169" fontId="232" fillId="51" borderId="43" xfId="477" applyNumberFormat="1" applyFont="1" applyFill="1" applyBorder="1"/>
    <xf numFmtId="165" fontId="270" fillId="51" borderId="43" xfId="0" applyNumberFormat="1" applyFont="1" applyFill="1" applyBorder="1" applyAlignment="1">
      <alignment vertical="center"/>
    </xf>
    <xf numFmtId="172" fontId="213" fillId="51" borderId="0" xfId="0" applyNumberFormat="1" applyFont="1" applyFill="1"/>
    <xf numFmtId="0" fontId="213" fillId="51" borderId="0" xfId="0" applyFont="1" applyFill="1"/>
    <xf numFmtId="165" fontId="270" fillId="62" borderId="23" xfId="0" applyNumberFormat="1" applyFont="1" applyFill="1" applyBorder="1" applyAlignment="1">
      <alignment vertical="center"/>
    </xf>
    <xf numFmtId="175" fontId="255" fillId="45" borderId="23" xfId="1694" applyNumberFormat="1" applyFont="1" applyFill="1" applyBorder="1" applyAlignment="1">
      <alignment horizontal="left" vertical="center" wrapText="1"/>
    </xf>
    <xf numFmtId="0" fontId="254" fillId="45" borderId="23" xfId="1694" quotePrefix="1" applyFont="1" applyFill="1" applyBorder="1" applyAlignment="1">
      <alignment horizontal="left" vertical="center"/>
    </xf>
    <xf numFmtId="0" fontId="210" fillId="51" borderId="11" xfId="0" applyFont="1" applyFill="1" applyBorder="1" applyAlignment="1">
      <alignment horizontal="center" vertical="center"/>
    </xf>
    <xf numFmtId="0" fontId="210" fillId="51" borderId="11" xfId="0" applyFont="1" applyFill="1" applyBorder="1" applyAlignment="1">
      <alignment vertical="center"/>
    </xf>
    <xf numFmtId="165" fontId="210" fillId="51" borderId="11" xfId="0" applyNumberFormat="1" applyFont="1" applyFill="1" applyBorder="1" applyAlignment="1">
      <alignment vertical="center"/>
    </xf>
    <xf numFmtId="0" fontId="210" fillId="51" borderId="0" xfId="0" applyFont="1" applyFill="1" applyAlignment="1">
      <alignment vertical="center"/>
    </xf>
    <xf numFmtId="169" fontId="169" fillId="0" borderId="0" xfId="477" applyNumberFormat="1" applyFont="1" applyAlignment="1">
      <alignment vertical="center" wrapText="1"/>
    </xf>
    <xf numFmtId="10" fontId="229" fillId="32" borderId="23" xfId="1072" applyNumberFormat="1" applyFont="1" applyFill="1" applyBorder="1" applyAlignment="1">
      <alignment horizontal="right" vertical="center" wrapText="1"/>
    </xf>
    <xf numFmtId="10" fontId="12" fillId="32" borderId="23" xfId="1072" applyNumberFormat="1" applyFont="1" applyFill="1" applyBorder="1" applyAlignment="1">
      <alignment horizontal="right" vertical="center" wrapText="1"/>
    </xf>
    <xf numFmtId="10" fontId="20" fillId="32" borderId="23" xfId="1072" applyNumberFormat="1" applyFont="1" applyFill="1" applyBorder="1" applyAlignment="1">
      <alignment horizontal="right" vertical="center" wrapText="1"/>
    </xf>
    <xf numFmtId="3" fontId="283" fillId="32" borderId="23" xfId="477" applyNumberFormat="1" applyFont="1" applyFill="1" applyBorder="1" applyAlignment="1">
      <alignment horizontal="right" vertical="center" wrapText="1"/>
    </xf>
    <xf numFmtId="207" fontId="204" fillId="0" borderId="0" xfId="477" applyNumberFormat="1" applyFont="1" applyFill="1"/>
    <xf numFmtId="207" fontId="204" fillId="0" borderId="0" xfId="477" applyNumberFormat="1" applyFont="1" applyFill="1" applyAlignment="1"/>
    <xf numFmtId="3" fontId="207" fillId="0" borderId="26" xfId="888" applyNumberFormat="1" applyFont="1" applyBorder="1" applyAlignment="1">
      <alignment vertical="center" wrapText="1"/>
    </xf>
    <xf numFmtId="41" fontId="203" fillId="32" borderId="23" xfId="477" applyNumberFormat="1" applyFont="1" applyFill="1" applyBorder="1" applyAlignment="1">
      <alignment horizontal="right" vertical="center" wrapText="1"/>
    </xf>
    <xf numFmtId="259" fontId="203" fillId="32" borderId="23" xfId="477" applyNumberFormat="1" applyFont="1" applyFill="1" applyBorder="1" applyAlignment="1">
      <alignment horizontal="right" vertical="center" wrapText="1"/>
    </xf>
    <xf numFmtId="168" fontId="18" fillId="0" borderId="23" xfId="477" applyFont="1" applyFill="1" applyBorder="1" applyAlignment="1">
      <alignment horizontal="right" vertical="center" wrapText="1"/>
    </xf>
    <xf numFmtId="168" fontId="207" fillId="0" borderId="23" xfId="477" applyFont="1" applyFill="1" applyBorder="1" applyAlignment="1">
      <alignment horizontal="right" vertical="center" wrapText="1"/>
    </xf>
    <xf numFmtId="175" fontId="35" fillId="0" borderId="0" xfId="0" applyNumberFormat="1" applyFont="1" applyAlignment="1">
      <alignment vertical="center" wrapText="1"/>
    </xf>
    <xf numFmtId="0" fontId="27" fillId="45" borderId="23" xfId="0" applyFont="1" applyFill="1" applyBorder="1" applyAlignment="1">
      <alignment horizontal="center" vertical="center"/>
    </xf>
    <xf numFmtId="0" fontId="27" fillId="45" borderId="23" xfId="0" applyFont="1" applyFill="1" applyBorder="1" applyAlignment="1">
      <alignment vertical="center"/>
    </xf>
    <xf numFmtId="165" fontId="27" fillId="45" borderId="23" xfId="0" applyNumberFormat="1" applyFont="1" applyFill="1" applyBorder="1" applyAlignment="1">
      <alignment vertical="center"/>
    </xf>
    <xf numFmtId="165" fontId="27" fillId="45" borderId="23" xfId="0" applyNumberFormat="1" applyFont="1" applyFill="1" applyBorder="1"/>
    <xf numFmtId="3" fontId="27" fillId="45" borderId="23" xfId="0" applyNumberFormat="1" applyFont="1" applyFill="1" applyBorder="1" applyAlignment="1">
      <alignment horizontal="right" vertical="center"/>
    </xf>
    <xf numFmtId="165" fontId="27" fillId="45" borderId="43" xfId="0" applyNumberFormat="1" applyFont="1" applyFill="1" applyBorder="1"/>
    <xf numFmtId="165" fontId="27" fillId="45" borderId="43" xfId="0" applyNumberFormat="1" applyFont="1" applyFill="1" applyBorder="1" applyAlignment="1">
      <alignment vertical="center"/>
    </xf>
    <xf numFmtId="0" fontId="27" fillId="45" borderId="0" xfId="0" applyFont="1" applyFill="1"/>
    <xf numFmtId="0" fontId="27" fillId="45" borderId="43" xfId="0" applyFont="1" applyFill="1" applyBorder="1" applyAlignment="1">
      <alignment horizontal="center" vertical="center"/>
    </xf>
    <xf numFmtId="0" fontId="27" fillId="45" borderId="43" xfId="0" quotePrefix="1" applyFont="1" applyFill="1" applyBorder="1" applyAlignment="1">
      <alignment vertical="center"/>
    </xf>
    <xf numFmtId="169" fontId="19" fillId="45" borderId="43" xfId="477" applyNumberFormat="1" applyFont="1" applyFill="1" applyBorder="1"/>
    <xf numFmtId="165" fontId="19" fillId="45" borderId="43" xfId="0" applyNumberFormat="1" applyFont="1" applyFill="1" applyBorder="1" applyAlignment="1">
      <alignment vertical="center"/>
    </xf>
    <xf numFmtId="172" fontId="27" fillId="45" borderId="0" xfId="0" applyNumberFormat="1" applyFont="1" applyFill="1"/>
    <xf numFmtId="0" fontId="203" fillId="32" borderId="22" xfId="0" applyFont="1" applyFill="1" applyBorder="1" applyAlignment="1">
      <alignment vertical="center" wrapText="1"/>
    </xf>
    <xf numFmtId="0" fontId="203" fillId="32" borderId="22" xfId="0" applyFont="1" applyFill="1" applyBorder="1" applyAlignment="1">
      <alignment horizontal="center" vertical="center" wrapText="1"/>
    </xf>
    <xf numFmtId="3" fontId="203" fillId="32" borderId="22" xfId="477" applyNumberFormat="1" applyFont="1" applyFill="1" applyBorder="1" applyAlignment="1">
      <alignment horizontal="right" vertical="center" wrapText="1"/>
    </xf>
    <xf numFmtId="169" fontId="203" fillId="32" borderId="22" xfId="477" applyNumberFormat="1" applyFont="1" applyFill="1" applyBorder="1" applyAlignment="1">
      <alignment horizontal="right" vertical="center" wrapText="1"/>
    </xf>
    <xf numFmtId="10" fontId="203" fillId="32" borderId="22" xfId="477" applyNumberFormat="1" applyFont="1" applyFill="1" applyBorder="1" applyAlignment="1">
      <alignment horizontal="right" vertical="center" wrapText="1"/>
    </xf>
    <xf numFmtId="169" fontId="203" fillId="0" borderId="22" xfId="477" applyNumberFormat="1" applyFont="1" applyFill="1" applyBorder="1" applyAlignment="1">
      <alignment horizontal="right" vertical="center" wrapText="1"/>
    </xf>
    <xf numFmtId="10" fontId="209" fillId="32" borderId="22" xfId="1072" applyNumberFormat="1" applyFont="1" applyFill="1" applyBorder="1" applyAlignment="1">
      <alignment horizontal="right" vertical="center" wrapText="1"/>
    </xf>
    <xf numFmtId="3" fontId="20" fillId="0" borderId="23" xfId="477" applyNumberFormat="1" applyFont="1" applyFill="1" applyBorder="1" applyAlignment="1">
      <alignment horizontal="right" vertical="center" wrapText="1"/>
    </xf>
    <xf numFmtId="0" fontId="203" fillId="0" borderId="23" xfId="0" applyFont="1" applyBorder="1" applyAlignment="1">
      <alignment horizontal="right" vertical="center" wrapText="1"/>
    </xf>
    <xf numFmtId="3" fontId="203" fillId="0" borderId="23" xfId="477" applyNumberFormat="1" applyFont="1" applyFill="1" applyBorder="1" applyAlignment="1">
      <alignment horizontal="right" vertical="center" wrapText="1"/>
    </xf>
    <xf numFmtId="10" fontId="203" fillId="0" borderId="23" xfId="1072" applyNumberFormat="1" applyFont="1" applyFill="1" applyBorder="1" applyAlignment="1">
      <alignment horizontal="right" vertical="center" wrapText="1"/>
    </xf>
    <xf numFmtId="0" fontId="205" fillId="62" borderId="26" xfId="0" applyFont="1" applyFill="1" applyBorder="1" applyAlignment="1">
      <alignment horizontal="center" vertical="center"/>
    </xf>
    <xf numFmtId="0" fontId="210" fillId="62" borderId="0" xfId="0" quotePrefix="1" applyFont="1" applyFill="1" applyAlignment="1">
      <alignment vertical="center"/>
    </xf>
    <xf numFmtId="165" fontId="270" fillId="62" borderId="26" xfId="0" applyNumberFormat="1" applyFont="1" applyFill="1" applyBorder="1" applyAlignment="1">
      <alignment vertical="center"/>
    </xf>
    <xf numFmtId="0" fontId="270" fillId="62" borderId="26" xfId="0" applyFont="1" applyFill="1" applyBorder="1" applyAlignment="1">
      <alignment vertical="center"/>
    </xf>
    <xf numFmtId="0" fontId="205" fillId="62" borderId="0" xfId="0" applyFont="1" applyFill="1" applyAlignment="1">
      <alignment vertical="center"/>
    </xf>
    <xf numFmtId="165" fontId="205" fillId="62" borderId="0" xfId="0" applyNumberFormat="1" applyFont="1" applyFill="1" applyAlignment="1">
      <alignment vertical="center"/>
    </xf>
    <xf numFmtId="0" fontId="27" fillId="51" borderId="26" xfId="0" applyFont="1" applyFill="1" applyBorder="1" applyAlignment="1">
      <alignment horizontal="center" vertical="center"/>
    </xf>
    <xf numFmtId="49" fontId="27" fillId="51" borderId="32" xfId="0" applyNumberFormat="1" applyFont="1" applyFill="1" applyBorder="1" applyAlignment="1">
      <alignment vertical="center" wrapText="1"/>
    </xf>
    <xf numFmtId="165" fontId="27" fillId="51" borderId="26" xfId="0" applyNumberFormat="1" applyFont="1" applyFill="1" applyBorder="1" applyAlignment="1">
      <alignment vertical="center"/>
    </xf>
    <xf numFmtId="3" fontId="27" fillId="51" borderId="23" xfId="0" quotePrefix="1" applyNumberFormat="1" applyFont="1" applyFill="1" applyBorder="1" applyAlignment="1">
      <alignment horizontal="right" vertical="center"/>
    </xf>
    <xf numFmtId="0" fontId="27" fillId="51" borderId="26" xfId="0" applyFont="1" applyFill="1" applyBorder="1" applyAlignment="1">
      <alignment vertical="center"/>
    </xf>
    <xf numFmtId="0" fontId="19" fillId="51" borderId="0" xfId="0" applyFont="1" applyFill="1" applyAlignment="1">
      <alignment vertical="center"/>
    </xf>
    <xf numFmtId="3" fontId="210" fillId="62" borderId="23" xfId="0" quotePrefix="1" applyNumberFormat="1" applyFont="1" applyFill="1" applyBorder="1" applyAlignment="1">
      <alignment horizontal="right" vertical="center"/>
    </xf>
    <xf numFmtId="175" fontId="210" fillId="0" borderId="8" xfId="477" applyNumberFormat="1" applyFont="1" applyFill="1" applyBorder="1" applyAlignment="1">
      <alignment horizontal="right" vertical="center" wrapText="1"/>
    </xf>
    <xf numFmtId="3" fontId="209" fillId="0" borderId="8" xfId="0" applyNumberFormat="1" applyFont="1" applyBorder="1" applyAlignment="1">
      <alignment vertical="center" wrapText="1"/>
    </xf>
    <xf numFmtId="0" fontId="210" fillId="62" borderId="23" xfId="0" applyFont="1" applyFill="1" applyBorder="1" applyAlignment="1">
      <alignment horizontal="center" vertical="center"/>
    </xf>
    <xf numFmtId="0" fontId="210" fillId="62" borderId="23" xfId="0" applyFont="1" applyFill="1" applyBorder="1" applyAlignment="1">
      <alignment vertical="center"/>
    </xf>
    <xf numFmtId="165" fontId="210" fillId="62" borderId="23" xfId="0" applyNumberFormat="1" applyFont="1" applyFill="1" applyBorder="1" applyAlignment="1">
      <alignment vertical="center"/>
    </xf>
    <xf numFmtId="0" fontId="210" fillId="62" borderId="0" xfId="0" applyFont="1" applyFill="1" applyAlignment="1">
      <alignment vertical="center"/>
    </xf>
    <xf numFmtId="165" fontId="205" fillId="62" borderId="23" xfId="0" applyNumberFormat="1" applyFont="1" applyFill="1" applyBorder="1" applyAlignment="1">
      <alignment vertical="center"/>
    </xf>
    <xf numFmtId="169" fontId="205" fillId="0" borderId="43" xfId="477" applyNumberFormat="1" applyFont="1" applyFill="1" applyBorder="1" applyAlignment="1">
      <alignment vertical="center"/>
    </xf>
    <xf numFmtId="0" fontId="205" fillId="0" borderId="43" xfId="0" applyFont="1" applyBorder="1" applyAlignment="1">
      <alignment horizontal="center" vertical="center"/>
    </xf>
    <xf numFmtId="0" fontId="205" fillId="0" borderId="43" xfId="0" applyFont="1" applyBorder="1" applyAlignment="1">
      <alignment vertical="center"/>
    </xf>
    <xf numFmtId="165" fontId="205" fillId="0" borderId="43" xfId="0" applyNumberFormat="1" applyFont="1" applyBorder="1" applyAlignment="1">
      <alignment vertical="center"/>
    </xf>
    <xf numFmtId="169" fontId="205" fillId="59" borderId="43" xfId="477" applyNumberFormat="1" applyFont="1" applyFill="1" applyBorder="1" applyAlignment="1">
      <alignment vertical="center"/>
    </xf>
    <xf numFmtId="165" fontId="205" fillId="0" borderId="43" xfId="0" applyNumberFormat="1" applyFont="1" applyBorder="1" applyAlignment="1">
      <alignment horizontal="center" vertical="center"/>
    </xf>
    <xf numFmtId="172" fontId="205" fillId="0" borderId="0" xfId="0" applyNumberFormat="1" applyFont="1"/>
    <xf numFmtId="165" fontId="210" fillId="0" borderId="0" xfId="0" applyNumberFormat="1" applyFont="1"/>
    <xf numFmtId="0" fontId="210" fillId="0" borderId="0" xfId="0" applyFont="1"/>
    <xf numFmtId="165" fontId="205" fillId="59" borderId="43" xfId="0" applyNumberFormat="1" applyFont="1" applyFill="1" applyBorder="1" applyAlignment="1">
      <alignment vertical="center"/>
    </xf>
    <xf numFmtId="0" fontId="205" fillId="0" borderId="0" xfId="0" applyFont="1"/>
    <xf numFmtId="0" fontId="270" fillId="0" borderId="43" xfId="0" applyFont="1" applyBorder="1" applyAlignment="1">
      <alignment horizontal="center" vertical="center"/>
    </xf>
    <xf numFmtId="0" fontId="270" fillId="0" borderId="43" xfId="0" quotePrefix="1" applyFont="1" applyBorder="1" applyAlignment="1">
      <alignment vertical="center"/>
    </xf>
    <xf numFmtId="169" fontId="270" fillId="0" borderId="43" xfId="477" applyNumberFormat="1" applyFont="1" applyFill="1" applyBorder="1" applyAlignment="1">
      <alignment vertical="center"/>
    </xf>
    <xf numFmtId="172" fontId="270" fillId="0" borderId="0" xfId="0" applyNumberFormat="1" applyFont="1"/>
    <xf numFmtId="0" fontId="270" fillId="0" borderId="0" xfId="0" applyFont="1"/>
    <xf numFmtId="0" fontId="12" fillId="0" borderId="0" xfId="0" applyFont="1" applyAlignment="1">
      <alignment horizontal="center" vertical="center"/>
    </xf>
    <xf numFmtId="169" fontId="147" fillId="0" borderId="0" xfId="1072" applyNumberFormat="1" applyFont="1" applyAlignment="1">
      <alignment vertical="center" wrapText="1"/>
    </xf>
    <xf numFmtId="0" fontId="203" fillId="32" borderId="40" xfId="0" applyFont="1" applyFill="1" applyBorder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169" fontId="12" fillId="0" borderId="0" xfId="477" applyNumberFormat="1" applyFont="1" applyFill="1" applyBorder="1" applyAlignment="1">
      <alignment horizontal="center" vertical="center" wrapText="1"/>
    </xf>
    <xf numFmtId="10" fontId="12" fillId="0" borderId="0" xfId="477" applyNumberFormat="1" applyFont="1" applyFill="1" applyBorder="1" applyAlignment="1">
      <alignment horizontal="center" vertical="center" wrapText="1"/>
    </xf>
    <xf numFmtId="174" fontId="12" fillId="0" borderId="0" xfId="477" applyNumberFormat="1" applyFont="1" applyFill="1" applyBorder="1" applyAlignment="1">
      <alignment horizontal="center" vertical="center" wrapText="1"/>
    </xf>
    <xf numFmtId="10" fontId="12" fillId="0" borderId="0" xfId="477" applyNumberFormat="1" applyFont="1" applyFill="1" applyBorder="1" applyAlignment="1">
      <alignment horizontal="right" vertical="center" wrapText="1"/>
    </xf>
    <xf numFmtId="9" fontId="12" fillId="0" borderId="0" xfId="1072" applyFont="1" applyFill="1" applyBorder="1" applyAlignment="1">
      <alignment horizontal="right" vertical="center" wrapText="1"/>
    </xf>
    <xf numFmtId="0" fontId="12" fillId="32" borderId="0" xfId="0" applyFont="1" applyFill="1" applyAlignment="1">
      <alignment horizontal="center" vertical="center" wrapText="1"/>
    </xf>
    <xf numFmtId="0" fontId="13" fillId="32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right" vertical="center"/>
    </xf>
    <xf numFmtId="169" fontId="203" fillId="0" borderId="0" xfId="1072" applyNumberFormat="1" applyFont="1" applyFill="1" applyBorder="1" applyAlignment="1">
      <alignment vertical="center" wrapText="1"/>
    </xf>
    <xf numFmtId="169" fontId="13" fillId="0" borderId="0" xfId="477" applyNumberFormat="1" applyFont="1" applyFill="1" applyBorder="1" applyAlignment="1">
      <alignment horizontal="center" vertical="center" wrapText="1"/>
    </xf>
    <xf numFmtId="10" fontId="13" fillId="0" borderId="0" xfId="477" applyNumberFormat="1" applyFont="1" applyFill="1" applyBorder="1" applyAlignment="1">
      <alignment horizontal="center" vertical="center" wrapText="1"/>
    </xf>
    <xf numFmtId="174" fontId="13" fillId="0" borderId="0" xfId="477" applyNumberFormat="1" applyFont="1" applyFill="1" applyBorder="1" applyAlignment="1">
      <alignment horizontal="center" vertical="center" wrapText="1"/>
    </xf>
    <xf numFmtId="10" fontId="13" fillId="0" borderId="0" xfId="477" applyNumberFormat="1" applyFont="1" applyFill="1" applyBorder="1" applyAlignment="1">
      <alignment horizontal="right" vertical="center" wrapText="1"/>
    </xf>
    <xf numFmtId="10" fontId="12" fillId="32" borderId="0" xfId="477" applyNumberFormat="1" applyFont="1" applyFill="1" applyBorder="1" applyAlignment="1">
      <alignment horizontal="right" vertical="center" wrapText="1"/>
    </xf>
    <xf numFmtId="3" fontId="13" fillId="0" borderId="0" xfId="477" applyNumberFormat="1" applyFont="1" applyFill="1" applyBorder="1" applyAlignment="1">
      <alignment horizontal="right" vertical="center" wrapText="1"/>
    </xf>
    <xf numFmtId="3" fontId="203" fillId="0" borderId="0" xfId="477" applyNumberFormat="1" applyFont="1" applyFill="1" applyBorder="1" applyAlignment="1">
      <alignment horizontal="right" vertical="center" wrapText="1"/>
    </xf>
    <xf numFmtId="3" fontId="203" fillId="0" borderId="0" xfId="1072" applyNumberFormat="1" applyFont="1" applyFill="1" applyBorder="1" applyAlignment="1">
      <alignment horizontal="right" vertical="center" wrapText="1"/>
    </xf>
    <xf numFmtId="3" fontId="12" fillId="0" borderId="0" xfId="477" applyNumberFormat="1" applyFont="1" applyFill="1" applyBorder="1" applyAlignment="1">
      <alignment horizontal="right" vertical="center" wrapText="1"/>
    </xf>
    <xf numFmtId="3" fontId="21" fillId="0" borderId="0" xfId="477" applyNumberFormat="1" applyFont="1" applyFill="1" applyBorder="1" applyAlignment="1">
      <alignment horizontal="right" vertical="center" wrapText="1"/>
    </xf>
    <xf numFmtId="3" fontId="12" fillId="0" borderId="0" xfId="1072" applyNumberFormat="1" applyFont="1" applyFill="1" applyBorder="1" applyAlignment="1">
      <alignment horizontal="right" vertical="center" wrapText="1"/>
    </xf>
    <xf numFmtId="3" fontId="21" fillId="0" borderId="0" xfId="1072" applyNumberFormat="1" applyFont="1" applyFill="1" applyBorder="1" applyAlignment="1">
      <alignment horizontal="right" vertical="center" wrapText="1"/>
    </xf>
    <xf numFmtId="3" fontId="13" fillId="0" borderId="0" xfId="1072" applyNumberFormat="1" applyFont="1" applyFill="1" applyBorder="1" applyAlignment="1">
      <alignment horizontal="right" vertical="center" wrapText="1"/>
    </xf>
    <xf numFmtId="175" fontId="209" fillId="45" borderId="8" xfId="477" applyNumberFormat="1" applyFont="1" applyFill="1" applyBorder="1" applyAlignment="1">
      <alignment horizontal="right" vertical="center" wrapText="1"/>
    </xf>
    <xf numFmtId="3" fontId="215" fillId="0" borderId="43" xfId="0" applyNumberFormat="1" applyFont="1" applyBorder="1"/>
    <xf numFmtId="3" fontId="12" fillId="32" borderId="23" xfId="477" applyNumberFormat="1" applyFont="1" applyFill="1" applyBorder="1" applyAlignment="1">
      <alignment horizontal="right" vertical="center" wrapText="1"/>
    </xf>
    <xf numFmtId="169" fontId="12" fillId="32" borderId="23" xfId="477" applyNumberFormat="1" applyFont="1" applyFill="1" applyBorder="1" applyAlignment="1">
      <alignment horizontal="right" vertical="center" wrapText="1"/>
    </xf>
    <xf numFmtId="169" fontId="12" fillId="0" borderId="0" xfId="0" applyNumberFormat="1" applyFont="1" applyAlignment="1">
      <alignment horizontal="center" vertical="center" wrapText="1"/>
    </xf>
    <xf numFmtId="167" fontId="12" fillId="0" borderId="0" xfId="0" applyNumberFormat="1" applyFont="1" applyAlignment="1">
      <alignment vertical="center" wrapText="1"/>
    </xf>
    <xf numFmtId="169" fontId="280" fillId="0" borderId="27" xfId="477" applyNumberFormat="1" applyFont="1" applyFill="1" applyBorder="1" applyAlignment="1">
      <alignment horizontal="right" vertical="center" wrapText="1"/>
    </xf>
    <xf numFmtId="10" fontId="280" fillId="0" borderId="27" xfId="477" applyNumberFormat="1" applyFont="1" applyFill="1" applyBorder="1" applyAlignment="1">
      <alignment horizontal="right" vertical="center" wrapText="1"/>
    </xf>
    <xf numFmtId="169" fontId="280" fillId="0" borderId="23" xfId="477" applyNumberFormat="1" applyFont="1" applyFill="1" applyBorder="1" applyAlignment="1">
      <alignment horizontal="right" vertical="center" wrapText="1"/>
    </xf>
    <xf numFmtId="10" fontId="280" fillId="0" borderId="23" xfId="1072" applyNumberFormat="1" applyFont="1" applyFill="1" applyBorder="1" applyAlignment="1">
      <alignment horizontal="right" vertical="center" wrapText="1"/>
    </xf>
    <xf numFmtId="10" fontId="280" fillId="0" borderId="23" xfId="0" applyNumberFormat="1" applyFont="1" applyBorder="1" applyAlignment="1">
      <alignment horizontal="right" vertical="center" wrapText="1"/>
    </xf>
    <xf numFmtId="169" fontId="280" fillId="0" borderId="23" xfId="0" applyNumberFormat="1" applyFont="1" applyBorder="1" applyAlignment="1">
      <alignment horizontal="right" vertical="center" wrapText="1"/>
    </xf>
    <xf numFmtId="37" fontId="280" fillId="0" borderId="23" xfId="0" applyNumberFormat="1" applyFont="1" applyBorder="1" applyAlignment="1">
      <alignment horizontal="right" vertical="center" wrapText="1"/>
    </xf>
    <xf numFmtId="41" fontId="280" fillId="0" borderId="23" xfId="477" applyNumberFormat="1" applyFont="1" applyFill="1" applyBorder="1" applyAlignment="1">
      <alignment horizontal="right" vertical="center" wrapText="1"/>
    </xf>
    <xf numFmtId="41" fontId="278" fillId="0" borderId="23" xfId="477" applyNumberFormat="1" applyFont="1" applyFill="1" applyBorder="1" applyAlignment="1">
      <alignment horizontal="right" vertical="center" wrapText="1"/>
    </xf>
    <xf numFmtId="3" fontId="278" fillId="0" borderId="23" xfId="477" applyNumberFormat="1" applyFont="1" applyFill="1" applyBorder="1" applyAlignment="1">
      <alignment horizontal="right" vertical="center" wrapText="1"/>
    </xf>
    <xf numFmtId="41" fontId="279" fillId="0" borderId="23" xfId="477" applyNumberFormat="1" applyFont="1" applyFill="1" applyBorder="1" applyAlignment="1">
      <alignment horizontal="right" vertical="center" wrapText="1"/>
    </xf>
    <xf numFmtId="10" fontId="279" fillId="0" borderId="23" xfId="477" applyNumberFormat="1" applyFont="1" applyFill="1" applyBorder="1" applyAlignment="1">
      <alignment horizontal="right" vertical="center" wrapText="1"/>
    </xf>
    <xf numFmtId="3" fontId="280" fillId="0" borderId="23" xfId="477" applyNumberFormat="1" applyFont="1" applyFill="1" applyBorder="1" applyAlignment="1">
      <alignment horizontal="right" vertical="center" wrapText="1"/>
    </xf>
    <xf numFmtId="249" fontId="278" fillId="0" borderId="23" xfId="477" applyNumberFormat="1" applyFont="1" applyFill="1" applyBorder="1" applyAlignment="1">
      <alignment horizontal="right" vertical="center" wrapText="1"/>
    </xf>
    <xf numFmtId="10" fontId="278" fillId="0" borderId="23" xfId="1072" applyNumberFormat="1" applyFont="1" applyFill="1" applyBorder="1" applyAlignment="1">
      <alignment horizontal="right" vertical="center" wrapText="1"/>
    </xf>
    <xf numFmtId="0" fontId="278" fillId="0" borderId="23" xfId="477" applyNumberFormat="1" applyFont="1" applyFill="1" applyBorder="1" applyAlignment="1">
      <alignment horizontal="right" vertical="center" wrapText="1"/>
    </xf>
    <xf numFmtId="249" fontId="280" fillId="0" borderId="23" xfId="477" applyNumberFormat="1" applyFont="1" applyFill="1" applyBorder="1" applyAlignment="1">
      <alignment horizontal="right" vertical="center" wrapText="1"/>
    </xf>
    <xf numFmtId="0" fontId="196" fillId="0" borderId="0" xfId="952" applyAlignment="1">
      <alignment vertical="center"/>
    </xf>
    <xf numFmtId="175" fontId="209" fillId="0" borderId="0" xfId="0" applyNumberFormat="1" applyFont="1" applyAlignment="1">
      <alignment horizontal="right" vertical="center" wrapText="1"/>
    </xf>
    <xf numFmtId="41" fontId="209" fillId="0" borderId="0" xfId="0" applyNumberFormat="1" applyFont="1" applyAlignment="1">
      <alignment horizontal="right" vertical="center" wrapText="1"/>
    </xf>
    <xf numFmtId="49" fontId="280" fillId="0" borderId="23" xfId="0" quotePrefix="1" applyNumberFormat="1" applyFont="1" applyBorder="1" applyAlignment="1">
      <alignment vertical="center" wrapText="1"/>
    </xf>
    <xf numFmtId="249" fontId="207" fillId="44" borderId="23" xfId="477" applyNumberFormat="1" applyFont="1" applyFill="1" applyBorder="1" applyAlignment="1">
      <alignment horizontal="right" vertical="center" wrapText="1"/>
    </xf>
    <xf numFmtId="169" fontId="12" fillId="0" borderId="0" xfId="477" applyNumberFormat="1" applyFont="1" applyAlignment="1">
      <alignment vertical="center"/>
    </xf>
    <xf numFmtId="169" fontId="0" fillId="0" borderId="0" xfId="477" applyNumberFormat="1" applyFont="1"/>
    <xf numFmtId="169" fontId="13" fillId="0" borderId="0" xfId="477" applyNumberFormat="1" applyFont="1" applyAlignment="1">
      <alignment horizontal="center" vertical="center" wrapText="1"/>
    </xf>
    <xf numFmtId="49" fontId="22" fillId="0" borderId="23" xfId="0" quotePrefix="1" applyNumberFormat="1" applyFont="1" applyBorder="1" applyAlignment="1">
      <alignment vertical="center" wrapText="1"/>
    </xf>
    <xf numFmtId="168" fontId="207" fillId="0" borderId="24" xfId="477" applyFont="1" applyFill="1" applyBorder="1" applyAlignment="1">
      <alignment horizontal="right" wrapText="1"/>
    </xf>
    <xf numFmtId="0" fontId="13" fillId="0" borderId="0" xfId="0" applyFont="1" applyAlignment="1">
      <alignment horizontal="center" vertical="center" wrapText="1"/>
    </xf>
    <xf numFmtId="169" fontId="13" fillId="0" borderId="8" xfId="477" applyNumberFormat="1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169" fontId="13" fillId="0" borderId="18" xfId="477" applyNumberFormat="1" applyFont="1" applyFill="1" applyBorder="1" applyAlignment="1">
      <alignment horizontal="center" vertical="center" wrapText="1"/>
    </xf>
    <xf numFmtId="169" fontId="13" fillId="0" borderId="22" xfId="477" applyNumberFormat="1" applyFont="1" applyFill="1" applyBorder="1" applyAlignment="1">
      <alignment horizontal="center" vertical="center" wrapText="1"/>
    </xf>
    <xf numFmtId="49" fontId="13" fillId="0" borderId="8" xfId="477" applyNumberFormat="1" applyFont="1" applyFill="1" applyBorder="1" applyAlignment="1">
      <alignment horizontal="center" vertical="center" wrapText="1"/>
    </xf>
    <xf numFmtId="169" fontId="13" fillId="0" borderId="8" xfId="477" applyNumberFormat="1" applyFont="1" applyFill="1" applyBorder="1" applyAlignment="1">
      <alignment horizontal="center" vertical="center" wrapText="1"/>
    </xf>
    <xf numFmtId="174" fontId="13" fillId="0" borderId="18" xfId="477" applyNumberFormat="1" applyFont="1" applyFill="1" applyBorder="1" applyAlignment="1">
      <alignment horizontal="center" vertical="center" wrapText="1"/>
    </xf>
    <xf numFmtId="174" fontId="13" fillId="0" borderId="22" xfId="477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3" fontId="13" fillId="32" borderId="0" xfId="0" applyNumberFormat="1" applyFont="1" applyFill="1" applyAlignment="1">
      <alignment horizontal="center" vertical="center" wrapText="1"/>
    </xf>
    <xf numFmtId="0" fontId="13" fillId="32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right" vertical="center"/>
    </xf>
    <xf numFmtId="0" fontId="27" fillId="0" borderId="18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165" fontId="27" fillId="0" borderId="16" xfId="0" applyNumberFormat="1" applyFont="1" applyBorder="1" applyAlignment="1">
      <alignment horizontal="center" vertical="center" wrapText="1"/>
    </xf>
    <xf numFmtId="165" fontId="27" fillId="0" borderId="4" xfId="0" applyNumberFormat="1" applyFont="1" applyBorder="1" applyAlignment="1">
      <alignment horizontal="center" vertical="center" wrapText="1"/>
    </xf>
    <xf numFmtId="165" fontId="27" fillId="0" borderId="36" xfId="0" applyNumberFormat="1" applyFont="1" applyBorder="1" applyAlignment="1">
      <alignment horizontal="center" vertical="center" wrapText="1"/>
    </xf>
    <xf numFmtId="165" fontId="27" fillId="0" borderId="18" xfId="0" applyNumberFormat="1" applyFont="1" applyBorder="1" applyAlignment="1">
      <alignment horizontal="center" vertical="center" wrapText="1"/>
    </xf>
    <xf numFmtId="165" fontId="27" fillId="0" borderId="22" xfId="0" applyNumberFormat="1" applyFont="1" applyBorder="1" applyAlignment="1">
      <alignment horizontal="center" vertical="center" wrapText="1"/>
    </xf>
    <xf numFmtId="3" fontId="27" fillId="0" borderId="18" xfId="0" applyNumberFormat="1" applyFont="1" applyBorder="1" applyAlignment="1">
      <alignment horizontal="center" vertical="center" wrapText="1"/>
    </xf>
    <xf numFmtId="3" fontId="27" fillId="0" borderId="22" xfId="0" applyNumberFormat="1" applyFont="1" applyBorder="1" applyAlignment="1">
      <alignment horizontal="center" vertical="center" wrapText="1"/>
    </xf>
    <xf numFmtId="0" fontId="27" fillId="32" borderId="0" xfId="0" applyFont="1" applyFill="1" applyAlignment="1">
      <alignment horizontal="center" vertical="center"/>
    </xf>
    <xf numFmtId="165" fontId="33" fillId="32" borderId="0" xfId="0" applyNumberFormat="1" applyFont="1" applyFill="1" applyAlignment="1">
      <alignment horizontal="right" vertical="center"/>
    </xf>
    <xf numFmtId="0" fontId="37" fillId="32" borderId="16" xfId="0" applyFont="1" applyFill="1" applyBorder="1" applyAlignment="1">
      <alignment horizontal="center" vertical="center"/>
    </xf>
    <xf numFmtId="0" fontId="37" fillId="32" borderId="36" xfId="0" applyFont="1" applyFill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169" fontId="27" fillId="0" borderId="18" xfId="477" applyNumberFormat="1" applyFont="1" applyFill="1" applyBorder="1" applyAlignment="1">
      <alignment horizontal="center" vertical="center" wrapText="1"/>
    </xf>
    <xf numFmtId="169" fontId="27" fillId="0" borderId="22" xfId="477" applyNumberFormat="1" applyFont="1" applyFill="1" applyBorder="1" applyAlignment="1">
      <alignment horizontal="center" vertical="center" wrapText="1"/>
    </xf>
    <xf numFmtId="0" fontId="13" fillId="47" borderId="18" xfId="0" applyFont="1" applyFill="1" applyBorder="1" applyAlignment="1">
      <alignment horizontal="center" vertical="center" wrapText="1"/>
    </xf>
    <xf numFmtId="0" fontId="13" fillId="47" borderId="22" xfId="0" applyFont="1" applyFill="1" applyBorder="1" applyAlignment="1">
      <alignment horizontal="center" vertical="center" wrapText="1"/>
    </xf>
    <xf numFmtId="0" fontId="13" fillId="47" borderId="38" xfId="0" applyFont="1" applyFill="1" applyBorder="1" applyAlignment="1">
      <alignment horizontal="center" vertical="center" wrapText="1"/>
    </xf>
    <xf numFmtId="0" fontId="13" fillId="47" borderId="40" xfId="0" applyFont="1" applyFill="1" applyBorder="1" applyAlignment="1">
      <alignment horizontal="center" vertical="center" wrapText="1"/>
    </xf>
    <xf numFmtId="0" fontId="13" fillId="47" borderId="8" xfId="0" applyFont="1" applyFill="1" applyBorder="1" applyAlignment="1">
      <alignment horizontal="center" vertical="center" wrapText="1"/>
    </xf>
    <xf numFmtId="0" fontId="27" fillId="47" borderId="18" xfId="0" applyFont="1" applyFill="1" applyBorder="1" applyAlignment="1">
      <alignment horizontal="center" vertical="center" wrapText="1"/>
    </xf>
    <xf numFmtId="0" fontId="27" fillId="47" borderId="22" xfId="0" applyFont="1" applyFill="1" applyBorder="1" applyAlignment="1">
      <alignment horizontal="center" vertical="center" wrapText="1"/>
    </xf>
    <xf numFmtId="0" fontId="227" fillId="0" borderId="8" xfId="0" applyFont="1" applyBorder="1" applyAlignment="1">
      <alignment horizontal="center" vertical="center" wrapText="1"/>
    </xf>
    <xf numFmtId="43" fontId="227" fillId="0" borderId="8" xfId="1679" applyFont="1" applyBorder="1" applyAlignment="1">
      <alignment horizontal="center" vertical="center" wrapText="1"/>
    </xf>
    <xf numFmtId="0" fontId="13" fillId="50" borderId="16" xfId="0" applyFont="1" applyFill="1" applyBorder="1" applyAlignment="1">
      <alignment horizontal="center" vertical="center" wrapText="1"/>
    </xf>
    <xf numFmtId="0" fontId="13" fillId="50" borderId="4" xfId="0" applyFont="1" applyFill="1" applyBorder="1" applyAlignment="1">
      <alignment horizontal="center" vertical="center" wrapText="1"/>
    </xf>
    <xf numFmtId="0" fontId="13" fillId="50" borderId="36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27" fillId="50" borderId="18" xfId="0" applyFont="1" applyFill="1" applyBorder="1" applyAlignment="1">
      <alignment horizontal="center" vertical="center" wrapText="1"/>
    </xf>
    <xf numFmtId="0" fontId="27" fillId="50" borderId="22" xfId="0" applyFont="1" applyFill="1" applyBorder="1" applyAlignment="1">
      <alignment horizontal="center" vertical="center" wrapText="1"/>
    </xf>
    <xf numFmtId="3" fontId="27" fillId="0" borderId="8" xfId="0" applyNumberFormat="1" applyFont="1" applyBorder="1" applyAlignment="1">
      <alignment horizontal="right" vertical="center" wrapText="1"/>
    </xf>
    <xf numFmtId="0" fontId="27" fillId="0" borderId="16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3" fontId="27" fillId="0" borderId="8" xfId="0" applyNumberFormat="1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18" xfId="888" applyFont="1" applyBorder="1" applyAlignment="1">
      <alignment horizontal="center" vertical="center" wrapText="1"/>
    </xf>
    <xf numFmtId="0" fontId="27" fillId="0" borderId="22" xfId="888" applyFont="1" applyBorder="1" applyAlignment="1">
      <alignment horizontal="center" vertical="center" wrapText="1"/>
    </xf>
    <xf numFmtId="0" fontId="13" fillId="0" borderId="16" xfId="888" applyFont="1" applyBorder="1" applyAlignment="1">
      <alignment horizontal="center" vertical="center" wrapText="1"/>
    </xf>
    <xf numFmtId="0" fontId="13" fillId="0" borderId="4" xfId="888" applyFont="1" applyBorder="1" applyAlignment="1">
      <alignment horizontal="center" vertical="center" wrapText="1"/>
    </xf>
    <xf numFmtId="0" fontId="13" fillId="0" borderId="36" xfId="888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 wrapText="1"/>
    </xf>
    <xf numFmtId="165" fontId="46" fillId="0" borderId="0" xfId="0" applyNumberFormat="1" applyFont="1" applyAlignment="1">
      <alignment horizontal="center" vertical="center" wrapText="1"/>
    </xf>
    <xf numFmtId="0" fontId="13" fillId="0" borderId="18" xfId="888" applyFont="1" applyBorder="1" applyAlignment="1">
      <alignment horizontal="center" vertical="center" wrapText="1"/>
    </xf>
    <xf numFmtId="0" fontId="13" fillId="0" borderId="22" xfId="888" applyFont="1" applyBorder="1" applyAlignment="1">
      <alignment horizontal="center" vertical="center" wrapText="1"/>
    </xf>
    <xf numFmtId="0" fontId="13" fillId="0" borderId="18" xfId="0" applyFont="1" applyBorder="1" applyAlignment="1">
      <alignment vertical="center" wrapText="1"/>
    </xf>
    <xf numFmtId="0" fontId="13" fillId="0" borderId="22" xfId="0" applyFont="1" applyBorder="1" applyAlignment="1">
      <alignment vertical="center" wrapText="1"/>
    </xf>
    <xf numFmtId="165" fontId="13" fillId="0" borderId="16" xfId="888" applyNumberFormat="1" applyFont="1" applyBorder="1" applyAlignment="1">
      <alignment horizontal="center" vertical="center" wrapText="1"/>
    </xf>
    <xf numFmtId="165" fontId="13" fillId="0" borderId="36" xfId="888" applyNumberFormat="1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3" fontId="13" fillId="0" borderId="18" xfId="0" applyNumberFormat="1" applyFont="1" applyBorder="1" applyAlignment="1">
      <alignment horizontal="center" vertical="center" wrapText="1"/>
    </xf>
    <xf numFmtId="3" fontId="13" fillId="0" borderId="22" xfId="0" applyNumberFormat="1" applyFont="1" applyBorder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3" fontId="12" fillId="0" borderId="67" xfId="888" applyNumberFormat="1" applyFont="1" applyBorder="1" applyAlignment="1">
      <alignment horizontal="center" vertical="center" wrapText="1"/>
    </xf>
    <xf numFmtId="3" fontId="12" fillId="0" borderId="21" xfId="888" applyNumberFormat="1" applyFont="1" applyBorder="1" applyAlignment="1">
      <alignment horizontal="center" vertical="center" wrapText="1"/>
    </xf>
    <xf numFmtId="3" fontId="12" fillId="0" borderId="69" xfId="888" applyNumberFormat="1" applyFont="1" applyBorder="1" applyAlignment="1">
      <alignment horizontal="center" vertical="center" wrapText="1"/>
    </xf>
    <xf numFmtId="49" fontId="13" fillId="0" borderId="16" xfId="888" applyNumberFormat="1" applyFont="1" applyBorder="1" applyAlignment="1">
      <alignment horizontal="center" vertical="center" wrapText="1"/>
    </xf>
    <xf numFmtId="49" fontId="13" fillId="0" borderId="36" xfId="888" applyNumberFormat="1" applyFont="1" applyBorder="1" applyAlignment="1">
      <alignment horizontal="center" vertical="center" wrapText="1"/>
    </xf>
    <xf numFmtId="165" fontId="17" fillId="52" borderId="18" xfId="0" applyNumberFormat="1" applyFont="1" applyFill="1" applyBorder="1" applyAlignment="1">
      <alignment horizontal="center" vertical="center" wrapText="1"/>
    </xf>
    <xf numFmtId="165" fontId="17" fillId="52" borderId="22" xfId="0" applyNumberFormat="1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175" fontId="15" fillId="0" borderId="18" xfId="477" applyNumberFormat="1" applyFont="1" applyFill="1" applyBorder="1" applyAlignment="1">
      <alignment horizontal="center" vertical="center" wrapText="1"/>
    </xf>
    <xf numFmtId="175" fontId="15" fillId="0" borderId="22" xfId="477" applyNumberFormat="1" applyFont="1" applyFill="1" applyBorder="1" applyAlignment="1">
      <alignment horizontal="center" vertical="center" wrapText="1"/>
    </xf>
    <xf numFmtId="165" fontId="17" fillId="32" borderId="18" xfId="0" applyNumberFormat="1" applyFont="1" applyFill="1" applyBorder="1" applyAlignment="1">
      <alignment horizontal="center" vertical="center" wrapText="1"/>
    </xf>
    <xf numFmtId="165" fontId="17" fillId="32" borderId="22" xfId="0" applyNumberFormat="1" applyFont="1" applyFill="1" applyBorder="1" applyAlignment="1">
      <alignment horizontal="center" vertical="center" wrapText="1"/>
    </xf>
    <xf numFmtId="3" fontId="17" fillId="0" borderId="18" xfId="0" applyNumberFormat="1" applyFont="1" applyBorder="1" applyAlignment="1">
      <alignment horizontal="center" vertical="center" wrapText="1"/>
    </xf>
    <xf numFmtId="3" fontId="17" fillId="0" borderId="22" xfId="0" applyNumberFormat="1" applyFont="1" applyBorder="1" applyAlignment="1">
      <alignment horizontal="center" vertical="center" wrapText="1"/>
    </xf>
    <xf numFmtId="165" fontId="17" fillId="51" borderId="18" xfId="0" applyNumberFormat="1" applyFont="1" applyFill="1" applyBorder="1" applyAlignment="1">
      <alignment horizontal="center" vertical="center" wrapText="1"/>
    </xf>
    <xf numFmtId="165" fontId="17" fillId="51" borderId="22" xfId="0" applyNumberFormat="1" applyFont="1" applyFill="1" applyBorder="1" applyAlignment="1">
      <alignment horizontal="center" vertical="center" wrapText="1"/>
    </xf>
    <xf numFmtId="256" fontId="17" fillId="51" borderId="16" xfId="1072" applyNumberFormat="1" applyFont="1" applyFill="1" applyBorder="1" applyAlignment="1">
      <alignment horizontal="center" vertical="center" wrapText="1"/>
    </xf>
    <xf numFmtId="256" fontId="17" fillId="51" borderId="4" xfId="1072" applyNumberFormat="1" applyFont="1" applyFill="1" applyBorder="1" applyAlignment="1">
      <alignment horizontal="center" vertical="center" wrapText="1"/>
    </xf>
    <xf numFmtId="256" fontId="17" fillId="51" borderId="36" xfId="1072" applyNumberFormat="1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32" borderId="18" xfId="0" applyFont="1" applyFill="1" applyBorder="1" applyAlignment="1">
      <alignment horizontal="center" vertical="center" wrapText="1"/>
    </xf>
    <xf numFmtId="0" fontId="17" fillId="32" borderId="22" xfId="0" applyFont="1" applyFill="1" applyBorder="1" applyAlignment="1">
      <alignment horizontal="center" vertical="center" wrapText="1"/>
    </xf>
    <xf numFmtId="165" fontId="17" fillId="49" borderId="18" xfId="1678" applyNumberFormat="1" applyFont="1" applyFill="1" applyBorder="1" applyAlignment="1">
      <alignment horizontal="center" vertical="center" wrapText="1"/>
    </xf>
    <xf numFmtId="165" fontId="17" fillId="49" borderId="22" xfId="1678" applyNumberFormat="1" applyFont="1" applyFill="1" applyBorder="1" applyAlignment="1">
      <alignment horizontal="center" vertical="center" wrapText="1"/>
    </xf>
    <xf numFmtId="0" fontId="58" fillId="0" borderId="11" xfId="1687" applyFont="1" applyBorder="1" applyAlignment="1">
      <alignment horizontal="center" vertical="center"/>
    </xf>
    <xf numFmtId="0" fontId="58" fillId="0" borderId="23" xfId="1687" applyFont="1" applyBorder="1" applyAlignment="1">
      <alignment horizontal="center" vertical="center"/>
    </xf>
    <xf numFmtId="0" fontId="153" fillId="0" borderId="0" xfId="1687" applyFont="1" applyAlignment="1">
      <alignment horizontal="center" vertical="center"/>
    </xf>
    <xf numFmtId="0" fontId="153" fillId="0" borderId="8" xfId="1687" applyFont="1" applyBorder="1" applyAlignment="1">
      <alignment horizontal="center" vertical="center" wrapText="1"/>
    </xf>
    <xf numFmtId="0" fontId="153" fillId="0" borderId="18" xfId="1687" applyFont="1" applyBorder="1" applyAlignment="1">
      <alignment horizontal="center" vertical="center" wrapText="1"/>
    </xf>
    <xf numFmtId="0" fontId="153" fillId="0" borderId="22" xfId="1687" applyFont="1" applyBorder="1" applyAlignment="1">
      <alignment horizontal="center" vertical="center" wrapText="1"/>
    </xf>
    <xf numFmtId="41" fontId="153" fillId="0" borderId="8" xfId="1687" applyNumberFormat="1" applyFont="1" applyBorder="1" applyAlignment="1">
      <alignment horizontal="center" vertical="center" wrapText="1"/>
    </xf>
    <xf numFmtId="169" fontId="153" fillId="0" borderId="18" xfId="477" applyNumberFormat="1" applyFont="1" applyBorder="1" applyAlignment="1">
      <alignment horizontal="center" vertical="center" wrapText="1"/>
    </xf>
    <xf numFmtId="169" fontId="153" fillId="0" borderId="22" xfId="477" applyNumberFormat="1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8" fillId="0" borderId="2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32" borderId="18" xfId="0" applyFont="1" applyFill="1" applyBorder="1" applyAlignment="1">
      <alignment horizontal="center" vertical="center" wrapText="1"/>
    </xf>
    <xf numFmtId="0" fontId="13" fillId="32" borderId="22" xfId="0" applyFont="1" applyFill="1" applyBorder="1" applyAlignment="1">
      <alignment horizontal="center" vertical="center" wrapText="1"/>
    </xf>
    <xf numFmtId="0" fontId="36" fillId="0" borderId="0" xfId="1055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6" fillId="0" borderId="0" xfId="1055" applyFont="1" applyAlignment="1">
      <alignment horizontal="center" vertical="center"/>
    </xf>
    <xf numFmtId="169" fontId="13" fillId="0" borderId="8" xfId="477" applyNumberFormat="1" applyFont="1" applyBorder="1" applyAlignment="1">
      <alignment horizontal="center" vertical="center"/>
    </xf>
    <xf numFmtId="0" fontId="36" fillId="0" borderId="0" xfId="1055" applyFont="1" applyAlignment="1">
      <alignment horizontal="center"/>
    </xf>
    <xf numFmtId="0" fontId="152" fillId="0" borderId="18" xfId="1055" applyFont="1" applyBorder="1" applyAlignment="1">
      <alignment horizontal="center" vertical="center"/>
    </xf>
    <xf numFmtId="0" fontId="152" fillId="0" borderId="22" xfId="1055" applyFont="1" applyBorder="1" applyAlignment="1">
      <alignment horizontal="center" vertical="center"/>
    </xf>
    <xf numFmtId="41" fontId="152" fillId="0" borderId="18" xfId="1055" applyNumberFormat="1" applyFont="1" applyBorder="1" applyAlignment="1">
      <alignment horizontal="center" vertical="center"/>
    </xf>
    <xf numFmtId="41" fontId="152" fillId="0" borderId="22" xfId="1055" applyNumberFormat="1" applyFont="1" applyBorder="1" applyAlignment="1">
      <alignment horizontal="center" vertical="center"/>
    </xf>
    <xf numFmtId="0" fontId="33" fillId="0" borderId="28" xfId="0" applyFont="1" applyBorder="1" applyAlignment="1">
      <alignment horizontal="right"/>
    </xf>
    <xf numFmtId="41" fontId="36" fillId="0" borderId="0" xfId="1055" applyNumberFormat="1" applyFont="1" applyAlignment="1">
      <alignment horizontal="center"/>
    </xf>
    <xf numFmtId="0" fontId="44" fillId="0" borderId="0" xfId="0" applyFont="1" applyAlignment="1">
      <alignment horizontal="center" vertical="top"/>
    </xf>
    <xf numFmtId="0" fontId="36" fillId="0" borderId="0" xfId="0" applyFont="1" applyAlignment="1">
      <alignment horizontal="center"/>
    </xf>
    <xf numFmtId="41" fontId="152" fillId="0" borderId="18" xfId="477" applyNumberFormat="1" applyFont="1" applyFill="1" applyBorder="1" applyAlignment="1">
      <alignment horizontal="center" vertical="center" wrapText="1"/>
    </xf>
    <xf numFmtId="41" fontId="152" fillId="0" borderId="22" xfId="477" applyNumberFormat="1" applyFont="1" applyFill="1" applyBorder="1" applyAlignment="1">
      <alignment horizontal="center" vertical="center" wrapText="1"/>
    </xf>
    <xf numFmtId="0" fontId="35" fillId="0" borderId="0" xfId="0" applyFont="1"/>
    <xf numFmtId="41" fontId="152" fillId="0" borderId="16" xfId="477" applyNumberFormat="1" applyFont="1" applyFill="1" applyBorder="1" applyAlignment="1">
      <alignment horizontal="center" vertical="center" wrapText="1"/>
    </xf>
    <xf numFmtId="41" fontId="152" fillId="0" borderId="36" xfId="477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58" fillId="0" borderId="0" xfId="723" applyFont="1" applyAlignment="1">
      <alignment horizontal="center" vertical="center"/>
    </xf>
    <xf numFmtId="0" fontId="58" fillId="0" borderId="0" xfId="723" applyFont="1" applyAlignment="1">
      <alignment horizontal="center"/>
    </xf>
    <xf numFmtId="0" fontId="22" fillId="0" borderId="0" xfId="0" applyFont="1"/>
    <xf numFmtId="175" fontId="58" fillId="0" borderId="18" xfId="482" applyNumberFormat="1" applyFont="1" applyBorder="1" applyAlignment="1">
      <alignment horizontal="center" vertical="center" wrapText="1"/>
    </xf>
    <xf numFmtId="175" fontId="58" fillId="0" borderId="22" xfId="482" applyNumberFormat="1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top"/>
    </xf>
    <xf numFmtId="0" fontId="57" fillId="0" borderId="0" xfId="723" applyFont="1" applyAlignment="1">
      <alignment horizontal="center"/>
    </xf>
    <xf numFmtId="175" fontId="51" fillId="0" borderId="0" xfId="482" applyNumberFormat="1" applyFont="1" applyAlignment="1">
      <alignment horizontal="center"/>
    </xf>
    <xf numFmtId="175" fontId="58" fillId="0" borderId="8" xfId="482" applyNumberFormat="1" applyFont="1" applyBorder="1" applyAlignment="1">
      <alignment horizontal="center"/>
    </xf>
    <xf numFmtId="175" fontId="58" fillId="0" borderId="16" xfId="482" applyNumberFormat="1" applyFont="1" applyBorder="1" applyAlignment="1">
      <alignment horizontal="center"/>
    </xf>
    <xf numFmtId="175" fontId="58" fillId="0" borderId="4" xfId="482" applyNumberFormat="1" applyFont="1" applyBorder="1" applyAlignment="1">
      <alignment horizontal="center"/>
    </xf>
    <xf numFmtId="0" fontId="0" fillId="0" borderId="36" xfId="0" applyBorder="1"/>
    <xf numFmtId="0" fontId="37" fillId="0" borderId="0" xfId="0" applyFont="1" applyAlignment="1">
      <alignment horizontal="center"/>
    </xf>
    <xf numFmtId="175" fontId="58" fillId="0" borderId="0" xfId="482" applyNumberFormat="1" applyFont="1" applyAlignment="1">
      <alignment horizontal="center" vertical="center"/>
    </xf>
    <xf numFmtId="0" fontId="13" fillId="44" borderId="16" xfId="0" applyFont="1" applyFill="1" applyBorder="1" applyAlignment="1">
      <alignment horizontal="center" vertical="center" wrapText="1"/>
    </xf>
    <xf numFmtId="0" fontId="13" fillId="44" borderId="4" xfId="0" applyFont="1" applyFill="1" applyBorder="1" applyAlignment="1">
      <alignment horizontal="center" vertical="center" wrapText="1"/>
    </xf>
    <xf numFmtId="0" fontId="13" fillId="44" borderId="36" xfId="0" applyFont="1" applyFill="1" applyBorder="1" applyAlignment="1">
      <alignment horizontal="center" vertical="center" wrapText="1"/>
    </xf>
    <xf numFmtId="0" fontId="13" fillId="44" borderId="8" xfId="0" applyFont="1" applyFill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49" fontId="27" fillId="0" borderId="8" xfId="0" applyNumberFormat="1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 wrapText="1"/>
    </xf>
    <xf numFmtId="3" fontId="13" fillId="0" borderId="8" xfId="477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8" fillId="0" borderId="0" xfId="718" applyFont="1" applyAlignment="1">
      <alignment horizontal="center" vertical="center" wrapText="1"/>
    </xf>
    <xf numFmtId="0" fontId="17" fillId="0" borderId="0" xfId="718" applyFont="1" applyAlignment="1">
      <alignment horizontal="center" vertical="center" wrapText="1"/>
    </xf>
    <xf numFmtId="0" fontId="26" fillId="0" borderId="0" xfId="718" applyFont="1" applyAlignment="1">
      <alignment horizontal="center" vertical="center" wrapText="1"/>
    </xf>
    <xf numFmtId="0" fontId="17" fillId="0" borderId="18" xfId="718" applyFont="1" applyBorder="1" applyAlignment="1">
      <alignment horizontal="center" vertical="center" wrapText="1"/>
    </xf>
    <xf numFmtId="0" fontId="17" fillId="0" borderId="22" xfId="718" applyFont="1" applyBorder="1" applyAlignment="1">
      <alignment horizontal="center" vertical="center" wrapText="1"/>
    </xf>
    <xf numFmtId="0" fontId="17" fillId="0" borderId="8" xfId="718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256" fillId="61" borderId="59" xfId="1694" applyFont="1" applyFill="1" applyBorder="1" applyAlignment="1">
      <alignment horizontal="left" vertical="center"/>
    </xf>
    <xf numFmtId="0" fontId="256" fillId="61" borderId="60" xfId="1694" applyFont="1" applyFill="1" applyBorder="1" applyAlignment="1">
      <alignment horizontal="left" vertical="center"/>
    </xf>
    <xf numFmtId="0" fontId="13" fillId="0" borderId="0" xfId="1694" applyFont="1" applyAlignment="1">
      <alignment horizontal="center" vertical="center"/>
    </xf>
    <xf numFmtId="175" fontId="252" fillId="52" borderId="18" xfId="1695" applyNumberFormat="1" applyFont="1" applyFill="1" applyBorder="1" applyAlignment="1">
      <alignment horizontal="center" vertical="center" wrapText="1"/>
    </xf>
    <xf numFmtId="175" fontId="252" fillId="52" borderId="22" xfId="1695" applyNumberFormat="1" applyFont="1" applyFill="1" applyBorder="1" applyAlignment="1">
      <alignment horizontal="center" vertical="center" wrapText="1"/>
    </xf>
    <xf numFmtId="175" fontId="252" fillId="52" borderId="16" xfId="1695" applyNumberFormat="1" applyFont="1" applyFill="1" applyBorder="1" applyAlignment="1">
      <alignment horizontal="center" vertical="center" wrapText="1"/>
    </xf>
    <xf numFmtId="175" fontId="252" fillId="52" borderId="4" xfId="1695" applyNumberFormat="1" applyFont="1" applyFill="1" applyBorder="1" applyAlignment="1">
      <alignment horizontal="center" vertical="center" wrapText="1"/>
    </xf>
    <xf numFmtId="175" fontId="252" fillId="52" borderId="36" xfId="1695" applyNumberFormat="1" applyFont="1" applyFill="1" applyBorder="1" applyAlignment="1">
      <alignment horizontal="center" vertical="center" wrapText="1"/>
    </xf>
    <xf numFmtId="0" fontId="23" fillId="45" borderId="18" xfId="1696" applyFont="1" applyFill="1" applyBorder="1" applyAlignment="1">
      <alignment horizontal="center" vertical="center" wrapText="1"/>
    </xf>
    <xf numFmtId="0" fontId="23" fillId="45" borderId="22" xfId="1696" applyFont="1" applyFill="1" applyBorder="1" applyAlignment="1">
      <alignment horizontal="center" vertical="center" wrapText="1"/>
    </xf>
    <xf numFmtId="0" fontId="203" fillId="0" borderId="0" xfId="1694" applyFont="1" applyAlignment="1">
      <alignment horizontal="center" vertical="center"/>
    </xf>
    <xf numFmtId="0" fontId="251" fillId="0" borderId="0" xfId="1694" applyFont="1" applyAlignment="1">
      <alignment horizontal="center" vertical="center"/>
    </xf>
    <xf numFmtId="0" fontId="252" fillId="52" borderId="37" xfId="1694" applyFont="1" applyFill="1" applyBorder="1" applyAlignment="1">
      <alignment horizontal="center" vertical="center" wrapText="1"/>
    </xf>
    <xf numFmtId="0" fontId="252" fillId="52" borderId="25" xfId="1694" applyFont="1" applyFill="1" applyBorder="1" applyAlignment="1">
      <alignment horizontal="center" vertical="center" wrapText="1"/>
    </xf>
    <xf numFmtId="0" fontId="252" fillId="52" borderId="38" xfId="1694" applyFont="1" applyFill="1" applyBorder="1" applyAlignment="1">
      <alignment horizontal="center" vertical="center" wrapText="1"/>
    </xf>
    <xf numFmtId="0" fontId="252" fillId="52" borderId="39" xfId="1694" applyFont="1" applyFill="1" applyBorder="1" applyAlignment="1">
      <alignment horizontal="center" vertical="center" wrapText="1"/>
    </xf>
    <xf numFmtId="0" fontId="252" fillId="52" borderId="28" xfId="1694" applyFont="1" applyFill="1" applyBorder="1" applyAlignment="1">
      <alignment horizontal="center" vertical="center" wrapText="1"/>
    </xf>
    <xf numFmtId="0" fontId="252" fillId="52" borderId="40" xfId="1694" applyFont="1" applyFill="1" applyBorder="1" applyAlignment="1">
      <alignment horizontal="center" vertical="center" wrapText="1"/>
    </xf>
    <xf numFmtId="0" fontId="252" fillId="52" borderId="18" xfId="1694" applyFont="1" applyFill="1" applyBorder="1" applyAlignment="1">
      <alignment horizontal="center" vertical="center" wrapText="1"/>
    </xf>
    <xf numFmtId="0" fontId="252" fillId="52" borderId="21" xfId="1694" applyFont="1" applyFill="1" applyBorder="1" applyAlignment="1">
      <alignment horizontal="center" vertical="center" wrapText="1"/>
    </xf>
    <xf numFmtId="0" fontId="252" fillId="52" borderId="18" xfId="1696" applyFont="1" applyFill="1" applyBorder="1" applyAlignment="1">
      <alignment horizontal="center" vertical="center" wrapText="1"/>
    </xf>
    <xf numFmtId="0" fontId="252" fillId="52" borderId="22" xfId="1696" applyFont="1" applyFill="1" applyBorder="1" applyAlignment="1">
      <alignment horizontal="center" vertical="center" wrapText="1"/>
    </xf>
    <xf numFmtId="0" fontId="253" fillId="52" borderId="16" xfId="1696" applyFont="1" applyFill="1" applyBorder="1" applyAlignment="1">
      <alignment horizontal="center" vertical="center" wrapText="1"/>
    </xf>
    <xf numFmtId="0" fontId="253" fillId="52" borderId="36" xfId="1696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33" fillId="0" borderId="0" xfId="0" applyFont="1" applyAlignment="1">
      <alignment horizontal="right" vertical="center"/>
    </xf>
    <xf numFmtId="0" fontId="0" fillId="0" borderId="0" xfId="0"/>
    <xf numFmtId="0" fontId="13" fillId="0" borderId="0" xfId="0" applyFont="1"/>
    <xf numFmtId="0" fontId="17" fillId="0" borderId="18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23" fillId="0" borderId="18" xfId="0" applyFont="1" applyBorder="1" applyAlignment="1">
      <alignment vertical="center"/>
    </xf>
    <xf numFmtId="0" fontId="23" fillId="0" borderId="21" xfId="0" applyFont="1" applyBorder="1" applyAlignment="1">
      <alignment vertical="center"/>
    </xf>
    <xf numFmtId="0" fontId="23" fillId="0" borderId="22" xfId="0" applyFont="1" applyBorder="1" applyAlignment="1">
      <alignment vertical="center"/>
    </xf>
    <xf numFmtId="0" fontId="23" fillId="0" borderId="18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0" fontId="21" fillId="0" borderId="28" xfId="0" applyFont="1" applyBorder="1" applyAlignment="1">
      <alignment horizontal="right" vertical="center"/>
    </xf>
    <xf numFmtId="0" fontId="38" fillId="0" borderId="0" xfId="0" applyFont="1" applyAlignment="1">
      <alignment horizontal="right"/>
    </xf>
    <xf numFmtId="0" fontId="36" fillId="0" borderId="16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36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3" fillId="0" borderId="8" xfId="0" applyFont="1" applyBorder="1" applyAlignment="1">
      <alignment vertical="center" wrapText="1"/>
    </xf>
    <xf numFmtId="0" fontId="13" fillId="0" borderId="0" xfId="0" applyFont="1" applyAlignment="1">
      <alignment horizontal="center" wrapText="1"/>
    </xf>
    <xf numFmtId="41" fontId="21" fillId="0" borderId="0" xfId="0" applyNumberFormat="1" applyFont="1" applyAlignment="1">
      <alignment horizontal="center" vertical="top" wrapText="1"/>
    </xf>
    <xf numFmtId="0" fontId="27" fillId="0" borderId="0" xfId="0" applyFont="1" applyAlignment="1">
      <alignment horizontal="center" vertical="center" wrapText="1"/>
    </xf>
    <xf numFmtId="41" fontId="13" fillId="0" borderId="0" xfId="0" applyNumberFormat="1" applyFont="1" applyAlignment="1">
      <alignment horizontal="right" vertical="center" wrapText="1"/>
    </xf>
    <xf numFmtId="41" fontId="13" fillId="0" borderId="18" xfId="0" applyNumberFormat="1" applyFont="1" applyBorder="1" applyAlignment="1">
      <alignment horizontal="center" vertical="center" wrapText="1"/>
    </xf>
    <xf numFmtId="41" fontId="13" fillId="0" borderId="22" xfId="0" applyNumberFormat="1" applyFont="1" applyBorder="1" applyAlignment="1">
      <alignment horizontal="center" vertical="center" wrapText="1"/>
    </xf>
    <xf numFmtId="0" fontId="12" fillId="0" borderId="25" xfId="0" applyFont="1" applyBorder="1" applyAlignment="1">
      <alignment horizontal="left" vertical="center" wrapText="1"/>
    </xf>
    <xf numFmtId="0" fontId="26" fillId="0" borderId="0" xfId="0" applyFont="1" applyAlignment="1">
      <alignment horizontal="right" vertical="center" wrapText="1"/>
    </xf>
  </cellXfs>
  <cellStyles count="1699">
    <cellStyle name="_x0001_" xfId="1" xr:uid="{00000000-0005-0000-0000-000000000000}"/>
    <cellStyle name="# ##0" xfId="2" xr:uid="{00000000-0005-0000-0000-000001000000}"/>
    <cellStyle name="??" xfId="3" xr:uid="{00000000-0005-0000-0000-000002000000}"/>
    <cellStyle name="?? [0.00]_ Att. 1- Cover" xfId="4" xr:uid="{00000000-0005-0000-0000-000003000000}"/>
    <cellStyle name="?? [0]" xfId="5" xr:uid="{00000000-0005-0000-0000-000004000000}"/>
    <cellStyle name="???? [0.00]_List-dwg" xfId="6" xr:uid="{00000000-0005-0000-0000-000005000000}"/>
    <cellStyle name="????_List-dwg" xfId="7" xr:uid="{00000000-0005-0000-0000-000006000000}"/>
    <cellStyle name="???[0]_Book1" xfId="8" xr:uid="{00000000-0005-0000-0000-000007000000}"/>
    <cellStyle name="???_95" xfId="9" xr:uid="{00000000-0005-0000-0000-000008000000}"/>
    <cellStyle name="??[0]_BRE" xfId="10" xr:uid="{00000000-0005-0000-0000-000009000000}"/>
    <cellStyle name="??_ ??? ???? " xfId="11" xr:uid="{00000000-0005-0000-0000-00000A000000}"/>
    <cellStyle name="]_x000d__x000a_Zoomed=1_x000d__x000a_Row=0_x000d__x000a_Column=0_x000d__x000a_Height=0_x000d__x000a_Width=0_x000d__x000a_FontName=FoxFont_x000d__x000a_FontStyle=0_x000d__x000a_FontSize=9_x000d__x000a_PrtFontName=FoxPrin" xfId="12" xr:uid="{00000000-0005-0000-0000-00000B000000}"/>
    <cellStyle name="]_x000d__x000a_Zoomed=1_x000d__x000a_Row=0_x000d__x000a_Column=0_x000d__x000a_Height=0_x000d__x000a_Width=0_x000d__x000a_FontName=FoxFont_x000d__x000a_FontStyle=0_x000d__x000a_FontSize=9_x000d__x000a_PrtFontName=FoxPrin 2" xfId="13" xr:uid="{00000000-0005-0000-0000-00000C000000}"/>
    <cellStyle name="]_x000d__x000a_Zoomed=1_x000d__x000a_Row=0_x000d__x000a_Column=0_x000d__x000a_Height=0_x000d__x000a_Width=0_x000d__x000a_FontName=FoxFont_x000d__x000a_FontStyle=0_x000d__x000a_FontSize=9_x000d__x000a_PrtFontName=FoxPrin 3" xfId="14" xr:uid="{00000000-0005-0000-0000-00000D000000}"/>
    <cellStyle name="]_x000d__x000a_Zoomed=1_x000d__x000a_Row=0_x000d__x000a_Column=0_x000d__x000a_Height=0_x000d__x000a_Width=0_x000d__x000a_FontName=FoxFont_x000d__x000a_FontStyle=0_x000d__x000a_FontSize=9_x000d__x000a_PrtFontName=FoxPrin 3 2" xfId="15" xr:uid="{00000000-0005-0000-0000-00000E000000}"/>
    <cellStyle name="]_x000d__x000a_Zoomed=1_x000d__x000a_Row=0_x000d__x000a_Column=0_x000d__x000a_Height=0_x000d__x000a_Width=0_x000d__x000a_FontName=FoxFont_x000d__x000a_FontStyle=0_x000d__x000a_FontSize=9_x000d__x000a_PrtFontName=FoxPrin_BAO CAO TQT 2012" xfId="16" xr:uid="{00000000-0005-0000-0000-00000F000000}"/>
    <cellStyle name="_4 BCTC_2008" xfId="17" xr:uid="{00000000-0005-0000-0000-000010000000}"/>
    <cellStyle name="_x0001__BAO CAO TQT 2012" xfId="18" xr:uid="{00000000-0005-0000-0000-000011000000}"/>
    <cellStyle name="_Book1" xfId="19" xr:uid="{00000000-0005-0000-0000-000012000000}"/>
    <cellStyle name="_Book1_1" xfId="20" xr:uid="{00000000-0005-0000-0000-000013000000}"/>
    <cellStyle name="_Book1_1_BAO CAO TQT 2012" xfId="21" xr:uid="{00000000-0005-0000-0000-000014000000}"/>
    <cellStyle name="_Book1_BAO CAO TQT 2012" xfId="22" xr:uid="{00000000-0005-0000-0000-000015000000}"/>
    <cellStyle name="_Book1_BC-QT-WB-dthao" xfId="23" xr:uid="{00000000-0005-0000-0000-000016000000}"/>
    <cellStyle name="_Book1_DGCT-DE CAN GIO" xfId="24" xr:uid="{00000000-0005-0000-0000-000017000000}"/>
    <cellStyle name="_Book1_DT truong thinh phu" xfId="25" xr:uid="{00000000-0005-0000-0000-000018000000}"/>
    <cellStyle name="_Book1_TH KHAI TOAN THU THIEM cac tuyen TT noi" xfId="26" xr:uid="{00000000-0005-0000-0000-000019000000}"/>
    <cellStyle name="_Book1_Vc" xfId="27" xr:uid="{00000000-0005-0000-0000-00001A000000}"/>
    <cellStyle name="_DGCT-DE CAN GIO" xfId="28" xr:uid="{00000000-0005-0000-0000-00001B000000}"/>
    <cellStyle name="_DT truong thinh phu" xfId="29" xr:uid="{00000000-0005-0000-0000-00001C000000}"/>
    <cellStyle name="_Giai Doan 3 Hong Ngu" xfId="30" xr:uid="{00000000-0005-0000-0000-00001D000000}"/>
    <cellStyle name="_KT (2)" xfId="31" xr:uid="{00000000-0005-0000-0000-00001E000000}"/>
    <cellStyle name="_KT (2)_1" xfId="32" xr:uid="{00000000-0005-0000-0000-00001F000000}"/>
    <cellStyle name="_KT (2)_1_Lora-tungchau" xfId="33" xr:uid="{00000000-0005-0000-0000-000020000000}"/>
    <cellStyle name="_KT (2)_1_Qt-HT3PQ1(CauKho)" xfId="34" xr:uid="{00000000-0005-0000-0000-000021000000}"/>
    <cellStyle name="_KT (2)_1_Qt-HT3PQ1(CauKho)_Book1" xfId="35" xr:uid="{00000000-0005-0000-0000-000022000000}"/>
    <cellStyle name="_KT (2)_1_Qt-HT3PQ1(CauKho)_Don gia quy 3 nam 2003 - Ban Dien Luc" xfId="36" xr:uid="{00000000-0005-0000-0000-000023000000}"/>
    <cellStyle name="_KT (2)_1_Qt-HT3PQ1(CauKho)_NC-VL2-2003" xfId="37" xr:uid="{00000000-0005-0000-0000-000024000000}"/>
    <cellStyle name="_KT (2)_1_Qt-HT3PQ1(CauKho)_NC-VL2-2003_1" xfId="38" xr:uid="{00000000-0005-0000-0000-000025000000}"/>
    <cellStyle name="_KT (2)_1_Qt-HT3PQ1(CauKho)_XL4Test5" xfId="39" xr:uid="{00000000-0005-0000-0000-000026000000}"/>
    <cellStyle name="_KT (2)_2" xfId="40" xr:uid="{00000000-0005-0000-0000-000027000000}"/>
    <cellStyle name="_KT (2)_2_TG-TH" xfId="41" xr:uid="{00000000-0005-0000-0000-000028000000}"/>
    <cellStyle name="_KT (2)_2_TG-TH_BAO CAO KLCT PT2000" xfId="42" xr:uid="{00000000-0005-0000-0000-000029000000}"/>
    <cellStyle name="_KT (2)_2_TG-TH_BAO CAO PT2000" xfId="43" xr:uid="{00000000-0005-0000-0000-00002A000000}"/>
    <cellStyle name="_KT (2)_2_TG-TH_BAO CAO PT2000_Book1" xfId="44" xr:uid="{00000000-0005-0000-0000-00002B000000}"/>
    <cellStyle name="_KT (2)_2_TG-TH_BAO CAO TQT 2012" xfId="45" xr:uid="{00000000-0005-0000-0000-00002C000000}"/>
    <cellStyle name="_KT (2)_2_TG-TH_Bao cao XDCB 2001 - T11 KH dieu chinh 20-11-THAI" xfId="46" xr:uid="{00000000-0005-0000-0000-00002D000000}"/>
    <cellStyle name="_KT (2)_2_TG-TH_Book1" xfId="47" xr:uid="{00000000-0005-0000-0000-00002E000000}"/>
    <cellStyle name="_KT (2)_2_TG-TH_Book1_1" xfId="48" xr:uid="{00000000-0005-0000-0000-00002F000000}"/>
    <cellStyle name="_KT (2)_2_TG-TH_Book1_1_DanhMucDonGiaVTTB_Dien_TAM" xfId="49" xr:uid="{00000000-0005-0000-0000-000030000000}"/>
    <cellStyle name="_KT (2)_2_TG-TH_Book1_2" xfId="50" xr:uid="{00000000-0005-0000-0000-000031000000}"/>
    <cellStyle name="_KT (2)_2_TG-TH_Book1_3" xfId="51" xr:uid="{00000000-0005-0000-0000-000032000000}"/>
    <cellStyle name="_KT (2)_2_TG-TH_Book1_3_DT truong thinh phu" xfId="52" xr:uid="{00000000-0005-0000-0000-000033000000}"/>
    <cellStyle name="_KT (2)_2_TG-TH_Book1_3_XL4Test5" xfId="53" xr:uid="{00000000-0005-0000-0000-000034000000}"/>
    <cellStyle name="_KT (2)_2_TG-TH_Book1_BAO CAO TQT 2012" xfId="54" xr:uid="{00000000-0005-0000-0000-000035000000}"/>
    <cellStyle name="_KT (2)_2_TG-TH_Book1_DanhMucDonGiaVTTB_Dien_TAM" xfId="55" xr:uid="{00000000-0005-0000-0000-000036000000}"/>
    <cellStyle name="_KT (2)_2_TG-TH_Dcdtoan-bcnckt " xfId="56" xr:uid="{00000000-0005-0000-0000-000037000000}"/>
    <cellStyle name="_KT (2)_2_TG-TH_DN_MTP" xfId="57" xr:uid="{00000000-0005-0000-0000-000038000000}"/>
    <cellStyle name="_KT (2)_2_TG-TH_Dongia2-2003" xfId="58" xr:uid="{00000000-0005-0000-0000-000039000000}"/>
    <cellStyle name="_KT (2)_2_TG-TH_Dongia2-2003_DT truong thinh phu" xfId="59" xr:uid="{00000000-0005-0000-0000-00003A000000}"/>
    <cellStyle name="_KT (2)_2_TG-TH_DT truong thinh phu" xfId="60" xr:uid="{00000000-0005-0000-0000-00003B000000}"/>
    <cellStyle name="_KT (2)_2_TG-TH_DTCDT MR.2N110.HOCMON.TDTOAN.CCUNG" xfId="61" xr:uid="{00000000-0005-0000-0000-00003C000000}"/>
    <cellStyle name="_KT (2)_2_TG-TH_Giai Doan 3 Hong Ngu" xfId="62" xr:uid="{00000000-0005-0000-0000-00003D000000}"/>
    <cellStyle name="_KT (2)_2_TG-TH_Lora-tungchau" xfId="63" xr:uid="{00000000-0005-0000-0000-00003E000000}"/>
    <cellStyle name="_KT (2)_2_TG-TH_moi" xfId="64" xr:uid="{00000000-0005-0000-0000-00003F000000}"/>
    <cellStyle name="_KT (2)_2_TG-TH_PGIA-phieu tham tra Kho bac" xfId="65" xr:uid="{00000000-0005-0000-0000-000040000000}"/>
    <cellStyle name="_KT (2)_2_TG-TH_PT02-02" xfId="66" xr:uid="{00000000-0005-0000-0000-000041000000}"/>
    <cellStyle name="_KT (2)_2_TG-TH_PT02-02_Book1" xfId="67" xr:uid="{00000000-0005-0000-0000-000042000000}"/>
    <cellStyle name="_KT (2)_2_TG-TH_PT02-03" xfId="68" xr:uid="{00000000-0005-0000-0000-000043000000}"/>
    <cellStyle name="_KT (2)_2_TG-TH_PT02-03_Book1" xfId="69" xr:uid="{00000000-0005-0000-0000-000044000000}"/>
    <cellStyle name="_KT (2)_2_TG-TH_Qt-HT3PQ1(CauKho)" xfId="70" xr:uid="{00000000-0005-0000-0000-000045000000}"/>
    <cellStyle name="_KT (2)_2_TG-TH_Qt-HT3PQ1(CauKho)_Book1" xfId="71" xr:uid="{00000000-0005-0000-0000-000046000000}"/>
    <cellStyle name="_KT (2)_2_TG-TH_Qt-HT3PQ1(CauKho)_Don gia quy 3 nam 2003 - Ban Dien Luc" xfId="72" xr:uid="{00000000-0005-0000-0000-000047000000}"/>
    <cellStyle name="_KT (2)_2_TG-TH_Qt-HT3PQ1(CauKho)_NC-VL2-2003" xfId="73" xr:uid="{00000000-0005-0000-0000-000048000000}"/>
    <cellStyle name="_KT (2)_2_TG-TH_Qt-HT3PQ1(CauKho)_NC-VL2-2003_1" xfId="74" xr:uid="{00000000-0005-0000-0000-000049000000}"/>
    <cellStyle name="_KT (2)_2_TG-TH_Qt-HT3PQ1(CauKho)_XL4Test5" xfId="75" xr:uid="{00000000-0005-0000-0000-00004A000000}"/>
    <cellStyle name="_KT (2)_2_TG-TH_Sheet2" xfId="76" xr:uid="{00000000-0005-0000-0000-00004B000000}"/>
    <cellStyle name="_KT (2)_2_TG-TH_XL4Poppy" xfId="77" xr:uid="{00000000-0005-0000-0000-00004C000000}"/>
    <cellStyle name="_KT (2)_2_TG-TH_XL4Test5" xfId="78" xr:uid="{00000000-0005-0000-0000-00004D000000}"/>
    <cellStyle name="_KT (2)_3" xfId="79" xr:uid="{00000000-0005-0000-0000-00004E000000}"/>
    <cellStyle name="_KT (2)_3_TG-TH" xfId="80" xr:uid="{00000000-0005-0000-0000-00004F000000}"/>
    <cellStyle name="_KT (2)_3_TG-TH_BAO CAO TQT 2012" xfId="81" xr:uid="{00000000-0005-0000-0000-000050000000}"/>
    <cellStyle name="_KT (2)_3_TG-TH_Book1" xfId="82" xr:uid="{00000000-0005-0000-0000-000051000000}"/>
    <cellStyle name="_KT (2)_3_TG-TH_Book1_BAO CAO TQT 2012" xfId="83" xr:uid="{00000000-0005-0000-0000-000052000000}"/>
    <cellStyle name="_KT (2)_3_TG-TH_Book1_BC-QT-WB-dthao" xfId="84" xr:uid="{00000000-0005-0000-0000-000053000000}"/>
    <cellStyle name="_KT (2)_3_TG-TH_Giai Doan 3 Hong Ngu" xfId="85" xr:uid="{00000000-0005-0000-0000-000054000000}"/>
    <cellStyle name="_KT (2)_3_TG-TH_Lora-tungchau" xfId="86" xr:uid="{00000000-0005-0000-0000-000055000000}"/>
    <cellStyle name="_KT (2)_3_TG-TH_PERSONAL" xfId="87" xr:uid="{00000000-0005-0000-0000-000056000000}"/>
    <cellStyle name="_KT (2)_3_TG-TH_PERSONAL_HTQ.8 GD1" xfId="88" xr:uid="{00000000-0005-0000-0000-000057000000}"/>
    <cellStyle name="_KT (2)_3_TG-TH_PERSONAL_HTQ.8 GD1_Book1" xfId="89" xr:uid="{00000000-0005-0000-0000-000058000000}"/>
    <cellStyle name="_KT (2)_3_TG-TH_PERSONAL_HTQ.8 GD1_Don gia quy 3 nam 2003 - Ban Dien Luc" xfId="90" xr:uid="{00000000-0005-0000-0000-000059000000}"/>
    <cellStyle name="_KT (2)_3_TG-TH_PERSONAL_HTQ.8 GD1_NC-VL2-2003" xfId="91" xr:uid="{00000000-0005-0000-0000-00005A000000}"/>
    <cellStyle name="_KT (2)_3_TG-TH_PERSONAL_HTQ.8 GD1_NC-VL2-2003_1" xfId="92" xr:uid="{00000000-0005-0000-0000-00005B000000}"/>
    <cellStyle name="_KT (2)_3_TG-TH_PERSONAL_HTQ.8 GD1_XL4Test5" xfId="93" xr:uid="{00000000-0005-0000-0000-00005C000000}"/>
    <cellStyle name="_KT (2)_3_TG-TH_PERSONAL_Tong hop KHCB 2001" xfId="94" xr:uid="{00000000-0005-0000-0000-00005D000000}"/>
    <cellStyle name="_KT (2)_3_TG-TH_Qt-HT3PQ1(CauKho)" xfId="95" xr:uid="{00000000-0005-0000-0000-00005E000000}"/>
    <cellStyle name="_KT (2)_3_TG-TH_Qt-HT3PQ1(CauKho)_Book1" xfId="96" xr:uid="{00000000-0005-0000-0000-00005F000000}"/>
    <cellStyle name="_KT (2)_3_TG-TH_Qt-HT3PQ1(CauKho)_Don gia quy 3 nam 2003 - Ban Dien Luc" xfId="97" xr:uid="{00000000-0005-0000-0000-000060000000}"/>
    <cellStyle name="_KT (2)_3_TG-TH_Qt-HT3PQ1(CauKho)_NC-VL2-2003" xfId="98" xr:uid="{00000000-0005-0000-0000-000061000000}"/>
    <cellStyle name="_KT (2)_3_TG-TH_Qt-HT3PQ1(CauKho)_NC-VL2-2003_1" xfId="99" xr:uid="{00000000-0005-0000-0000-000062000000}"/>
    <cellStyle name="_KT (2)_3_TG-TH_Qt-HT3PQ1(CauKho)_XL4Test5" xfId="100" xr:uid="{00000000-0005-0000-0000-000063000000}"/>
    <cellStyle name="_KT (2)_4" xfId="101" xr:uid="{00000000-0005-0000-0000-000064000000}"/>
    <cellStyle name="_KT (2)_4_BAO CAO KLCT PT2000" xfId="102" xr:uid="{00000000-0005-0000-0000-000065000000}"/>
    <cellStyle name="_KT (2)_4_BAO CAO PT2000" xfId="103" xr:uid="{00000000-0005-0000-0000-000066000000}"/>
    <cellStyle name="_KT (2)_4_BAO CAO PT2000_Book1" xfId="104" xr:uid="{00000000-0005-0000-0000-000067000000}"/>
    <cellStyle name="_KT (2)_4_BAO CAO TQT 2012" xfId="105" xr:uid="{00000000-0005-0000-0000-000068000000}"/>
    <cellStyle name="_KT (2)_4_Bao cao XDCB 2001 - T11 KH dieu chinh 20-11-THAI" xfId="106" xr:uid="{00000000-0005-0000-0000-000069000000}"/>
    <cellStyle name="_KT (2)_4_Book1" xfId="107" xr:uid="{00000000-0005-0000-0000-00006A000000}"/>
    <cellStyle name="_KT (2)_4_Book1_1" xfId="108" xr:uid="{00000000-0005-0000-0000-00006B000000}"/>
    <cellStyle name="_KT (2)_4_Book1_1_DanhMucDonGiaVTTB_Dien_TAM" xfId="109" xr:uid="{00000000-0005-0000-0000-00006C000000}"/>
    <cellStyle name="_KT (2)_4_Book1_2" xfId="110" xr:uid="{00000000-0005-0000-0000-00006D000000}"/>
    <cellStyle name="_KT (2)_4_Book1_3" xfId="111" xr:uid="{00000000-0005-0000-0000-00006E000000}"/>
    <cellStyle name="_KT (2)_4_Book1_3_DT truong thinh phu" xfId="112" xr:uid="{00000000-0005-0000-0000-00006F000000}"/>
    <cellStyle name="_KT (2)_4_Book1_3_XL4Test5" xfId="113" xr:uid="{00000000-0005-0000-0000-000070000000}"/>
    <cellStyle name="_KT (2)_4_Book1_BAO CAO TQT 2012" xfId="114" xr:uid="{00000000-0005-0000-0000-000071000000}"/>
    <cellStyle name="_KT (2)_4_Book1_DanhMucDonGiaVTTB_Dien_TAM" xfId="115" xr:uid="{00000000-0005-0000-0000-000072000000}"/>
    <cellStyle name="_KT (2)_4_Dcdtoan-bcnckt " xfId="116" xr:uid="{00000000-0005-0000-0000-000073000000}"/>
    <cellStyle name="_KT (2)_4_DN_MTP" xfId="117" xr:uid="{00000000-0005-0000-0000-000074000000}"/>
    <cellStyle name="_KT (2)_4_Dongia2-2003" xfId="118" xr:uid="{00000000-0005-0000-0000-000075000000}"/>
    <cellStyle name="_KT (2)_4_Dongia2-2003_DT truong thinh phu" xfId="119" xr:uid="{00000000-0005-0000-0000-000076000000}"/>
    <cellStyle name="_KT (2)_4_DT truong thinh phu" xfId="120" xr:uid="{00000000-0005-0000-0000-000077000000}"/>
    <cellStyle name="_KT (2)_4_DTCDT MR.2N110.HOCMON.TDTOAN.CCUNG" xfId="121" xr:uid="{00000000-0005-0000-0000-000078000000}"/>
    <cellStyle name="_KT (2)_4_Giai Doan 3 Hong Ngu" xfId="122" xr:uid="{00000000-0005-0000-0000-000079000000}"/>
    <cellStyle name="_KT (2)_4_Lora-tungchau" xfId="123" xr:uid="{00000000-0005-0000-0000-00007A000000}"/>
    <cellStyle name="_KT (2)_4_moi" xfId="124" xr:uid="{00000000-0005-0000-0000-00007B000000}"/>
    <cellStyle name="_KT (2)_4_PGIA-phieu tham tra Kho bac" xfId="125" xr:uid="{00000000-0005-0000-0000-00007C000000}"/>
    <cellStyle name="_KT (2)_4_PT02-02" xfId="126" xr:uid="{00000000-0005-0000-0000-00007D000000}"/>
    <cellStyle name="_KT (2)_4_PT02-02_Book1" xfId="127" xr:uid="{00000000-0005-0000-0000-00007E000000}"/>
    <cellStyle name="_KT (2)_4_PT02-03" xfId="128" xr:uid="{00000000-0005-0000-0000-00007F000000}"/>
    <cellStyle name="_KT (2)_4_PT02-03_Book1" xfId="129" xr:uid="{00000000-0005-0000-0000-000080000000}"/>
    <cellStyle name="_KT (2)_4_Qt-HT3PQ1(CauKho)" xfId="130" xr:uid="{00000000-0005-0000-0000-000081000000}"/>
    <cellStyle name="_KT (2)_4_Qt-HT3PQ1(CauKho)_Book1" xfId="131" xr:uid="{00000000-0005-0000-0000-000082000000}"/>
    <cellStyle name="_KT (2)_4_Qt-HT3PQ1(CauKho)_Don gia quy 3 nam 2003 - Ban Dien Luc" xfId="132" xr:uid="{00000000-0005-0000-0000-000083000000}"/>
    <cellStyle name="_KT (2)_4_Qt-HT3PQ1(CauKho)_NC-VL2-2003" xfId="133" xr:uid="{00000000-0005-0000-0000-000084000000}"/>
    <cellStyle name="_KT (2)_4_Qt-HT3PQ1(CauKho)_NC-VL2-2003_1" xfId="134" xr:uid="{00000000-0005-0000-0000-000085000000}"/>
    <cellStyle name="_KT (2)_4_Qt-HT3PQ1(CauKho)_XL4Test5" xfId="135" xr:uid="{00000000-0005-0000-0000-000086000000}"/>
    <cellStyle name="_KT (2)_4_Sheet2" xfId="136" xr:uid="{00000000-0005-0000-0000-000087000000}"/>
    <cellStyle name="_KT (2)_4_TG-TH" xfId="137" xr:uid="{00000000-0005-0000-0000-000088000000}"/>
    <cellStyle name="_KT (2)_4_XL4Poppy" xfId="138" xr:uid="{00000000-0005-0000-0000-000089000000}"/>
    <cellStyle name="_KT (2)_4_XL4Test5" xfId="139" xr:uid="{00000000-0005-0000-0000-00008A000000}"/>
    <cellStyle name="_KT (2)_5" xfId="140" xr:uid="{00000000-0005-0000-0000-00008B000000}"/>
    <cellStyle name="_KT (2)_5_BAO CAO KLCT PT2000" xfId="141" xr:uid="{00000000-0005-0000-0000-00008C000000}"/>
    <cellStyle name="_KT (2)_5_BAO CAO PT2000" xfId="142" xr:uid="{00000000-0005-0000-0000-00008D000000}"/>
    <cellStyle name="_KT (2)_5_BAO CAO PT2000_Book1" xfId="143" xr:uid="{00000000-0005-0000-0000-00008E000000}"/>
    <cellStyle name="_KT (2)_5_BAO CAO TQT 2012" xfId="144" xr:uid="{00000000-0005-0000-0000-00008F000000}"/>
    <cellStyle name="_KT (2)_5_Bao cao XDCB 2001 - T11 KH dieu chinh 20-11-THAI" xfId="145" xr:uid="{00000000-0005-0000-0000-000090000000}"/>
    <cellStyle name="_KT (2)_5_Book1" xfId="146" xr:uid="{00000000-0005-0000-0000-000091000000}"/>
    <cellStyle name="_KT (2)_5_Book1_1" xfId="147" xr:uid="{00000000-0005-0000-0000-000092000000}"/>
    <cellStyle name="_KT (2)_5_Book1_1_DanhMucDonGiaVTTB_Dien_TAM" xfId="148" xr:uid="{00000000-0005-0000-0000-000093000000}"/>
    <cellStyle name="_KT (2)_5_Book1_2" xfId="149" xr:uid="{00000000-0005-0000-0000-000094000000}"/>
    <cellStyle name="_KT (2)_5_Book1_3" xfId="150" xr:uid="{00000000-0005-0000-0000-000095000000}"/>
    <cellStyle name="_KT (2)_5_Book1_3_DT truong thinh phu" xfId="151" xr:uid="{00000000-0005-0000-0000-000096000000}"/>
    <cellStyle name="_KT (2)_5_Book1_3_XL4Test5" xfId="152" xr:uid="{00000000-0005-0000-0000-000097000000}"/>
    <cellStyle name="_KT (2)_5_Book1_BAO CAO TQT 2012" xfId="153" xr:uid="{00000000-0005-0000-0000-000098000000}"/>
    <cellStyle name="_KT (2)_5_Book1_BC-QT-WB-dthao" xfId="154" xr:uid="{00000000-0005-0000-0000-000099000000}"/>
    <cellStyle name="_KT (2)_5_Book1_DanhMucDonGiaVTTB_Dien_TAM" xfId="155" xr:uid="{00000000-0005-0000-0000-00009A000000}"/>
    <cellStyle name="_KT (2)_5_Dcdtoan-bcnckt " xfId="156" xr:uid="{00000000-0005-0000-0000-00009B000000}"/>
    <cellStyle name="_KT (2)_5_DN_MTP" xfId="157" xr:uid="{00000000-0005-0000-0000-00009C000000}"/>
    <cellStyle name="_KT (2)_5_Dongia2-2003" xfId="158" xr:uid="{00000000-0005-0000-0000-00009D000000}"/>
    <cellStyle name="_KT (2)_5_Dongia2-2003_DT truong thinh phu" xfId="159" xr:uid="{00000000-0005-0000-0000-00009E000000}"/>
    <cellStyle name="_KT (2)_5_DT truong thinh phu" xfId="160" xr:uid="{00000000-0005-0000-0000-00009F000000}"/>
    <cellStyle name="_KT (2)_5_DTCDT MR.2N110.HOCMON.TDTOAN.CCUNG" xfId="161" xr:uid="{00000000-0005-0000-0000-0000A0000000}"/>
    <cellStyle name="_KT (2)_5_Giai Doan 3 Hong Ngu" xfId="162" xr:uid="{00000000-0005-0000-0000-0000A1000000}"/>
    <cellStyle name="_KT (2)_5_Lora-tungchau" xfId="163" xr:uid="{00000000-0005-0000-0000-0000A2000000}"/>
    <cellStyle name="_KT (2)_5_moi" xfId="164" xr:uid="{00000000-0005-0000-0000-0000A3000000}"/>
    <cellStyle name="_KT (2)_5_PGIA-phieu tham tra Kho bac" xfId="165" xr:uid="{00000000-0005-0000-0000-0000A4000000}"/>
    <cellStyle name="_KT (2)_5_PT02-02" xfId="166" xr:uid="{00000000-0005-0000-0000-0000A5000000}"/>
    <cellStyle name="_KT (2)_5_PT02-02_Book1" xfId="167" xr:uid="{00000000-0005-0000-0000-0000A6000000}"/>
    <cellStyle name="_KT (2)_5_PT02-03" xfId="168" xr:uid="{00000000-0005-0000-0000-0000A7000000}"/>
    <cellStyle name="_KT (2)_5_PT02-03_Book1" xfId="169" xr:uid="{00000000-0005-0000-0000-0000A8000000}"/>
    <cellStyle name="_KT (2)_5_Qt-HT3PQ1(CauKho)" xfId="170" xr:uid="{00000000-0005-0000-0000-0000A9000000}"/>
    <cellStyle name="_KT (2)_5_Qt-HT3PQ1(CauKho)_Book1" xfId="171" xr:uid="{00000000-0005-0000-0000-0000AA000000}"/>
    <cellStyle name="_KT (2)_5_Qt-HT3PQ1(CauKho)_Don gia quy 3 nam 2003 - Ban Dien Luc" xfId="172" xr:uid="{00000000-0005-0000-0000-0000AB000000}"/>
    <cellStyle name="_KT (2)_5_Qt-HT3PQ1(CauKho)_NC-VL2-2003" xfId="173" xr:uid="{00000000-0005-0000-0000-0000AC000000}"/>
    <cellStyle name="_KT (2)_5_Qt-HT3PQ1(CauKho)_NC-VL2-2003_1" xfId="174" xr:uid="{00000000-0005-0000-0000-0000AD000000}"/>
    <cellStyle name="_KT (2)_5_Qt-HT3PQ1(CauKho)_XL4Test5" xfId="175" xr:uid="{00000000-0005-0000-0000-0000AE000000}"/>
    <cellStyle name="_KT (2)_5_Sheet2" xfId="176" xr:uid="{00000000-0005-0000-0000-0000AF000000}"/>
    <cellStyle name="_KT (2)_5_XL4Poppy" xfId="177" xr:uid="{00000000-0005-0000-0000-0000B0000000}"/>
    <cellStyle name="_KT (2)_5_XL4Test5" xfId="178" xr:uid="{00000000-0005-0000-0000-0000B1000000}"/>
    <cellStyle name="_KT (2)_BAO CAO TQT 2012" xfId="179" xr:uid="{00000000-0005-0000-0000-0000B2000000}"/>
    <cellStyle name="_KT (2)_Book1" xfId="180" xr:uid="{00000000-0005-0000-0000-0000B3000000}"/>
    <cellStyle name="_KT (2)_Book1_BAO CAO TQT 2012" xfId="181" xr:uid="{00000000-0005-0000-0000-0000B4000000}"/>
    <cellStyle name="_KT (2)_Book1_BC-QT-WB-dthao" xfId="182" xr:uid="{00000000-0005-0000-0000-0000B5000000}"/>
    <cellStyle name="_KT (2)_Giai Doan 3 Hong Ngu" xfId="183" xr:uid="{00000000-0005-0000-0000-0000B6000000}"/>
    <cellStyle name="_KT (2)_Lora-tungchau" xfId="184" xr:uid="{00000000-0005-0000-0000-0000B7000000}"/>
    <cellStyle name="_KT (2)_PERSONAL" xfId="185" xr:uid="{00000000-0005-0000-0000-0000B8000000}"/>
    <cellStyle name="_KT (2)_PERSONAL_HTQ.8 GD1" xfId="186" xr:uid="{00000000-0005-0000-0000-0000B9000000}"/>
    <cellStyle name="_KT (2)_PERSONAL_HTQ.8 GD1_Book1" xfId="187" xr:uid="{00000000-0005-0000-0000-0000BA000000}"/>
    <cellStyle name="_KT (2)_PERSONAL_HTQ.8 GD1_Don gia quy 3 nam 2003 - Ban Dien Luc" xfId="188" xr:uid="{00000000-0005-0000-0000-0000BB000000}"/>
    <cellStyle name="_KT (2)_PERSONAL_HTQ.8 GD1_NC-VL2-2003" xfId="189" xr:uid="{00000000-0005-0000-0000-0000BC000000}"/>
    <cellStyle name="_KT (2)_PERSONAL_HTQ.8 GD1_NC-VL2-2003_1" xfId="190" xr:uid="{00000000-0005-0000-0000-0000BD000000}"/>
    <cellStyle name="_KT (2)_PERSONAL_HTQ.8 GD1_XL4Test5" xfId="191" xr:uid="{00000000-0005-0000-0000-0000BE000000}"/>
    <cellStyle name="_KT (2)_PERSONAL_Tong hop KHCB 2001" xfId="192" xr:uid="{00000000-0005-0000-0000-0000BF000000}"/>
    <cellStyle name="_KT (2)_Qt-HT3PQ1(CauKho)" xfId="193" xr:uid="{00000000-0005-0000-0000-0000C0000000}"/>
    <cellStyle name="_KT (2)_Qt-HT3PQ1(CauKho)_Book1" xfId="194" xr:uid="{00000000-0005-0000-0000-0000C1000000}"/>
    <cellStyle name="_KT (2)_Qt-HT3PQ1(CauKho)_Don gia quy 3 nam 2003 - Ban Dien Luc" xfId="195" xr:uid="{00000000-0005-0000-0000-0000C2000000}"/>
    <cellStyle name="_KT (2)_Qt-HT3PQ1(CauKho)_NC-VL2-2003" xfId="196" xr:uid="{00000000-0005-0000-0000-0000C3000000}"/>
    <cellStyle name="_KT (2)_Qt-HT3PQ1(CauKho)_NC-VL2-2003_1" xfId="197" xr:uid="{00000000-0005-0000-0000-0000C4000000}"/>
    <cellStyle name="_KT (2)_Qt-HT3PQ1(CauKho)_XL4Test5" xfId="198" xr:uid="{00000000-0005-0000-0000-0000C5000000}"/>
    <cellStyle name="_KT (2)_TG-TH" xfId="199" xr:uid="{00000000-0005-0000-0000-0000C6000000}"/>
    <cellStyle name="_KT_TG" xfId="200" xr:uid="{00000000-0005-0000-0000-0000C7000000}"/>
    <cellStyle name="_KT_TG_1" xfId="201" xr:uid="{00000000-0005-0000-0000-0000C8000000}"/>
    <cellStyle name="_KT_TG_1_BAO CAO KLCT PT2000" xfId="202" xr:uid="{00000000-0005-0000-0000-0000C9000000}"/>
    <cellStyle name="_KT_TG_1_BAO CAO PT2000" xfId="203" xr:uid="{00000000-0005-0000-0000-0000CA000000}"/>
    <cellStyle name="_KT_TG_1_BAO CAO PT2000_Book1" xfId="204" xr:uid="{00000000-0005-0000-0000-0000CB000000}"/>
    <cellStyle name="_KT_TG_1_BAO CAO TQT 2012" xfId="205" xr:uid="{00000000-0005-0000-0000-0000CC000000}"/>
    <cellStyle name="_KT_TG_1_Bao cao XDCB 2001 - T11 KH dieu chinh 20-11-THAI" xfId="206" xr:uid="{00000000-0005-0000-0000-0000CD000000}"/>
    <cellStyle name="_KT_TG_1_Book1" xfId="207" xr:uid="{00000000-0005-0000-0000-0000CE000000}"/>
    <cellStyle name="_KT_TG_1_Book1_1" xfId="208" xr:uid="{00000000-0005-0000-0000-0000CF000000}"/>
    <cellStyle name="_KT_TG_1_Book1_1_DanhMucDonGiaVTTB_Dien_TAM" xfId="209" xr:uid="{00000000-0005-0000-0000-0000D0000000}"/>
    <cellStyle name="_KT_TG_1_Book1_2" xfId="210" xr:uid="{00000000-0005-0000-0000-0000D1000000}"/>
    <cellStyle name="_KT_TG_1_Book1_3" xfId="211" xr:uid="{00000000-0005-0000-0000-0000D2000000}"/>
    <cellStyle name="_KT_TG_1_Book1_3_DT truong thinh phu" xfId="212" xr:uid="{00000000-0005-0000-0000-0000D3000000}"/>
    <cellStyle name="_KT_TG_1_Book1_3_XL4Test5" xfId="213" xr:uid="{00000000-0005-0000-0000-0000D4000000}"/>
    <cellStyle name="_KT_TG_1_Book1_BAO CAO TQT 2012" xfId="214" xr:uid="{00000000-0005-0000-0000-0000D5000000}"/>
    <cellStyle name="_KT_TG_1_Book1_BC-QT-WB-dthao" xfId="215" xr:uid="{00000000-0005-0000-0000-0000D6000000}"/>
    <cellStyle name="_KT_TG_1_Book1_DanhMucDonGiaVTTB_Dien_TAM" xfId="216" xr:uid="{00000000-0005-0000-0000-0000D7000000}"/>
    <cellStyle name="_KT_TG_1_Dcdtoan-bcnckt " xfId="217" xr:uid="{00000000-0005-0000-0000-0000D8000000}"/>
    <cellStyle name="_KT_TG_1_DN_MTP" xfId="218" xr:uid="{00000000-0005-0000-0000-0000D9000000}"/>
    <cellStyle name="_KT_TG_1_Dongia2-2003" xfId="219" xr:uid="{00000000-0005-0000-0000-0000DA000000}"/>
    <cellStyle name="_KT_TG_1_Dongia2-2003_DT truong thinh phu" xfId="220" xr:uid="{00000000-0005-0000-0000-0000DB000000}"/>
    <cellStyle name="_KT_TG_1_DT truong thinh phu" xfId="221" xr:uid="{00000000-0005-0000-0000-0000DC000000}"/>
    <cellStyle name="_KT_TG_1_DTCDT MR.2N110.HOCMON.TDTOAN.CCUNG" xfId="222" xr:uid="{00000000-0005-0000-0000-0000DD000000}"/>
    <cellStyle name="_KT_TG_1_Giai Doan 3 Hong Ngu" xfId="223" xr:uid="{00000000-0005-0000-0000-0000DE000000}"/>
    <cellStyle name="_KT_TG_1_Lora-tungchau" xfId="224" xr:uid="{00000000-0005-0000-0000-0000DF000000}"/>
    <cellStyle name="_KT_TG_1_moi" xfId="225" xr:uid="{00000000-0005-0000-0000-0000E0000000}"/>
    <cellStyle name="_KT_TG_1_PGIA-phieu tham tra Kho bac" xfId="226" xr:uid="{00000000-0005-0000-0000-0000E1000000}"/>
    <cellStyle name="_KT_TG_1_PT02-02" xfId="227" xr:uid="{00000000-0005-0000-0000-0000E2000000}"/>
    <cellStyle name="_KT_TG_1_PT02-02_Book1" xfId="228" xr:uid="{00000000-0005-0000-0000-0000E3000000}"/>
    <cellStyle name="_KT_TG_1_PT02-03" xfId="229" xr:uid="{00000000-0005-0000-0000-0000E4000000}"/>
    <cellStyle name="_KT_TG_1_PT02-03_Book1" xfId="230" xr:uid="{00000000-0005-0000-0000-0000E5000000}"/>
    <cellStyle name="_KT_TG_1_Qt-HT3PQ1(CauKho)" xfId="231" xr:uid="{00000000-0005-0000-0000-0000E6000000}"/>
    <cellStyle name="_KT_TG_1_Qt-HT3PQ1(CauKho)_Book1" xfId="232" xr:uid="{00000000-0005-0000-0000-0000E7000000}"/>
    <cellStyle name="_KT_TG_1_Qt-HT3PQ1(CauKho)_Don gia quy 3 nam 2003 - Ban Dien Luc" xfId="233" xr:uid="{00000000-0005-0000-0000-0000E8000000}"/>
    <cellStyle name="_KT_TG_1_Qt-HT3PQ1(CauKho)_NC-VL2-2003" xfId="234" xr:uid="{00000000-0005-0000-0000-0000E9000000}"/>
    <cellStyle name="_KT_TG_1_Qt-HT3PQ1(CauKho)_NC-VL2-2003_1" xfId="235" xr:uid="{00000000-0005-0000-0000-0000EA000000}"/>
    <cellStyle name="_KT_TG_1_Qt-HT3PQ1(CauKho)_XL4Test5" xfId="236" xr:uid="{00000000-0005-0000-0000-0000EB000000}"/>
    <cellStyle name="_KT_TG_1_Sheet2" xfId="237" xr:uid="{00000000-0005-0000-0000-0000EC000000}"/>
    <cellStyle name="_KT_TG_1_XL4Poppy" xfId="238" xr:uid="{00000000-0005-0000-0000-0000ED000000}"/>
    <cellStyle name="_KT_TG_1_XL4Test5" xfId="239" xr:uid="{00000000-0005-0000-0000-0000EE000000}"/>
    <cellStyle name="_KT_TG_2" xfId="240" xr:uid="{00000000-0005-0000-0000-0000EF000000}"/>
    <cellStyle name="_KT_TG_2_BAO CAO KLCT PT2000" xfId="241" xr:uid="{00000000-0005-0000-0000-0000F0000000}"/>
    <cellStyle name="_KT_TG_2_BAO CAO PT2000" xfId="242" xr:uid="{00000000-0005-0000-0000-0000F1000000}"/>
    <cellStyle name="_KT_TG_2_BAO CAO PT2000_Book1" xfId="243" xr:uid="{00000000-0005-0000-0000-0000F2000000}"/>
    <cellStyle name="_KT_TG_2_BAO CAO TQT 2012" xfId="244" xr:uid="{00000000-0005-0000-0000-0000F3000000}"/>
    <cellStyle name="_KT_TG_2_Bao cao XDCB 2001 - T11 KH dieu chinh 20-11-THAI" xfId="245" xr:uid="{00000000-0005-0000-0000-0000F4000000}"/>
    <cellStyle name="_KT_TG_2_Book1" xfId="246" xr:uid="{00000000-0005-0000-0000-0000F5000000}"/>
    <cellStyle name="_KT_TG_2_Book1_1" xfId="247" xr:uid="{00000000-0005-0000-0000-0000F6000000}"/>
    <cellStyle name="_KT_TG_2_Book1_1_DanhMucDonGiaVTTB_Dien_TAM" xfId="248" xr:uid="{00000000-0005-0000-0000-0000F7000000}"/>
    <cellStyle name="_KT_TG_2_Book1_2" xfId="249" xr:uid="{00000000-0005-0000-0000-0000F8000000}"/>
    <cellStyle name="_KT_TG_2_Book1_3" xfId="250" xr:uid="{00000000-0005-0000-0000-0000F9000000}"/>
    <cellStyle name="_KT_TG_2_Book1_3_DT truong thinh phu" xfId="251" xr:uid="{00000000-0005-0000-0000-0000FA000000}"/>
    <cellStyle name="_KT_TG_2_Book1_3_XL4Test5" xfId="252" xr:uid="{00000000-0005-0000-0000-0000FB000000}"/>
    <cellStyle name="_KT_TG_2_Book1_BAO CAO TQT 2012" xfId="253" xr:uid="{00000000-0005-0000-0000-0000FC000000}"/>
    <cellStyle name="_KT_TG_2_Book1_DanhMucDonGiaVTTB_Dien_TAM" xfId="254" xr:uid="{00000000-0005-0000-0000-0000FD000000}"/>
    <cellStyle name="_KT_TG_2_Dcdtoan-bcnckt " xfId="255" xr:uid="{00000000-0005-0000-0000-0000FE000000}"/>
    <cellStyle name="_KT_TG_2_DN_MTP" xfId="256" xr:uid="{00000000-0005-0000-0000-0000FF000000}"/>
    <cellStyle name="_KT_TG_2_Dongia2-2003" xfId="257" xr:uid="{00000000-0005-0000-0000-000000010000}"/>
    <cellStyle name="_KT_TG_2_Dongia2-2003_DT truong thinh phu" xfId="258" xr:uid="{00000000-0005-0000-0000-000001010000}"/>
    <cellStyle name="_KT_TG_2_DT truong thinh phu" xfId="259" xr:uid="{00000000-0005-0000-0000-000002010000}"/>
    <cellStyle name="_KT_TG_2_DTCDT MR.2N110.HOCMON.TDTOAN.CCUNG" xfId="260" xr:uid="{00000000-0005-0000-0000-000003010000}"/>
    <cellStyle name="_KT_TG_2_Giai Doan 3 Hong Ngu" xfId="261" xr:uid="{00000000-0005-0000-0000-000004010000}"/>
    <cellStyle name="_KT_TG_2_Lora-tungchau" xfId="262" xr:uid="{00000000-0005-0000-0000-000005010000}"/>
    <cellStyle name="_KT_TG_2_moi" xfId="263" xr:uid="{00000000-0005-0000-0000-000006010000}"/>
    <cellStyle name="_KT_TG_2_PGIA-phieu tham tra Kho bac" xfId="264" xr:uid="{00000000-0005-0000-0000-000007010000}"/>
    <cellStyle name="_KT_TG_2_PT02-02" xfId="265" xr:uid="{00000000-0005-0000-0000-000008010000}"/>
    <cellStyle name="_KT_TG_2_PT02-02_Book1" xfId="266" xr:uid="{00000000-0005-0000-0000-000009010000}"/>
    <cellStyle name="_KT_TG_2_PT02-03" xfId="267" xr:uid="{00000000-0005-0000-0000-00000A010000}"/>
    <cellStyle name="_KT_TG_2_PT02-03_Book1" xfId="268" xr:uid="{00000000-0005-0000-0000-00000B010000}"/>
    <cellStyle name="_KT_TG_2_Qt-HT3PQ1(CauKho)" xfId="269" xr:uid="{00000000-0005-0000-0000-00000C010000}"/>
    <cellStyle name="_KT_TG_2_Qt-HT3PQ1(CauKho)_Book1" xfId="270" xr:uid="{00000000-0005-0000-0000-00000D010000}"/>
    <cellStyle name="_KT_TG_2_Qt-HT3PQ1(CauKho)_Don gia quy 3 nam 2003 - Ban Dien Luc" xfId="271" xr:uid="{00000000-0005-0000-0000-00000E010000}"/>
    <cellStyle name="_KT_TG_2_Qt-HT3PQ1(CauKho)_NC-VL2-2003" xfId="272" xr:uid="{00000000-0005-0000-0000-00000F010000}"/>
    <cellStyle name="_KT_TG_2_Qt-HT3PQ1(CauKho)_NC-VL2-2003_1" xfId="273" xr:uid="{00000000-0005-0000-0000-000010010000}"/>
    <cellStyle name="_KT_TG_2_Qt-HT3PQ1(CauKho)_XL4Test5" xfId="274" xr:uid="{00000000-0005-0000-0000-000011010000}"/>
    <cellStyle name="_KT_TG_2_Sheet2" xfId="275" xr:uid="{00000000-0005-0000-0000-000012010000}"/>
    <cellStyle name="_KT_TG_2_XL4Poppy" xfId="276" xr:uid="{00000000-0005-0000-0000-000013010000}"/>
    <cellStyle name="_KT_TG_2_XL4Test5" xfId="277" xr:uid="{00000000-0005-0000-0000-000014010000}"/>
    <cellStyle name="_KT_TG_3" xfId="278" xr:uid="{00000000-0005-0000-0000-000015010000}"/>
    <cellStyle name="_KT_TG_4" xfId="279" xr:uid="{00000000-0005-0000-0000-000016010000}"/>
    <cellStyle name="_KT_TG_4_Lora-tungchau" xfId="280" xr:uid="{00000000-0005-0000-0000-000017010000}"/>
    <cellStyle name="_KT_TG_4_Qt-HT3PQ1(CauKho)" xfId="281" xr:uid="{00000000-0005-0000-0000-000018010000}"/>
    <cellStyle name="_KT_TG_4_Qt-HT3PQ1(CauKho)_Book1" xfId="282" xr:uid="{00000000-0005-0000-0000-000019010000}"/>
    <cellStyle name="_KT_TG_4_Qt-HT3PQ1(CauKho)_Don gia quy 3 nam 2003 - Ban Dien Luc" xfId="283" xr:uid="{00000000-0005-0000-0000-00001A010000}"/>
    <cellStyle name="_KT_TG_4_Qt-HT3PQ1(CauKho)_NC-VL2-2003" xfId="284" xr:uid="{00000000-0005-0000-0000-00001B010000}"/>
    <cellStyle name="_KT_TG_4_Qt-HT3PQ1(CauKho)_NC-VL2-2003_1" xfId="285" xr:uid="{00000000-0005-0000-0000-00001C010000}"/>
    <cellStyle name="_KT_TG_4_Qt-HT3PQ1(CauKho)_XL4Test5" xfId="286" xr:uid="{00000000-0005-0000-0000-00001D010000}"/>
    <cellStyle name="_Lora-tungchau" xfId="287" xr:uid="{00000000-0005-0000-0000-00001E010000}"/>
    <cellStyle name="_PERSONAL" xfId="288" xr:uid="{00000000-0005-0000-0000-00001F010000}"/>
    <cellStyle name="_PERSONAL_HTQ.8 GD1" xfId="289" xr:uid="{00000000-0005-0000-0000-000020010000}"/>
    <cellStyle name="_PERSONAL_HTQ.8 GD1_Book1" xfId="290" xr:uid="{00000000-0005-0000-0000-000021010000}"/>
    <cellStyle name="_PERSONAL_HTQ.8 GD1_Don gia quy 3 nam 2003 - Ban Dien Luc" xfId="291" xr:uid="{00000000-0005-0000-0000-000022010000}"/>
    <cellStyle name="_PERSONAL_HTQ.8 GD1_NC-VL2-2003" xfId="292" xr:uid="{00000000-0005-0000-0000-000023010000}"/>
    <cellStyle name="_PERSONAL_HTQ.8 GD1_NC-VL2-2003_1" xfId="293" xr:uid="{00000000-0005-0000-0000-000024010000}"/>
    <cellStyle name="_PERSONAL_HTQ.8 GD1_XL4Test5" xfId="294" xr:uid="{00000000-0005-0000-0000-000025010000}"/>
    <cellStyle name="_PERSONAL_Tong hop KHCB 2001" xfId="295" xr:uid="{00000000-0005-0000-0000-000026010000}"/>
    <cellStyle name="_Qt-HT3PQ1(CauKho)" xfId="296" xr:uid="{00000000-0005-0000-0000-000027010000}"/>
    <cellStyle name="_Qt-HT3PQ1(CauKho)_Book1" xfId="297" xr:uid="{00000000-0005-0000-0000-000028010000}"/>
    <cellStyle name="_Qt-HT3PQ1(CauKho)_Don gia quy 3 nam 2003 - Ban Dien Luc" xfId="298" xr:uid="{00000000-0005-0000-0000-000029010000}"/>
    <cellStyle name="_Qt-HT3PQ1(CauKho)_NC-VL2-2003" xfId="299" xr:uid="{00000000-0005-0000-0000-00002A010000}"/>
    <cellStyle name="_Qt-HT3PQ1(CauKho)_NC-VL2-2003_1" xfId="300" xr:uid="{00000000-0005-0000-0000-00002B010000}"/>
    <cellStyle name="_Qt-HT3PQ1(CauKho)_XL4Test5" xfId="301" xr:uid="{00000000-0005-0000-0000-00002C010000}"/>
    <cellStyle name="_TG-TH" xfId="302" xr:uid="{00000000-0005-0000-0000-00002D010000}"/>
    <cellStyle name="_TG-TH_1" xfId="303" xr:uid="{00000000-0005-0000-0000-00002E010000}"/>
    <cellStyle name="_TG-TH_1_BAO CAO KLCT PT2000" xfId="304" xr:uid="{00000000-0005-0000-0000-00002F010000}"/>
    <cellStyle name="_TG-TH_1_BAO CAO PT2000" xfId="305" xr:uid="{00000000-0005-0000-0000-000030010000}"/>
    <cellStyle name="_TG-TH_1_BAO CAO PT2000_Book1" xfId="306" xr:uid="{00000000-0005-0000-0000-000031010000}"/>
    <cellStyle name="_TG-TH_1_BAO CAO TQT 2012" xfId="307" xr:uid="{00000000-0005-0000-0000-000032010000}"/>
    <cellStyle name="_TG-TH_1_Bao cao XDCB 2001 - T11 KH dieu chinh 20-11-THAI" xfId="308" xr:uid="{00000000-0005-0000-0000-000033010000}"/>
    <cellStyle name="_TG-TH_1_Book1" xfId="309" xr:uid="{00000000-0005-0000-0000-000034010000}"/>
    <cellStyle name="_TG-TH_1_Book1_1" xfId="310" xr:uid="{00000000-0005-0000-0000-000035010000}"/>
    <cellStyle name="_TG-TH_1_Book1_1_DanhMucDonGiaVTTB_Dien_TAM" xfId="311" xr:uid="{00000000-0005-0000-0000-000036010000}"/>
    <cellStyle name="_TG-TH_1_Book1_2" xfId="312" xr:uid="{00000000-0005-0000-0000-000037010000}"/>
    <cellStyle name="_TG-TH_1_Book1_3" xfId="313" xr:uid="{00000000-0005-0000-0000-000038010000}"/>
    <cellStyle name="_TG-TH_1_Book1_3_DT truong thinh phu" xfId="314" xr:uid="{00000000-0005-0000-0000-000039010000}"/>
    <cellStyle name="_TG-TH_1_Book1_3_XL4Test5" xfId="315" xr:uid="{00000000-0005-0000-0000-00003A010000}"/>
    <cellStyle name="_TG-TH_1_Book1_BAO CAO TQT 2012" xfId="316" xr:uid="{00000000-0005-0000-0000-00003B010000}"/>
    <cellStyle name="_TG-TH_1_Book1_BC-QT-WB-dthao" xfId="317" xr:uid="{00000000-0005-0000-0000-00003C010000}"/>
    <cellStyle name="_TG-TH_1_Book1_DanhMucDonGiaVTTB_Dien_TAM" xfId="318" xr:uid="{00000000-0005-0000-0000-00003D010000}"/>
    <cellStyle name="_TG-TH_1_Dcdtoan-bcnckt " xfId="319" xr:uid="{00000000-0005-0000-0000-00003E010000}"/>
    <cellStyle name="_TG-TH_1_DN_MTP" xfId="320" xr:uid="{00000000-0005-0000-0000-00003F010000}"/>
    <cellStyle name="_TG-TH_1_Dongia2-2003" xfId="321" xr:uid="{00000000-0005-0000-0000-000040010000}"/>
    <cellStyle name="_TG-TH_1_Dongia2-2003_DT truong thinh phu" xfId="322" xr:uid="{00000000-0005-0000-0000-000041010000}"/>
    <cellStyle name="_TG-TH_1_DT truong thinh phu" xfId="323" xr:uid="{00000000-0005-0000-0000-000042010000}"/>
    <cellStyle name="_TG-TH_1_DTCDT MR.2N110.HOCMON.TDTOAN.CCUNG" xfId="324" xr:uid="{00000000-0005-0000-0000-000043010000}"/>
    <cellStyle name="_TG-TH_1_Giai Doan 3 Hong Ngu" xfId="325" xr:uid="{00000000-0005-0000-0000-000044010000}"/>
    <cellStyle name="_TG-TH_1_Lora-tungchau" xfId="326" xr:uid="{00000000-0005-0000-0000-000045010000}"/>
    <cellStyle name="_TG-TH_1_moi" xfId="327" xr:uid="{00000000-0005-0000-0000-000046010000}"/>
    <cellStyle name="_TG-TH_1_PGIA-phieu tham tra Kho bac" xfId="328" xr:uid="{00000000-0005-0000-0000-000047010000}"/>
    <cellStyle name="_TG-TH_1_PT02-02" xfId="329" xr:uid="{00000000-0005-0000-0000-000048010000}"/>
    <cellStyle name="_TG-TH_1_PT02-02_Book1" xfId="330" xr:uid="{00000000-0005-0000-0000-000049010000}"/>
    <cellStyle name="_TG-TH_1_PT02-03_Book1" xfId="331" xr:uid="{00000000-0005-0000-0000-00004A010000}"/>
    <cellStyle name="_TG-TH_1_Qt-HT3PQ1(CauKho)" xfId="332" xr:uid="{00000000-0005-0000-0000-00004B010000}"/>
    <cellStyle name="_TG-TH_1_Qt-HT3PQ1(CauKho)_Book1" xfId="333" xr:uid="{00000000-0005-0000-0000-00004C010000}"/>
    <cellStyle name="_TG-TH_1_Qt-HT3PQ1(CauKho)_Don gia quy 3 nam 2003 - Ban Dien Luc" xfId="334" xr:uid="{00000000-0005-0000-0000-00004D010000}"/>
    <cellStyle name="_TG-TH_1_Qt-HT3PQ1(CauKho)_NC-VL2-2003" xfId="335" xr:uid="{00000000-0005-0000-0000-00004E010000}"/>
    <cellStyle name="_TG-TH_1_Qt-HT3PQ1(CauKho)_NC-VL2-2003_1" xfId="336" xr:uid="{00000000-0005-0000-0000-00004F010000}"/>
    <cellStyle name="_TG-TH_1_Qt-HT3PQ1(CauKho)_XL4Test5" xfId="337" xr:uid="{00000000-0005-0000-0000-000050010000}"/>
    <cellStyle name="_TG-TH_1_Sheet2" xfId="338" xr:uid="{00000000-0005-0000-0000-000051010000}"/>
    <cellStyle name="_TG-TH_1_XL4Poppy" xfId="339" xr:uid="{00000000-0005-0000-0000-000052010000}"/>
    <cellStyle name="_TG-TH_1_XL4Test5" xfId="340" xr:uid="{00000000-0005-0000-0000-000053010000}"/>
    <cellStyle name="_TG-TH_2" xfId="341" xr:uid="{00000000-0005-0000-0000-000054010000}"/>
    <cellStyle name="_TG-TH_2_BAO CAO KLCT PT2000" xfId="342" xr:uid="{00000000-0005-0000-0000-000055010000}"/>
    <cellStyle name="_TG-TH_2_BAO CAO PT2000" xfId="343" xr:uid="{00000000-0005-0000-0000-000056010000}"/>
    <cellStyle name="_TG-TH_2_BAO CAO PT2000_Book1" xfId="344" xr:uid="{00000000-0005-0000-0000-000057010000}"/>
    <cellStyle name="_TG-TH_2_BAO CAO TQT 2012" xfId="345" xr:uid="{00000000-0005-0000-0000-000058010000}"/>
    <cellStyle name="_TG-TH_2_Bao cao XDCB 2001 - T11 KH dieu chinh 20-11-THAI" xfId="346" xr:uid="{00000000-0005-0000-0000-000059010000}"/>
    <cellStyle name="_TG-TH_2_Book1" xfId="347" xr:uid="{00000000-0005-0000-0000-00005A010000}"/>
    <cellStyle name="_TG-TH_2_Book1_1" xfId="348" xr:uid="{00000000-0005-0000-0000-00005B010000}"/>
    <cellStyle name="_TG-TH_2_Book1_1_DanhMucDonGiaVTTB_Dien_TAM" xfId="349" xr:uid="{00000000-0005-0000-0000-00005C010000}"/>
    <cellStyle name="_TG-TH_2_Book1_2" xfId="350" xr:uid="{00000000-0005-0000-0000-00005D010000}"/>
    <cellStyle name="_TG-TH_2_Book1_3" xfId="351" xr:uid="{00000000-0005-0000-0000-00005E010000}"/>
    <cellStyle name="_TG-TH_2_Book1_3_DT truong thinh phu" xfId="352" xr:uid="{00000000-0005-0000-0000-00005F010000}"/>
    <cellStyle name="_TG-TH_2_Book1_3_XL4Test5" xfId="353" xr:uid="{00000000-0005-0000-0000-000060010000}"/>
    <cellStyle name="_TG-TH_2_Book1_BAO CAO TQT 2012" xfId="354" xr:uid="{00000000-0005-0000-0000-000061010000}"/>
    <cellStyle name="_TG-TH_2_Book1_DanhMucDonGiaVTTB_Dien_TAM" xfId="355" xr:uid="{00000000-0005-0000-0000-000062010000}"/>
    <cellStyle name="_TG-TH_2_Dcdtoan-bcnckt " xfId="356" xr:uid="{00000000-0005-0000-0000-000063010000}"/>
    <cellStyle name="_TG-TH_2_DN_MTP" xfId="357" xr:uid="{00000000-0005-0000-0000-000064010000}"/>
    <cellStyle name="_TG-TH_2_Dongia2-2003" xfId="358" xr:uid="{00000000-0005-0000-0000-000065010000}"/>
    <cellStyle name="_TG-TH_2_Dongia2-2003_DT truong thinh phu" xfId="359" xr:uid="{00000000-0005-0000-0000-000066010000}"/>
    <cellStyle name="_TG-TH_2_DT truong thinh phu" xfId="360" xr:uid="{00000000-0005-0000-0000-000067010000}"/>
    <cellStyle name="_TG-TH_2_DTCDT MR.2N110.HOCMON.TDTOAN.CCUNG" xfId="361" xr:uid="{00000000-0005-0000-0000-000068010000}"/>
    <cellStyle name="_TG-TH_2_Giai Doan 3 Hong Ngu" xfId="362" xr:uid="{00000000-0005-0000-0000-000069010000}"/>
    <cellStyle name="_TG-TH_2_Lora-tungchau" xfId="363" xr:uid="{00000000-0005-0000-0000-00006A010000}"/>
    <cellStyle name="_TG-TH_2_moi" xfId="364" xr:uid="{00000000-0005-0000-0000-00006B010000}"/>
    <cellStyle name="_TG-TH_2_PGIA-phieu tham tra Kho bac" xfId="365" xr:uid="{00000000-0005-0000-0000-00006C010000}"/>
    <cellStyle name="_TG-TH_2_PT02-02" xfId="366" xr:uid="{00000000-0005-0000-0000-00006D010000}"/>
    <cellStyle name="_TG-TH_2_PT02-02_Book1" xfId="367" xr:uid="{00000000-0005-0000-0000-00006E010000}"/>
    <cellStyle name="_TG-TH_2_PT02-03" xfId="368" xr:uid="{00000000-0005-0000-0000-00006F010000}"/>
    <cellStyle name="_TG-TH_2_PT02-03_Book1" xfId="369" xr:uid="{00000000-0005-0000-0000-000070010000}"/>
    <cellStyle name="_TG-TH_2_Qt-HT3PQ1(CauKho)" xfId="370" xr:uid="{00000000-0005-0000-0000-000071010000}"/>
    <cellStyle name="_TG-TH_2_Qt-HT3PQ1(CauKho)_Book1" xfId="371" xr:uid="{00000000-0005-0000-0000-000072010000}"/>
    <cellStyle name="_TG-TH_2_Qt-HT3PQ1(CauKho)_Don gia quy 3 nam 2003 - Ban Dien Luc" xfId="372" xr:uid="{00000000-0005-0000-0000-000073010000}"/>
    <cellStyle name="_TG-TH_2_Qt-HT3PQ1(CauKho)_NC-VL2-2003" xfId="373" xr:uid="{00000000-0005-0000-0000-000074010000}"/>
    <cellStyle name="_TG-TH_2_Qt-HT3PQ1(CauKho)_NC-VL2-2003_1" xfId="374" xr:uid="{00000000-0005-0000-0000-000075010000}"/>
    <cellStyle name="_TG-TH_2_Qt-HT3PQ1(CauKho)_XL4Test5" xfId="375" xr:uid="{00000000-0005-0000-0000-000076010000}"/>
    <cellStyle name="_TG-TH_2_Sheet2" xfId="376" xr:uid="{00000000-0005-0000-0000-000077010000}"/>
    <cellStyle name="_TG-TH_2_XL4Poppy" xfId="377" xr:uid="{00000000-0005-0000-0000-000078010000}"/>
    <cellStyle name="_TG-TH_2_XL4Test5" xfId="378" xr:uid="{00000000-0005-0000-0000-000079010000}"/>
    <cellStyle name="_TG-TH_3" xfId="379" xr:uid="{00000000-0005-0000-0000-00007A010000}"/>
    <cellStyle name="_TG-TH_3_Lora-tungchau" xfId="380" xr:uid="{00000000-0005-0000-0000-00007B010000}"/>
    <cellStyle name="_TG-TH_3_Qt-HT3PQ1(CauKho)" xfId="381" xr:uid="{00000000-0005-0000-0000-00007C010000}"/>
    <cellStyle name="_TG-TH_3_Qt-HT3PQ1(CauKho)_Book1" xfId="382" xr:uid="{00000000-0005-0000-0000-00007D010000}"/>
    <cellStyle name="_TG-TH_3_Qt-HT3PQ1(CauKho)_Don gia quy 3 nam 2003 - Ban Dien Luc" xfId="383" xr:uid="{00000000-0005-0000-0000-00007E010000}"/>
    <cellStyle name="_TG-TH_3_Qt-HT3PQ1(CauKho)_NC-VL2-2003" xfId="384" xr:uid="{00000000-0005-0000-0000-00007F010000}"/>
    <cellStyle name="_TG-TH_3_Qt-HT3PQ1(CauKho)_NC-VL2-2003_1" xfId="385" xr:uid="{00000000-0005-0000-0000-000080010000}"/>
    <cellStyle name="_TG-TH_3_Qt-HT3PQ1(CauKho)_XL4Test5" xfId="386" xr:uid="{00000000-0005-0000-0000-000081010000}"/>
    <cellStyle name="_TG-TH_4" xfId="387" xr:uid="{00000000-0005-0000-0000-000082010000}"/>
    <cellStyle name="_TH KHAI TOAN THU THIEM cac tuyen TT noi" xfId="388" xr:uid="{00000000-0005-0000-0000-000083010000}"/>
    <cellStyle name="_Vc" xfId="389" xr:uid="{00000000-0005-0000-0000-000084010000}"/>
    <cellStyle name="•W€_STDFOR" xfId="390" xr:uid="{00000000-0005-0000-0000-000085010000}"/>
    <cellStyle name="00" xfId="391" xr:uid="{00000000-0005-0000-0000-000086010000}"/>
    <cellStyle name="1" xfId="392" xr:uid="{00000000-0005-0000-0000-000087010000}"/>
    <cellStyle name="¹éºÐÀ²_      " xfId="393" xr:uid="{00000000-0005-0000-0000-000088010000}"/>
    <cellStyle name="2" xfId="394" xr:uid="{00000000-0005-0000-0000-000089010000}"/>
    <cellStyle name="20" xfId="395" xr:uid="{00000000-0005-0000-0000-00008A010000}"/>
    <cellStyle name="20% - Accent1 2" xfId="396" xr:uid="{00000000-0005-0000-0000-00008B010000}"/>
    <cellStyle name="20% - Accent2 2" xfId="397" xr:uid="{00000000-0005-0000-0000-00008C010000}"/>
    <cellStyle name="20% - Accent3 2" xfId="398" xr:uid="{00000000-0005-0000-0000-00008D010000}"/>
    <cellStyle name="20% - Accent4 2" xfId="399" xr:uid="{00000000-0005-0000-0000-00008E010000}"/>
    <cellStyle name="20% - Accent5 2" xfId="400" xr:uid="{00000000-0005-0000-0000-00008F010000}"/>
    <cellStyle name="20% - Accent6 2" xfId="401" xr:uid="{00000000-0005-0000-0000-000090010000}"/>
    <cellStyle name="3" xfId="402" xr:uid="{00000000-0005-0000-0000-000091010000}"/>
    <cellStyle name="4" xfId="403" xr:uid="{00000000-0005-0000-0000-000092010000}"/>
    <cellStyle name="40% - Accent1 2" xfId="404" xr:uid="{00000000-0005-0000-0000-000093010000}"/>
    <cellStyle name="40% - Accent2 2" xfId="405" xr:uid="{00000000-0005-0000-0000-000094010000}"/>
    <cellStyle name="40% - Accent3 2" xfId="406" xr:uid="{00000000-0005-0000-0000-000095010000}"/>
    <cellStyle name="40% - Accent4 2" xfId="407" xr:uid="{00000000-0005-0000-0000-000096010000}"/>
    <cellStyle name="40% - Accent5 2" xfId="408" xr:uid="{00000000-0005-0000-0000-000097010000}"/>
    <cellStyle name="40% - Accent6 2" xfId="409" xr:uid="{00000000-0005-0000-0000-000098010000}"/>
    <cellStyle name="60% - Accent1 2" xfId="410" xr:uid="{00000000-0005-0000-0000-000099010000}"/>
    <cellStyle name="60% - Accent1 2 2" xfId="411" xr:uid="{00000000-0005-0000-0000-00009A010000}"/>
    <cellStyle name="60% - Accent2 2" xfId="412" xr:uid="{00000000-0005-0000-0000-00009B010000}"/>
    <cellStyle name="60% - Accent2 2 2" xfId="413" xr:uid="{00000000-0005-0000-0000-00009C010000}"/>
    <cellStyle name="60% - Accent3 2" xfId="414" xr:uid="{00000000-0005-0000-0000-00009D010000}"/>
    <cellStyle name="60% - Accent3 2 2" xfId="415" xr:uid="{00000000-0005-0000-0000-00009E010000}"/>
    <cellStyle name="60% - Accent4 2" xfId="416" xr:uid="{00000000-0005-0000-0000-00009F010000}"/>
    <cellStyle name="60% - Accent4 2 2" xfId="417" xr:uid="{00000000-0005-0000-0000-0000A0010000}"/>
    <cellStyle name="60% - Accent5 2" xfId="418" xr:uid="{00000000-0005-0000-0000-0000A1010000}"/>
    <cellStyle name="60% - Accent5 2 2" xfId="419" xr:uid="{00000000-0005-0000-0000-0000A2010000}"/>
    <cellStyle name="60% - Accent6 2" xfId="420" xr:uid="{00000000-0005-0000-0000-0000A3010000}"/>
    <cellStyle name="60% - Accent6 2 2" xfId="421" xr:uid="{00000000-0005-0000-0000-0000A4010000}"/>
    <cellStyle name="Accent1 - 20%" xfId="422" xr:uid="{00000000-0005-0000-0000-0000A5010000}"/>
    <cellStyle name="Accent1 - 40%" xfId="423" xr:uid="{00000000-0005-0000-0000-0000A6010000}"/>
    <cellStyle name="Accent1 - 60%" xfId="424" xr:uid="{00000000-0005-0000-0000-0000A7010000}"/>
    <cellStyle name="Accent1 2" xfId="425" xr:uid="{00000000-0005-0000-0000-0000A8010000}"/>
    <cellStyle name="Accent2 - 20%" xfId="426" xr:uid="{00000000-0005-0000-0000-0000A9010000}"/>
    <cellStyle name="Accent2 - 40%" xfId="427" xr:uid="{00000000-0005-0000-0000-0000AA010000}"/>
    <cellStyle name="Accent2 - 60%" xfId="428" xr:uid="{00000000-0005-0000-0000-0000AB010000}"/>
    <cellStyle name="Accent2 2" xfId="429" xr:uid="{00000000-0005-0000-0000-0000AC010000}"/>
    <cellStyle name="Accent3 - 20%" xfId="430" xr:uid="{00000000-0005-0000-0000-0000AD010000}"/>
    <cellStyle name="Accent3 - 40%" xfId="431" xr:uid="{00000000-0005-0000-0000-0000AE010000}"/>
    <cellStyle name="Accent3 - 60%" xfId="432" xr:uid="{00000000-0005-0000-0000-0000AF010000}"/>
    <cellStyle name="Accent3 2" xfId="433" xr:uid="{00000000-0005-0000-0000-0000B0010000}"/>
    <cellStyle name="Accent4 - 20%" xfId="434" xr:uid="{00000000-0005-0000-0000-0000B1010000}"/>
    <cellStyle name="Accent4 - 40%" xfId="435" xr:uid="{00000000-0005-0000-0000-0000B2010000}"/>
    <cellStyle name="Accent4 - 60%" xfId="436" xr:uid="{00000000-0005-0000-0000-0000B3010000}"/>
    <cellStyle name="Accent4 2" xfId="437" xr:uid="{00000000-0005-0000-0000-0000B4010000}"/>
    <cellStyle name="Accent5 - 20%" xfId="438" xr:uid="{00000000-0005-0000-0000-0000B5010000}"/>
    <cellStyle name="Accent5 - 40%" xfId="439" xr:uid="{00000000-0005-0000-0000-0000B6010000}"/>
    <cellStyle name="Accent5 - 60%" xfId="440" xr:uid="{00000000-0005-0000-0000-0000B7010000}"/>
    <cellStyle name="Accent5 2" xfId="441" xr:uid="{00000000-0005-0000-0000-0000B8010000}"/>
    <cellStyle name="Accent6 - 20%" xfId="442" xr:uid="{00000000-0005-0000-0000-0000B9010000}"/>
    <cellStyle name="Accent6 - 40%" xfId="443" xr:uid="{00000000-0005-0000-0000-0000BA010000}"/>
    <cellStyle name="Accent6 - 60%" xfId="444" xr:uid="{00000000-0005-0000-0000-0000BB010000}"/>
    <cellStyle name="Accent6 2" xfId="445" xr:uid="{00000000-0005-0000-0000-0000BC010000}"/>
    <cellStyle name="ÅëÈ­ [0]_      " xfId="446" xr:uid="{00000000-0005-0000-0000-0000BD010000}"/>
    <cellStyle name="AeE­ [0]_INQUIRY ¿?¾÷AßAø " xfId="447" xr:uid="{00000000-0005-0000-0000-0000BE010000}"/>
    <cellStyle name="ÅëÈ­ [0]_L601CPT" xfId="448" xr:uid="{00000000-0005-0000-0000-0000BF010000}"/>
    <cellStyle name="ÅëÈ­_      " xfId="449" xr:uid="{00000000-0005-0000-0000-0000C0010000}"/>
    <cellStyle name="AeE­_INQUIRY ¿?¾÷AßAø " xfId="450" xr:uid="{00000000-0005-0000-0000-0000C1010000}"/>
    <cellStyle name="ÅëÈ­_L601CPT" xfId="451" xr:uid="{00000000-0005-0000-0000-0000C2010000}"/>
    <cellStyle name="ÄÞ¸¶ [0]_      " xfId="452" xr:uid="{00000000-0005-0000-0000-0000C3010000}"/>
    <cellStyle name="AÞ¸¶ [0]_INQUIRY ¿?¾÷AßAø " xfId="453" xr:uid="{00000000-0005-0000-0000-0000C4010000}"/>
    <cellStyle name="ÄÞ¸¶ [0]_L601CPT" xfId="454" xr:uid="{00000000-0005-0000-0000-0000C5010000}"/>
    <cellStyle name="ÄÞ¸¶_      " xfId="455" xr:uid="{00000000-0005-0000-0000-0000C6010000}"/>
    <cellStyle name="AÞ¸¶_INQUIRY ¿?¾÷AßAø " xfId="456" xr:uid="{00000000-0005-0000-0000-0000C7010000}"/>
    <cellStyle name="ÄÞ¸¶_L601CPT" xfId="457" xr:uid="{00000000-0005-0000-0000-0000C8010000}"/>
    <cellStyle name="AutoFormat Options" xfId="458" xr:uid="{00000000-0005-0000-0000-0000C9010000}"/>
    <cellStyle name="Bad 2" xfId="459" xr:uid="{00000000-0005-0000-0000-0000CA010000}"/>
    <cellStyle name="Body" xfId="460" xr:uid="{00000000-0005-0000-0000-0000CB010000}"/>
    <cellStyle name="C?AØ_¿?¾÷CoE² " xfId="461" xr:uid="{00000000-0005-0000-0000-0000CC010000}"/>
    <cellStyle name="Ç¥ÁØ_      " xfId="462" xr:uid="{00000000-0005-0000-0000-0000CD010000}"/>
    <cellStyle name="C￥AØ_¿μ¾÷CoE² " xfId="463" xr:uid="{00000000-0005-0000-0000-0000CE010000}"/>
    <cellStyle name="Ç¥ÁØ_±¸¹Ì´ëÃ¥" xfId="464" xr:uid="{00000000-0005-0000-0000-0000CF010000}"/>
    <cellStyle name="Calc Currency (0)" xfId="465" xr:uid="{00000000-0005-0000-0000-0000D0010000}"/>
    <cellStyle name="Calc Currency (2)" xfId="466" xr:uid="{00000000-0005-0000-0000-0000D1010000}"/>
    <cellStyle name="Calc Percent (0)" xfId="467" xr:uid="{00000000-0005-0000-0000-0000D2010000}"/>
    <cellStyle name="Calc Percent (1)" xfId="468" xr:uid="{00000000-0005-0000-0000-0000D3010000}"/>
    <cellStyle name="Calc Percent (2)" xfId="469" xr:uid="{00000000-0005-0000-0000-0000D4010000}"/>
    <cellStyle name="Calc Units (0)" xfId="470" xr:uid="{00000000-0005-0000-0000-0000D5010000}"/>
    <cellStyle name="Calc Units (1)" xfId="471" xr:uid="{00000000-0005-0000-0000-0000D6010000}"/>
    <cellStyle name="Calc Units (2)" xfId="472" xr:uid="{00000000-0005-0000-0000-0000D7010000}"/>
    <cellStyle name="Calculation 2" xfId="473" xr:uid="{00000000-0005-0000-0000-0000D8010000}"/>
    <cellStyle name="category" xfId="474" xr:uid="{00000000-0005-0000-0000-0000D9010000}"/>
    <cellStyle name="Cerrency_Sheet2_XANGDAU" xfId="475" xr:uid="{00000000-0005-0000-0000-0000DA010000}"/>
    <cellStyle name="Check Cell 2" xfId="476" xr:uid="{00000000-0005-0000-0000-0000DB010000}"/>
    <cellStyle name="Comma" xfId="477" builtinId="3"/>
    <cellStyle name="Comma [0]" xfId="1684" builtinId="6"/>
    <cellStyle name="Comma [0] 2" xfId="478" xr:uid="{00000000-0005-0000-0000-0000DE010000}"/>
    <cellStyle name="Comma [0] 2 2" xfId="1698" xr:uid="{84723A10-29B9-4BB6-B752-0FA4E4A1F9CD}"/>
    <cellStyle name="Comma [0] 3" xfId="1697" xr:uid="{80F48F12-8E2F-40FE-ADE1-511999FBA2A9}"/>
    <cellStyle name="Comma [00]" xfId="479" xr:uid="{00000000-0005-0000-0000-0000DF010000}"/>
    <cellStyle name="Comma 10" xfId="480" xr:uid="{00000000-0005-0000-0000-0000E0010000}"/>
    <cellStyle name="Comma 11" xfId="481" xr:uid="{00000000-0005-0000-0000-0000E1010000}"/>
    <cellStyle name="Comma 11 2" xfId="1695" xr:uid="{5F768BE5-9A76-44D5-A52B-BDB4BEB16FA4}"/>
    <cellStyle name="Comma 12" xfId="482" xr:uid="{00000000-0005-0000-0000-0000E2010000}"/>
    <cellStyle name="Comma 12 2" xfId="483" xr:uid="{00000000-0005-0000-0000-0000E3010000}"/>
    <cellStyle name="Comma 13" xfId="484" xr:uid="{00000000-0005-0000-0000-0000E4010000}"/>
    <cellStyle name="Comma 14" xfId="485" xr:uid="{00000000-0005-0000-0000-0000E5010000}"/>
    <cellStyle name="Comma 14 2" xfId="486" xr:uid="{00000000-0005-0000-0000-0000E6010000}"/>
    <cellStyle name="Comma 15" xfId="487" xr:uid="{00000000-0005-0000-0000-0000E7010000}"/>
    <cellStyle name="Comma 16" xfId="488" xr:uid="{00000000-0005-0000-0000-0000E8010000}"/>
    <cellStyle name="Comma 17" xfId="489" xr:uid="{00000000-0005-0000-0000-0000E9010000}"/>
    <cellStyle name="Comma 18" xfId="490" xr:uid="{00000000-0005-0000-0000-0000EA010000}"/>
    <cellStyle name="Comma 19" xfId="491" xr:uid="{00000000-0005-0000-0000-0000EB010000}"/>
    <cellStyle name="Comma 2" xfId="492" xr:uid="{00000000-0005-0000-0000-0000EC010000}"/>
    <cellStyle name="Comma 2 2" xfId="493" xr:uid="{00000000-0005-0000-0000-0000ED010000}"/>
    <cellStyle name="Comma 2 2 2" xfId="494" xr:uid="{00000000-0005-0000-0000-0000EE010000}"/>
    <cellStyle name="Comma 2 2 2 2" xfId="495" xr:uid="{00000000-0005-0000-0000-0000EF010000}"/>
    <cellStyle name="Comma 2 2 2 2 2" xfId="496" xr:uid="{00000000-0005-0000-0000-0000F0010000}"/>
    <cellStyle name="Comma 2 2 2 2 3" xfId="497" xr:uid="{00000000-0005-0000-0000-0000F1010000}"/>
    <cellStyle name="Comma 2 2 2 2 4" xfId="498" xr:uid="{00000000-0005-0000-0000-0000F2010000}"/>
    <cellStyle name="Comma 2 2 2 2 5" xfId="499" xr:uid="{00000000-0005-0000-0000-0000F3010000}"/>
    <cellStyle name="Comma 2 2 2 2 6" xfId="500" xr:uid="{00000000-0005-0000-0000-0000F4010000}"/>
    <cellStyle name="Comma 2 2 2 2 7" xfId="501" xr:uid="{00000000-0005-0000-0000-0000F5010000}"/>
    <cellStyle name="Comma 2 2 2 3" xfId="502" xr:uid="{00000000-0005-0000-0000-0000F6010000}"/>
    <cellStyle name="Comma 2 2 2 4" xfId="503" xr:uid="{00000000-0005-0000-0000-0000F7010000}"/>
    <cellStyle name="Comma 2 2 2 5" xfId="504" xr:uid="{00000000-0005-0000-0000-0000F8010000}"/>
    <cellStyle name="Comma 2 2 2 6" xfId="505" xr:uid="{00000000-0005-0000-0000-0000F9010000}"/>
    <cellStyle name="Comma 2 2 2 7" xfId="506" xr:uid="{00000000-0005-0000-0000-0000FA010000}"/>
    <cellStyle name="Comma 2 2 2 8" xfId="507" xr:uid="{00000000-0005-0000-0000-0000FB010000}"/>
    <cellStyle name="Comma 2 2 3" xfId="508" xr:uid="{00000000-0005-0000-0000-0000FC010000}"/>
    <cellStyle name="Comma 2 2 3 2" xfId="509" xr:uid="{00000000-0005-0000-0000-0000FD010000}"/>
    <cellStyle name="Comma 2 2 3 3" xfId="510" xr:uid="{00000000-0005-0000-0000-0000FE010000}"/>
    <cellStyle name="Comma 2 2 3 4" xfId="511" xr:uid="{00000000-0005-0000-0000-0000FF010000}"/>
    <cellStyle name="Comma 2 2 3 5" xfId="512" xr:uid="{00000000-0005-0000-0000-000000020000}"/>
    <cellStyle name="Comma 2 2 3 6" xfId="513" xr:uid="{00000000-0005-0000-0000-000001020000}"/>
    <cellStyle name="Comma 2 2 3 7" xfId="514" xr:uid="{00000000-0005-0000-0000-000002020000}"/>
    <cellStyle name="Comma 2 2 4" xfId="515" xr:uid="{00000000-0005-0000-0000-000003020000}"/>
    <cellStyle name="Comma 2 2 5" xfId="516" xr:uid="{00000000-0005-0000-0000-000004020000}"/>
    <cellStyle name="Comma 2 2 6" xfId="517" xr:uid="{00000000-0005-0000-0000-000005020000}"/>
    <cellStyle name="Comma 2 2 7" xfId="518" xr:uid="{00000000-0005-0000-0000-000006020000}"/>
    <cellStyle name="Comma 2 2 8" xfId="519" xr:uid="{00000000-0005-0000-0000-000007020000}"/>
    <cellStyle name="Comma 2 3" xfId="520" xr:uid="{00000000-0005-0000-0000-000008020000}"/>
    <cellStyle name="Comma 2 3 2" xfId="521" xr:uid="{00000000-0005-0000-0000-000009020000}"/>
    <cellStyle name="Comma 2 4" xfId="522" xr:uid="{00000000-0005-0000-0000-00000A020000}"/>
    <cellStyle name="Comma 2 5" xfId="523" xr:uid="{00000000-0005-0000-0000-00000B020000}"/>
    <cellStyle name="Comma 2 6" xfId="524" xr:uid="{00000000-0005-0000-0000-00000C020000}"/>
    <cellStyle name="Comma 2 7" xfId="1693" xr:uid="{00000000-0005-0000-0000-00000D020000}"/>
    <cellStyle name="Comma 2_kh sxkd 2012" xfId="525" xr:uid="{00000000-0005-0000-0000-00000E020000}"/>
    <cellStyle name="Comma 20" xfId="526" xr:uid="{00000000-0005-0000-0000-00000F020000}"/>
    <cellStyle name="Comma 20 2" xfId="527" xr:uid="{00000000-0005-0000-0000-000010020000}"/>
    <cellStyle name="Comma 21" xfId="528" xr:uid="{00000000-0005-0000-0000-000011020000}"/>
    <cellStyle name="Comma 21 2" xfId="529" xr:uid="{00000000-0005-0000-0000-000012020000}"/>
    <cellStyle name="Comma 22" xfId="530" xr:uid="{00000000-0005-0000-0000-000013020000}"/>
    <cellStyle name="Comma 23" xfId="531" xr:uid="{00000000-0005-0000-0000-000014020000}"/>
    <cellStyle name="Comma 23 2" xfId="532" xr:uid="{00000000-0005-0000-0000-000015020000}"/>
    <cellStyle name="Comma 24" xfId="533" xr:uid="{00000000-0005-0000-0000-000016020000}"/>
    <cellStyle name="Comma 24 2" xfId="534" xr:uid="{00000000-0005-0000-0000-000017020000}"/>
    <cellStyle name="Comma 25" xfId="535" xr:uid="{00000000-0005-0000-0000-000018020000}"/>
    <cellStyle name="Comma 25 2" xfId="536" xr:uid="{00000000-0005-0000-0000-000019020000}"/>
    <cellStyle name="Comma 26" xfId="537" xr:uid="{00000000-0005-0000-0000-00001A020000}"/>
    <cellStyle name="Comma 26 2" xfId="538" xr:uid="{00000000-0005-0000-0000-00001B020000}"/>
    <cellStyle name="Comma 27" xfId="539" xr:uid="{00000000-0005-0000-0000-00001C020000}"/>
    <cellStyle name="Comma 27 2" xfId="540" xr:uid="{00000000-0005-0000-0000-00001D020000}"/>
    <cellStyle name="Comma 28" xfId="541" xr:uid="{00000000-0005-0000-0000-00001E020000}"/>
    <cellStyle name="Comma 29" xfId="542" xr:uid="{00000000-0005-0000-0000-00001F020000}"/>
    <cellStyle name="Comma 29 2" xfId="543" xr:uid="{00000000-0005-0000-0000-000020020000}"/>
    <cellStyle name="Comma 3" xfId="544" xr:uid="{00000000-0005-0000-0000-000021020000}"/>
    <cellStyle name="Comma 3 2" xfId="545" xr:uid="{00000000-0005-0000-0000-000022020000}"/>
    <cellStyle name="Comma 3 2 2" xfId="546" xr:uid="{00000000-0005-0000-0000-000023020000}"/>
    <cellStyle name="Comma 3 3" xfId="547" xr:uid="{00000000-0005-0000-0000-000024020000}"/>
    <cellStyle name="Comma 3 4" xfId="548" xr:uid="{00000000-0005-0000-0000-000025020000}"/>
    <cellStyle name="Comma 3 5" xfId="549" xr:uid="{00000000-0005-0000-0000-000026020000}"/>
    <cellStyle name="Comma 3 6" xfId="550" xr:uid="{00000000-0005-0000-0000-000027020000}"/>
    <cellStyle name="Comma 30" xfId="551" xr:uid="{00000000-0005-0000-0000-000028020000}"/>
    <cellStyle name="Comma 30 2" xfId="552" xr:uid="{00000000-0005-0000-0000-000029020000}"/>
    <cellStyle name="Comma 31" xfId="553" xr:uid="{00000000-0005-0000-0000-00002A020000}"/>
    <cellStyle name="Comma 32" xfId="554" xr:uid="{00000000-0005-0000-0000-00002B020000}"/>
    <cellStyle name="Comma 33" xfId="555" xr:uid="{00000000-0005-0000-0000-00002C020000}"/>
    <cellStyle name="Comma 34" xfId="556" xr:uid="{00000000-0005-0000-0000-00002D020000}"/>
    <cellStyle name="Comma 35" xfId="557" xr:uid="{00000000-0005-0000-0000-00002E020000}"/>
    <cellStyle name="Comma 36" xfId="558" xr:uid="{00000000-0005-0000-0000-00002F020000}"/>
    <cellStyle name="Comma 37" xfId="559" xr:uid="{00000000-0005-0000-0000-000030020000}"/>
    <cellStyle name="Comma 38" xfId="560" xr:uid="{00000000-0005-0000-0000-000031020000}"/>
    <cellStyle name="Comma 39" xfId="561" xr:uid="{00000000-0005-0000-0000-000032020000}"/>
    <cellStyle name="Comma 4" xfId="562" xr:uid="{00000000-0005-0000-0000-000033020000}"/>
    <cellStyle name="Comma 4 10" xfId="563" xr:uid="{00000000-0005-0000-0000-000034020000}"/>
    <cellStyle name="Comma 4 10 2" xfId="564" xr:uid="{00000000-0005-0000-0000-000035020000}"/>
    <cellStyle name="Comma 4 2" xfId="565" xr:uid="{00000000-0005-0000-0000-000036020000}"/>
    <cellStyle name="Comma 4 2 2" xfId="566" xr:uid="{00000000-0005-0000-0000-000037020000}"/>
    <cellStyle name="Comma 4 2 2 2" xfId="567" xr:uid="{00000000-0005-0000-0000-000038020000}"/>
    <cellStyle name="Comma 4 2 2 2 2" xfId="568" xr:uid="{00000000-0005-0000-0000-000039020000}"/>
    <cellStyle name="Comma 4 2 2 3" xfId="569" xr:uid="{00000000-0005-0000-0000-00003A020000}"/>
    <cellStyle name="Comma 4 2 2 3 2" xfId="570" xr:uid="{00000000-0005-0000-0000-00003B020000}"/>
    <cellStyle name="Comma 4 2 2 4" xfId="571" xr:uid="{00000000-0005-0000-0000-00003C020000}"/>
    <cellStyle name="Comma 4 2 3" xfId="572" xr:uid="{00000000-0005-0000-0000-00003D020000}"/>
    <cellStyle name="Comma 4 2 3 2" xfId="573" xr:uid="{00000000-0005-0000-0000-00003E020000}"/>
    <cellStyle name="Comma 4 2 3 2 2" xfId="574" xr:uid="{00000000-0005-0000-0000-00003F020000}"/>
    <cellStyle name="Comma 4 2 3 3" xfId="575" xr:uid="{00000000-0005-0000-0000-000040020000}"/>
    <cellStyle name="Comma 4 2 3 3 2" xfId="576" xr:uid="{00000000-0005-0000-0000-000041020000}"/>
    <cellStyle name="Comma 4 2 3 4" xfId="577" xr:uid="{00000000-0005-0000-0000-000042020000}"/>
    <cellStyle name="Comma 4 2 4" xfId="578" xr:uid="{00000000-0005-0000-0000-000043020000}"/>
    <cellStyle name="Comma 4 2 4 2" xfId="579" xr:uid="{00000000-0005-0000-0000-000044020000}"/>
    <cellStyle name="Comma 4 2 4 2 2" xfId="580" xr:uid="{00000000-0005-0000-0000-000045020000}"/>
    <cellStyle name="Comma 4 2 4 3" xfId="581" xr:uid="{00000000-0005-0000-0000-000046020000}"/>
    <cellStyle name="Comma 4 2 4 3 2" xfId="582" xr:uid="{00000000-0005-0000-0000-000047020000}"/>
    <cellStyle name="Comma 4 2 4 4" xfId="583" xr:uid="{00000000-0005-0000-0000-000048020000}"/>
    <cellStyle name="Comma 4 2 5" xfId="584" xr:uid="{00000000-0005-0000-0000-000049020000}"/>
    <cellStyle name="Comma 4 2 5 2" xfId="585" xr:uid="{00000000-0005-0000-0000-00004A020000}"/>
    <cellStyle name="Comma 4 2 5 2 2" xfId="586" xr:uid="{00000000-0005-0000-0000-00004B020000}"/>
    <cellStyle name="Comma 4 2 5 3" xfId="587" xr:uid="{00000000-0005-0000-0000-00004C020000}"/>
    <cellStyle name="Comma 4 2 5 3 2" xfId="588" xr:uid="{00000000-0005-0000-0000-00004D020000}"/>
    <cellStyle name="Comma 4 2 5 4" xfId="589" xr:uid="{00000000-0005-0000-0000-00004E020000}"/>
    <cellStyle name="Comma 4 2 6" xfId="590" xr:uid="{00000000-0005-0000-0000-00004F020000}"/>
    <cellStyle name="Comma 4 2 6 2" xfId="591" xr:uid="{00000000-0005-0000-0000-000050020000}"/>
    <cellStyle name="Comma 4 2 7" xfId="592" xr:uid="{00000000-0005-0000-0000-000051020000}"/>
    <cellStyle name="Comma 4 2 7 2" xfId="593" xr:uid="{00000000-0005-0000-0000-000052020000}"/>
    <cellStyle name="Comma 4 2 8" xfId="594" xr:uid="{00000000-0005-0000-0000-000053020000}"/>
    <cellStyle name="Comma 4 2 8 2" xfId="595" xr:uid="{00000000-0005-0000-0000-000054020000}"/>
    <cellStyle name="Comma 4 3" xfId="596" xr:uid="{00000000-0005-0000-0000-000055020000}"/>
    <cellStyle name="Comma 4 3 2" xfId="597" xr:uid="{00000000-0005-0000-0000-000056020000}"/>
    <cellStyle name="Comma 4 3 2 2" xfId="598" xr:uid="{00000000-0005-0000-0000-000057020000}"/>
    <cellStyle name="Comma 4 3 3" xfId="599" xr:uid="{00000000-0005-0000-0000-000058020000}"/>
    <cellStyle name="Comma 4 3 3 2" xfId="600" xr:uid="{00000000-0005-0000-0000-000059020000}"/>
    <cellStyle name="Comma 4 3 4" xfId="601" xr:uid="{00000000-0005-0000-0000-00005A020000}"/>
    <cellStyle name="Comma 4 4" xfId="602" xr:uid="{00000000-0005-0000-0000-00005B020000}"/>
    <cellStyle name="Comma 4 4 2" xfId="603" xr:uid="{00000000-0005-0000-0000-00005C020000}"/>
    <cellStyle name="Comma 4 4 2 2" xfId="604" xr:uid="{00000000-0005-0000-0000-00005D020000}"/>
    <cellStyle name="Comma 4 4 3" xfId="605" xr:uid="{00000000-0005-0000-0000-00005E020000}"/>
    <cellStyle name="Comma 4 4 3 2" xfId="606" xr:uid="{00000000-0005-0000-0000-00005F020000}"/>
    <cellStyle name="Comma 4 4 4" xfId="607" xr:uid="{00000000-0005-0000-0000-000060020000}"/>
    <cellStyle name="Comma 4 5" xfId="608" xr:uid="{00000000-0005-0000-0000-000061020000}"/>
    <cellStyle name="Comma 4 5 2" xfId="609" xr:uid="{00000000-0005-0000-0000-000062020000}"/>
    <cellStyle name="Comma 4 5 2 2" xfId="610" xr:uid="{00000000-0005-0000-0000-000063020000}"/>
    <cellStyle name="Comma 4 5 3" xfId="611" xr:uid="{00000000-0005-0000-0000-000064020000}"/>
    <cellStyle name="Comma 4 5 3 2" xfId="612" xr:uid="{00000000-0005-0000-0000-000065020000}"/>
    <cellStyle name="Comma 4 5 4" xfId="613" xr:uid="{00000000-0005-0000-0000-000066020000}"/>
    <cellStyle name="Comma 4 6" xfId="614" xr:uid="{00000000-0005-0000-0000-000067020000}"/>
    <cellStyle name="Comma 4 6 2" xfId="615" xr:uid="{00000000-0005-0000-0000-000068020000}"/>
    <cellStyle name="Comma 4 6 2 2" xfId="616" xr:uid="{00000000-0005-0000-0000-000069020000}"/>
    <cellStyle name="Comma 4 6 3" xfId="617" xr:uid="{00000000-0005-0000-0000-00006A020000}"/>
    <cellStyle name="Comma 4 6 3 2" xfId="618" xr:uid="{00000000-0005-0000-0000-00006B020000}"/>
    <cellStyle name="Comma 4 6 4" xfId="619" xr:uid="{00000000-0005-0000-0000-00006C020000}"/>
    <cellStyle name="Comma 4 7" xfId="620" xr:uid="{00000000-0005-0000-0000-00006D020000}"/>
    <cellStyle name="Comma 4 7 2" xfId="621" xr:uid="{00000000-0005-0000-0000-00006E020000}"/>
    <cellStyle name="Comma 4 8" xfId="622" xr:uid="{00000000-0005-0000-0000-00006F020000}"/>
    <cellStyle name="Comma 4 8 2" xfId="623" xr:uid="{00000000-0005-0000-0000-000070020000}"/>
    <cellStyle name="Comma 4 9" xfId="624" xr:uid="{00000000-0005-0000-0000-000071020000}"/>
    <cellStyle name="Comma 4 9 2" xfId="625" xr:uid="{00000000-0005-0000-0000-000072020000}"/>
    <cellStyle name="Comma 40" xfId="626" xr:uid="{00000000-0005-0000-0000-000073020000}"/>
    <cellStyle name="Comma 41" xfId="627" xr:uid="{00000000-0005-0000-0000-000074020000}"/>
    <cellStyle name="Comma 42" xfId="628" xr:uid="{00000000-0005-0000-0000-000075020000}"/>
    <cellStyle name="Comma 43" xfId="629" xr:uid="{00000000-0005-0000-0000-000076020000}"/>
    <cellStyle name="Comma 44" xfId="630" xr:uid="{00000000-0005-0000-0000-000077020000}"/>
    <cellStyle name="Comma 45" xfId="631" xr:uid="{00000000-0005-0000-0000-000078020000}"/>
    <cellStyle name="Comma 46" xfId="632" xr:uid="{00000000-0005-0000-0000-000079020000}"/>
    <cellStyle name="Comma 47" xfId="633" xr:uid="{00000000-0005-0000-0000-00007A020000}"/>
    <cellStyle name="Comma 48" xfId="634" xr:uid="{00000000-0005-0000-0000-00007B020000}"/>
    <cellStyle name="Comma 49" xfId="635" xr:uid="{00000000-0005-0000-0000-00007C020000}"/>
    <cellStyle name="Comma 5" xfId="636" xr:uid="{00000000-0005-0000-0000-00007D020000}"/>
    <cellStyle name="Comma 5 2" xfId="637" xr:uid="{00000000-0005-0000-0000-00007E020000}"/>
    <cellStyle name="Comma 5 3" xfId="638" xr:uid="{00000000-0005-0000-0000-00007F020000}"/>
    <cellStyle name="Comma 5 4" xfId="639" xr:uid="{00000000-0005-0000-0000-000080020000}"/>
    <cellStyle name="Comma 50" xfId="1679" xr:uid="{00000000-0005-0000-0000-000081020000}"/>
    <cellStyle name="Comma 50 2" xfId="1688" xr:uid="{00000000-0005-0000-0000-000082020000}"/>
    <cellStyle name="Comma 51" xfId="1682" xr:uid="{00000000-0005-0000-0000-000083020000}"/>
    <cellStyle name="Comma 52" xfId="1686" xr:uid="{00000000-0005-0000-0000-000084020000}"/>
    <cellStyle name="Comma 6" xfId="640" xr:uid="{00000000-0005-0000-0000-000085020000}"/>
    <cellStyle name="Comma 6 2" xfId="641" xr:uid="{00000000-0005-0000-0000-000086020000}"/>
    <cellStyle name="Comma 7" xfId="642" xr:uid="{00000000-0005-0000-0000-000087020000}"/>
    <cellStyle name="Comma 7 2" xfId="643" xr:uid="{00000000-0005-0000-0000-000088020000}"/>
    <cellStyle name="Comma 7 3" xfId="644" xr:uid="{00000000-0005-0000-0000-000089020000}"/>
    <cellStyle name="Comma 8" xfId="645" xr:uid="{00000000-0005-0000-0000-00008A020000}"/>
    <cellStyle name="Comma 8 2" xfId="646" xr:uid="{00000000-0005-0000-0000-00008B020000}"/>
    <cellStyle name="Comma 8 3" xfId="647" xr:uid="{00000000-0005-0000-0000-00008C020000}"/>
    <cellStyle name="Comma 9" xfId="648" xr:uid="{00000000-0005-0000-0000-00008D020000}"/>
    <cellStyle name="comma zerodec" xfId="649" xr:uid="{00000000-0005-0000-0000-00008E020000}"/>
    <cellStyle name="Comma0" xfId="650" xr:uid="{00000000-0005-0000-0000-00008F020000}"/>
    <cellStyle name="Curråncy [0]_FCST_RESULTS" xfId="651" xr:uid="{00000000-0005-0000-0000-000090020000}"/>
    <cellStyle name="Currency [0]ßmud plant bolted_RESULTS" xfId="652" xr:uid="{00000000-0005-0000-0000-000091020000}"/>
    <cellStyle name="Currency [00]" xfId="653" xr:uid="{00000000-0005-0000-0000-000092020000}"/>
    <cellStyle name="Currency![0]_FCSt (2)" xfId="654" xr:uid="{00000000-0005-0000-0000-000093020000}"/>
    <cellStyle name="Currency0" xfId="655" xr:uid="{00000000-0005-0000-0000-000094020000}"/>
    <cellStyle name="Currency1" xfId="656" xr:uid="{00000000-0005-0000-0000-000095020000}"/>
    <cellStyle name="Date" xfId="657" xr:uid="{00000000-0005-0000-0000-000096020000}"/>
    <cellStyle name="Date Short" xfId="658" xr:uid="{00000000-0005-0000-0000-000097020000}"/>
    <cellStyle name="Date_GLV CTTVXD&amp;TRBD 2006 khue" xfId="659" xr:uid="{00000000-0005-0000-0000-000098020000}"/>
    <cellStyle name="Dấu_phảy 2" xfId="660" xr:uid="{00000000-0005-0000-0000-000099020000}"/>
    <cellStyle name="ddmmyy" xfId="661" xr:uid="{00000000-0005-0000-0000-00009A020000}"/>
    <cellStyle name="Dezimal [0]_G.A. (2)" xfId="662" xr:uid="{00000000-0005-0000-0000-00009B020000}"/>
    <cellStyle name="Dezimal_G.A. (2)" xfId="663" xr:uid="{00000000-0005-0000-0000-00009C020000}"/>
    <cellStyle name="Dollar (zero dec)" xfId="664" xr:uid="{00000000-0005-0000-0000-00009D020000}"/>
    <cellStyle name="Emphasis 1" xfId="665" xr:uid="{00000000-0005-0000-0000-00009E020000}"/>
    <cellStyle name="Emphasis 2" xfId="666" xr:uid="{00000000-0005-0000-0000-00009F020000}"/>
    <cellStyle name="Emphasis 3" xfId="667" xr:uid="{00000000-0005-0000-0000-0000A0020000}"/>
    <cellStyle name="Enter Currency (0)" xfId="668" xr:uid="{00000000-0005-0000-0000-0000A1020000}"/>
    <cellStyle name="Enter Currency (2)" xfId="669" xr:uid="{00000000-0005-0000-0000-0000A2020000}"/>
    <cellStyle name="Enter Units (0)" xfId="670" xr:uid="{00000000-0005-0000-0000-0000A3020000}"/>
    <cellStyle name="Enter Units (1)" xfId="671" xr:uid="{00000000-0005-0000-0000-0000A4020000}"/>
    <cellStyle name="Enter Units (2)" xfId="672" xr:uid="{00000000-0005-0000-0000-0000A5020000}"/>
    <cellStyle name="Euro" xfId="673" xr:uid="{00000000-0005-0000-0000-0000A6020000}"/>
    <cellStyle name="Explanatory Text 2" xfId="674" xr:uid="{00000000-0005-0000-0000-0000A7020000}"/>
    <cellStyle name="Explanatory Text 7" xfId="675" xr:uid="{00000000-0005-0000-0000-0000A8020000}"/>
    <cellStyle name="Fixed" xfId="676" xr:uid="{00000000-0005-0000-0000-0000A9020000}"/>
    <cellStyle name="Good 2" xfId="677" xr:uid="{00000000-0005-0000-0000-0000AA020000}"/>
    <cellStyle name="Grey" xfId="678" xr:uid="{00000000-0005-0000-0000-0000AB020000}"/>
    <cellStyle name="ha" xfId="679" xr:uid="{00000000-0005-0000-0000-0000AC020000}"/>
    <cellStyle name="HEADER" xfId="680" xr:uid="{00000000-0005-0000-0000-0000AD020000}"/>
    <cellStyle name="Header1" xfId="681" xr:uid="{00000000-0005-0000-0000-0000AE020000}"/>
    <cellStyle name="Header2" xfId="682" xr:uid="{00000000-0005-0000-0000-0000AF020000}"/>
    <cellStyle name="Heading 1 2" xfId="683" xr:uid="{00000000-0005-0000-0000-0000B0020000}"/>
    <cellStyle name="Heading 2 2" xfId="684" xr:uid="{00000000-0005-0000-0000-0000B1020000}"/>
    <cellStyle name="Heading 3 2" xfId="685" xr:uid="{00000000-0005-0000-0000-0000B2020000}"/>
    <cellStyle name="Heading 4 2" xfId="686" xr:uid="{00000000-0005-0000-0000-0000B3020000}"/>
    <cellStyle name="HEADING1" xfId="687" xr:uid="{00000000-0005-0000-0000-0000B4020000}"/>
    <cellStyle name="HEADING2" xfId="688" xr:uid="{00000000-0005-0000-0000-0000B5020000}"/>
    <cellStyle name="Hoa-Scholl" xfId="689" xr:uid="{00000000-0005-0000-0000-0000B6020000}"/>
    <cellStyle name="Hyperlink 2" xfId="690" xr:uid="{00000000-0005-0000-0000-0000B7020000}"/>
    <cellStyle name="i·0" xfId="691" xr:uid="{00000000-0005-0000-0000-0000B8020000}"/>
    <cellStyle name="Input [yellow]" xfId="692" xr:uid="{00000000-0005-0000-0000-0000B9020000}"/>
    <cellStyle name="Input 2" xfId="693" xr:uid="{00000000-0005-0000-0000-0000BA020000}"/>
    <cellStyle name="Ledger 17 x 11 in" xfId="694" xr:uid="{00000000-0005-0000-0000-0000BB020000}"/>
    <cellStyle name="Line" xfId="695" xr:uid="{00000000-0005-0000-0000-0000BC020000}"/>
    <cellStyle name="Link Currency (0)" xfId="696" xr:uid="{00000000-0005-0000-0000-0000BD020000}"/>
    <cellStyle name="Link Currency (2)" xfId="697" xr:uid="{00000000-0005-0000-0000-0000BE020000}"/>
    <cellStyle name="Link Units (0)" xfId="698" xr:uid="{00000000-0005-0000-0000-0000BF020000}"/>
    <cellStyle name="Link Units (1)" xfId="699" xr:uid="{00000000-0005-0000-0000-0000C0020000}"/>
    <cellStyle name="Link Units (2)" xfId="700" xr:uid="{00000000-0005-0000-0000-0000C1020000}"/>
    <cellStyle name="Linked Cell 2" xfId="701" xr:uid="{00000000-0005-0000-0000-0000C2020000}"/>
    <cellStyle name="Millares [0]_Well Timing" xfId="702" xr:uid="{00000000-0005-0000-0000-0000C3020000}"/>
    <cellStyle name="Millares_Well Timing" xfId="703" xr:uid="{00000000-0005-0000-0000-0000C4020000}"/>
    <cellStyle name="Milliers [0]_      " xfId="704" xr:uid="{00000000-0005-0000-0000-0000C5020000}"/>
    <cellStyle name="Milliers_      " xfId="705" xr:uid="{00000000-0005-0000-0000-0000C6020000}"/>
    <cellStyle name="Model" xfId="706" xr:uid="{00000000-0005-0000-0000-0000C7020000}"/>
    <cellStyle name="moi" xfId="707" xr:uid="{00000000-0005-0000-0000-0000C8020000}"/>
    <cellStyle name="Moneda [0]_Well Timing" xfId="708" xr:uid="{00000000-0005-0000-0000-0000C9020000}"/>
    <cellStyle name="Moneda_Well Timing" xfId="709" xr:uid="{00000000-0005-0000-0000-0000CA020000}"/>
    <cellStyle name="Monétaire [0]_      " xfId="710" xr:uid="{00000000-0005-0000-0000-0000CB020000}"/>
    <cellStyle name="Monétaire_      " xfId="711" xr:uid="{00000000-0005-0000-0000-0000CC020000}"/>
    <cellStyle name="n" xfId="712" xr:uid="{00000000-0005-0000-0000-0000CD020000}"/>
    <cellStyle name="Neutral 2" xfId="713" xr:uid="{00000000-0005-0000-0000-0000CE020000}"/>
    <cellStyle name="Neutral 2 2" xfId="714" xr:uid="{00000000-0005-0000-0000-0000CF020000}"/>
    <cellStyle name="New Times Roman" xfId="715" xr:uid="{00000000-0005-0000-0000-0000D0020000}"/>
    <cellStyle name="no dec" xfId="716" xr:uid="{00000000-0005-0000-0000-0000D1020000}"/>
    <cellStyle name="Normal" xfId="0" builtinId="0"/>
    <cellStyle name="Normal - Style1" xfId="717" xr:uid="{00000000-0005-0000-0000-0000D3020000}"/>
    <cellStyle name="Normal 10" xfId="718" xr:uid="{00000000-0005-0000-0000-0000D4020000}"/>
    <cellStyle name="Normal 10 2" xfId="719" xr:uid="{00000000-0005-0000-0000-0000D5020000}"/>
    <cellStyle name="Normal 10 2 2" xfId="720" xr:uid="{00000000-0005-0000-0000-0000D6020000}"/>
    <cellStyle name="Normal 10 2 2 2" xfId="721" xr:uid="{00000000-0005-0000-0000-0000D7020000}"/>
    <cellStyle name="Normal 10 2 3" xfId="722" xr:uid="{00000000-0005-0000-0000-0000D8020000}"/>
    <cellStyle name="Normal 10 3" xfId="723" xr:uid="{00000000-0005-0000-0000-0000D9020000}"/>
    <cellStyle name="Normal 10 3 2" xfId="724" xr:uid="{00000000-0005-0000-0000-0000DA020000}"/>
    <cellStyle name="Normal 10 3 3" xfId="725" xr:uid="{00000000-0005-0000-0000-0000DB020000}"/>
    <cellStyle name="Normal 10 4" xfId="726" xr:uid="{00000000-0005-0000-0000-0000DC020000}"/>
    <cellStyle name="Normal 10 4 2" xfId="727" xr:uid="{00000000-0005-0000-0000-0000DD020000}"/>
    <cellStyle name="Normal 10 4 3" xfId="728" xr:uid="{00000000-0005-0000-0000-0000DE020000}"/>
    <cellStyle name="Normal 10 5" xfId="729" xr:uid="{00000000-0005-0000-0000-0000DF020000}"/>
    <cellStyle name="Normal 10 5 2" xfId="730" xr:uid="{00000000-0005-0000-0000-0000E0020000}"/>
    <cellStyle name="Normal 10 5 3" xfId="731" xr:uid="{00000000-0005-0000-0000-0000E1020000}"/>
    <cellStyle name="Normal 10 6" xfId="732" xr:uid="{00000000-0005-0000-0000-0000E2020000}"/>
    <cellStyle name="Normal 10 7" xfId="733" xr:uid="{00000000-0005-0000-0000-0000E3020000}"/>
    <cellStyle name="Normal 10 8" xfId="734" xr:uid="{00000000-0005-0000-0000-0000E4020000}"/>
    <cellStyle name="Normal 10 9" xfId="1694" xr:uid="{AC6FF49B-ECF8-4052-89C1-57998019CAB5}"/>
    <cellStyle name="Normal 11" xfId="735" xr:uid="{00000000-0005-0000-0000-0000E5020000}"/>
    <cellStyle name="Normal 11 2" xfId="736" xr:uid="{00000000-0005-0000-0000-0000E6020000}"/>
    <cellStyle name="Normal 11 3" xfId="737" xr:uid="{00000000-0005-0000-0000-0000E7020000}"/>
    <cellStyle name="Normal 11 4" xfId="738" xr:uid="{00000000-0005-0000-0000-0000E8020000}"/>
    <cellStyle name="Normal 11 5" xfId="739" xr:uid="{00000000-0005-0000-0000-0000E9020000}"/>
    <cellStyle name="Normal 11 6" xfId="740" xr:uid="{00000000-0005-0000-0000-0000EA020000}"/>
    <cellStyle name="Normal 12" xfId="741" xr:uid="{00000000-0005-0000-0000-0000EB020000}"/>
    <cellStyle name="Normal 12 2" xfId="742" xr:uid="{00000000-0005-0000-0000-0000EC020000}"/>
    <cellStyle name="Normal 12 3" xfId="743" xr:uid="{00000000-0005-0000-0000-0000ED020000}"/>
    <cellStyle name="Normal 12 4" xfId="744" xr:uid="{00000000-0005-0000-0000-0000EE020000}"/>
    <cellStyle name="Normal 12 5" xfId="745" xr:uid="{00000000-0005-0000-0000-0000EF020000}"/>
    <cellStyle name="Normal 12 6" xfId="746" xr:uid="{00000000-0005-0000-0000-0000F0020000}"/>
    <cellStyle name="Normal 12 7" xfId="747" xr:uid="{00000000-0005-0000-0000-0000F1020000}"/>
    <cellStyle name="Normal 12 8" xfId="748" xr:uid="{00000000-0005-0000-0000-0000F2020000}"/>
    <cellStyle name="Normal 13" xfId="749" xr:uid="{00000000-0005-0000-0000-0000F3020000}"/>
    <cellStyle name="Normal 13 2" xfId="750" xr:uid="{00000000-0005-0000-0000-0000F4020000}"/>
    <cellStyle name="Normal 13 3" xfId="751" xr:uid="{00000000-0005-0000-0000-0000F5020000}"/>
    <cellStyle name="Normal 13 4" xfId="752" xr:uid="{00000000-0005-0000-0000-0000F6020000}"/>
    <cellStyle name="Normal 13 5" xfId="753" xr:uid="{00000000-0005-0000-0000-0000F7020000}"/>
    <cellStyle name="Normal 13 6" xfId="754" xr:uid="{00000000-0005-0000-0000-0000F8020000}"/>
    <cellStyle name="Normal 13 7" xfId="755" xr:uid="{00000000-0005-0000-0000-0000F9020000}"/>
    <cellStyle name="Normal 13 8" xfId="756" xr:uid="{00000000-0005-0000-0000-0000FA020000}"/>
    <cellStyle name="Normal 14" xfId="757" xr:uid="{00000000-0005-0000-0000-0000FB020000}"/>
    <cellStyle name="Normal 14 2" xfId="758" xr:uid="{00000000-0005-0000-0000-0000FC020000}"/>
    <cellStyle name="Normal 14 3" xfId="759" xr:uid="{00000000-0005-0000-0000-0000FD020000}"/>
    <cellStyle name="Normal 14 4" xfId="760" xr:uid="{00000000-0005-0000-0000-0000FE020000}"/>
    <cellStyle name="Normal 14 5" xfId="761" xr:uid="{00000000-0005-0000-0000-0000FF020000}"/>
    <cellStyle name="Normal 14 5 2" xfId="762" xr:uid="{00000000-0005-0000-0000-000000030000}"/>
    <cellStyle name="Normal 14 5 3" xfId="763" xr:uid="{00000000-0005-0000-0000-000001030000}"/>
    <cellStyle name="Normal 14 6" xfId="764" xr:uid="{00000000-0005-0000-0000-000002030000}"/>
    <cellStyle name="Normal 14 7" xfId="765" xr:uid="{00000000-0005-0000-0000-000003030000}"/>
    <cellStyle name="Normal 14 8" xfId="766" xr:uid="{00000000-0005-0000-0000-000004030000}"/>
    <cellStyle name="Normal 15" xfId="767" xr:uid="{00000000-0005-0000-0000-000005030000}"/>
    <cellStyle name="Normal 15 2" xfId="768" xr:uid="{00000000-0005-0000-0000-000006030000}"/>
    <cellStyle name="Normal 15 3" xfId="769" xr:uid="{00000000-0005-0000-0000-000007030000}"/>
    <cellStyle name="Normal 15 4" xfId="770" xr:uid="{00000000-0005-0000-0000-000008030000}"/>
    <cellStyle name="Normal 16" xfId="771" xr:uid="{00000000-0005-0000-0000-000009030000}"/>
    <cellStyle name="Normal 17" xfId="772" xr:uid="{00000000-0005-0000-0000-00000A030000}"/>
    <cellStyle name="Normal 17 2" xfId="773" xr:uid="{00000000-0005-0000-0000-00000B030000}"/>
    <cellStyle name="Normal 18" xfId="774" xr:uid="{00000000-0005-0000-0000-00000C030000}"/>
    <cellStyle name="Normal 18 2" xfId="775" xr:uid="{00000000-0005-0000-0000-00000D030000}"/>
    <cellStyle name="Normal 18 3" xfId="776" xr:uid="{00000000-0005-0000-0000-00000E030000}"/>
    <cellStyle name="Normal 18 4" xfId="777" xr:uid="{00000000-0005-0000-0000-00000F030000}"/>
    <cellStyle name="Normal 18 5" xfId="778" xr:uid="{00000000-0005-0000-0000-000010030000}"/>
    <cellStyle name="Normal 18 6" xfId="779" xr:uid="{00000000-0005-0000-0000-000011030000}"/>
    <cellStyle name="Normal 18 7" xfId="780" xr:uid="{00000000-0005-0000-0000-000012030000}"/>
    <cellStyle name="Normal 18 8" xfId="781" xr:uid="{00000000-0005-0000-0000-000013030000}"/>
    <cellStyle name="Normal 18 9" xfId="782" xr:uid="{00000000-0005-0000-0000-000014030000}"/>
    <cellStyle name="Normal 19" xfId="783" xr:uid="{00000000-0005-0000-0000-000015030000}"/>
    <cellStyle name="Normal 19 2" xfId="784" xr:uid="{00000000-0005-0000-0000-000016030000}"/>
    <cellStyle name="Normal 19 3" xfId="785" xr:uid="{00000000-0005-0000-0000-000017030000}"/>
    <cellStyle name="Normal 19 4" xfId="786" xr:uid="{00000000-0005-0000-0000-000018030000}"/>
    <cellStyle name="Normal 19 5" xfId="787" xr:uid="{00000000-0005-0000-0000-000019030000}"/>
    <cellStyle name="Normal 19 6" xfId="788" xr:uid="{00000000-0005-0000-0000-00001A030000}"/>
    <cellStyle name="Normal 19 7" xfId="789" xr:uid="{00000000-0005-0000-0000-00001B030000}"/>
    <cellStyle name="Normal 2" xfId="790" xr:uid="{00000000-0005-0000-0000-00001C030000}"/>
    <cellStyle name="Normal 2 10" xfId="791" xr:uid="{00000000-0005-0000-0000-00001D030000}"/>
    <cellStyle name="Normal 2 11" xfId="792" xr:uid="{00000000-0005-0000-0000-00001E030000}"/>
    <cellStyle name="Normal 2 11 2" xfId="793" xr:uid="{00000000-0005-0000-0000-00001F030000}"/>
    <cellStyle name="Normal 2 11 3" xfId="794" xr:uid="{00000000-0005-0000-0000-000020030000}"/>
    <cellStyle name="Normal 2 11 4" xfId="795" xr:uid="{00000000-0005-0000-0000-000021030000}"/>
    <cellStyle name="Normal 2 11 5" xfId="796" xr:uid="{00000000-0005-0000-0000-000022030000}"/>
    <cellStyle name="Normal 2 11 6" xfId="797" xr:uid="{00000000-0005-0000-0000-000023030000}"/>
    <cellStyle name="Normal 2 11 7" xfId="798" xr:uid="{00000000-0005-0000-0000-000024030000}"/>
    <cellStyle name="Normal 2 12" xfId="799" xr:uid="{00000000-0005-0000-0000-000025030000}"/>
    <cellStyle name="Normal 2 13" xfId="800" xr:uid="{00000000-0005-0000-0000-000026030000}"/>
    <cellStyle name="Normal 2 14" xfId="801" xr:uid="{00000000-0005-0000-0000-000027030000}"/>
    <cellStyle name="Normal 2 15" xfId="802" xr:uid="{00000000-0005-0000-0000-000028030000}"/>
    <cellStyle name="Normal 2 16" xfId="803" xr:uid="{00000000-0005-0000-0000-000029030000}"/>
    <cellStyle name="Normal 2 17" xfId="804" xr:uid="{00000000-0005-0000-0000-00002A030000}"/>
    <cellStyle name="Normal 2 18" xfId="1692" xr:uid="{00000000-0005-0000-0000-00002B030000}"/>
    <cellStyle name="Normal 2 2" xfId="805" xr:uid="{00000000-0005-0000-0000-00002C030000}"/>
    <cellStyle name="Normal 2 2 10" xfId="806" xr:uid="{00000000-0005-0000-0000-00002D030000}"/>
    <cellStyle name="Normal 2 2 10 2" xfId="807" xr:uid="{00000000-0005-0000-0000-00002E030000}"/>
    <cellStyle name="Normal 2 2 10 3" xfId="808" xr:uid="{00000000-0005-0000-0000-00002F030000}"/>
    <cellStyle name="Normal 2 2 10 4" xfId="809" xr:uid="{00000000-0005-0000-0000-000030030000}"/>
    <cellStyle name="Normal 2 2 10 5" xfId="810" xr:uid="{00000000-0005-0000-0000-000031030000}"/>
    <cellStyle name="Normal 2 2 10 6" xfId="811" xr:uid="{00000000-0005-0000-0000-000032030000}"/>
    <cellStyle name="Normal 2 2 10 7" xfId="812" xr:uid="{00000000-0005-0000-0000-000033030000}"/>
    <cellStyle name="Normal 2 2 11" xfId="813" xr:uid="{00000000-0005-0000-0000-000034030000}"/>
    <cellStyle name="Normal 2 2 12" xfId="814" xr:uid="{00000000-0005-0000-0000-000035030000}"/>
    <cellStyle name="Normal 2 2 13" xfId="815" xr:uid="{00000000-0005-0000-0000-000036030000}"/>
    <cellStyle name="Normal 2 2 14" xfId="816" xr:uid="{00000000-0005-0000-0000-000037030000}"/>
    <cellStyle name="Normal 2 2 15" xfId="817" xr:uid="{00000000-0005-0000-0000-000038030000}"/>
    <cellStyle name="Normal 2 2 16" xfId="818" xr:uid="{00000000-0005-0000-0000-000039030000}"/>
    <cellStyle name="Normal 2 2 2" xfId="819" xr:uid="{00000000-0005-0000-0000-00003A030000}"/>
    <cellStyle name="Normal 2 2 2 10" xfId="820" xr:uid="{00000000-0005-0000-0000-00003B030000}"/>
    <cellStyle name="Normal 2 2 2 10 2" xfId="821" xr:uid="{00000000-0005-0000-0000-00003C030000}"/>
    <cellStyle name="Normal 2 2 2 10 3" xfId="822" xr:uid="{00000000-0005-0000-0000-00003D030000}"/>
    <cellStyle name="Normal 2 2 2 10 4" xfId="823" xr:uid="{00000000-0005-0000-0000-00003E030000}"/>
    <cellStyle name="Normal 2 2 2 10 5" xfId="824" xr:uid="{00000000-0005-0000-0000-00003F030000}"/>
    <cellStyle name="Normal 2 2 2 10 6" xfId="825" xr:uid="{00000000-0005-0000-0000-000040030000}"/>
    <cellStyle name="Normal 2 2 2 10 7" xfId="826" xr:uid="{00000000-0005-0000-0000-000041030000}"/>
    <cellStyle name="Normal 2 2 2 11" xfId="827" xr:uid="{00000000-0005-0000-0000-000042030000}"/>
    <cellStyle name="Normal 2 2 2 12" xfId="828" xr:uid="{00000000-0005-0000-0000-000043030000}"/>
    <cellStyle name="Normal 2 2 2 13" xfId="829" xr:uid="{00000000-0005-0000-0000-000044030000}"/>
    <cellStyle name="Normal 2 2 2 14" xfId="830" xr:uid="{00000000-0005-0000-0000-000045030000}"/>
    <cellStyle name="Normal 2 2 2 15" xfId="831" xr:uid="{00000000-0005-0000-0000-000046030000}"/>
    <cellStyle name="Normal 2 2 2 2" xfId="832" xr:uid="{00000000-0005-0000-0000-000047030000}"/>
    <cellStyle name="Normal 2 2 2 2 2" xfId="833" xr:uid="{00000000-0005-0000-0000-000048030000}"/>
    <cellStyle name="Normal 2 2 2 2 2 2" xfId="834" xr:uid="{00000000-0005-0000-0000-000049030000}"/>
    <cellStyle name="Normal 2 2 2 2 2 3" xfId="835" xr:uid="{00000000-0005-0000-0000-00004A030000}"/>
    <cellStyle name="Normal 2 2 2 2 2 4" xfId="836" xr:uid="{00000000-0005-0000-0000-00004B030000}"/>
    <cellStyle name="Normal 2 2 2 2 2 5" xfId="837" xr:uid="{00000000-0005-0000-0000-00004C030000}"/>
    <cellStyle name="Normal 2 2 2 2 2 6" xfId="838" xr:uid="{00000000-0005-0000-0000-00004D030000}"/>
    <cellStyle name="Normal 2 2 2 2 2 7" xfId="839" xr:uid="{00000000-0005-0000-0000-00004E030000}"/>
    <cellStyle name="Normal 2 2 2 2 3" xfId="840" xr:uid="{00000000-0005-0000-0000-00004F030000}"/>
    <cellStyle name="Normal 2 2 2 2 4" xfId="841" xr:uid="{00000000-0005-0000-0000-000050030000}"/>
    <cellStyle name="Normal 2 2 2 2 5" xfId="842" xr:uid="{00000000-0005-0000-0000-000051030000}"/>
    <cellStyle name="Normal 2 2 2 2 6" xfId="843" xr:uid="{00000000-0005-0000-0000-000052030000}"/>
    <cellStyle name="Normal 2 2 2 2 7" xfId="844" xr:uid="{00000000-0005-0000-0000-000053030000}"/>
    <cellStyle name="Normal 2 2 2 2 8" xfId="845" xr:uid="{00000000-0005-0000-0000-000054030000}"/>
    <cellStyle name="Normal 2 2 2 3" xfId="846" xr:uid="{00000000-0005-0000-0000-000055030000}"/>
    <cellStyle name="Normal 2 2 2 4" xfId="847" xr:uid="{00000000-0005-0000-0000-000056030000}"/>
    <cellStyle name="Normal 2 2 2 5" xfId="848" xr:uid="{00000000-0005-0000-0000-000057030000}"/>
    <cellStyle name="Normal 2 2 2 6" xfId="849" xr:uid="{00000000-0005-0000-0000-000058030000}"/>
    <cellStyle name="Normal 2 2 2 7" xfId="850" xr:uid="{00000000-0005-0000-0000-000059030000}"/>
    <cellStyle name="Normal 2 2 2 8" xfId="851" xr:uid="{00000000-0005-0000-0000-00005A030000}"/>
    <cellStyle name="Normal 2 2 2 9" xfId="852" xr:uid="{00000000-0005-0000-0000-00005B030000}"/>
    <cellStyle name="Normal 2 2 3" xfId="853" xr:uid="{00000000-0005-0000-0000-00005C030000}"/>
    <cellStyle name="Normal 2 2 3 2" xfId="854" xr:uid="{00000000-0005-0000-0000-00005D030000}"/>
    <cellStyle name="Normal 2 2 3 3" xfId="855" xr:uid="{00000000-0005-0000-0000-00005E030000}"/>
    <cellStyle name="Normal 2 2 4" xfId="856" xr:uid="{00000000-0005-0000-0000-00005F030000}"/>
    <cellStyle name="Normal 2 2 4 2" xfId="857" xr:uid="{00000000-0005-0000-0000-000060030000}"/>
    <cellStyle name="Normal 2 2 4 3" xfId="858" xr:uid="{00000000-0005-0000-0000-000061030000}"/>
    <cellStyle name="Normal 2 2 5" xfId="859" xr:uid="{00000000-0005-0000-0000-000062030000}"/>
    <cellStyle name="Normal 2 2 5 2" xfId="860" xr:uid="{00000000-0005-0000-0000-000063030000}"/>
    <cellStyle name="Normal 2 2 5 3" xfId="861" xr:uid="{00000000-0005-0000-0000-000064030000}"/>
    <cellStyle name="Normal 2 2 6" xfId="862" xr:uid="{00000000-0005-0000-0000-000065030000}"/>
    <cellStyle name="Normal 2 2 6 2" xfId="863" xr:uid="{00000000-0005-0000-0000-000066030000}"/>
    <cellStyle name="Normal 2 2 6 3" xfId="864" xr:uid="{00000000-0005-0000-0000-000067030000}"/>
    <cellStyle name="Normal 2 2 7" xfId="865" xr:uid="{00000000-0005-0000-0000-000068030000}"/>
    <cellStyle name="Normal 2 2 8" xfId="866" xr:uid="{00000000-0005-0000-0000-000069030000}"/>
    <cellStyle name="Normal 2 2 9" xfId="867" xr:uid="{00000000-0005-0000-0000-00006A030000}"/>
    <cellStyle name="Normal 2 3" xfId="868" xr:uid="{00000000-0005-0000-0000-00006B030000}"/>
    <cellStyle name="Normal 2 3 2" xfId="869" xr:uid="{00000000-0005-0000-0000-00006C030000}"/>
    <cellStyle name="Normal 2 3 3" xfId="870" xr:uid="{00000000-0005-0000-0000-00006D030000}"/>
    <cellStyle name="Normal 2 4" xfId="871" xr:uid="{00000000-0005-0000-0000-00006E030000}"/>
    <cellStyle name="Normal 2 5" xfId="872" xr:uid="{00000000-0005-0000-0000-00006F030000}"/>
    <cellStyle name="Normal 2 6" xfId="873" xr:uid="{00000000-0005-0000-0000-000070030000}"/>
    <cellStyle name="Normal 2 7" xfId="874" xr:uid="{00000000-0005-0000-0000-000071030000}"/>
    <cellStyle name="Normal 2 8" xfId="875" xr:uid="{00000000-0005-0000-0000-000072030000}"/>
    <cellStyle name="Normal 2 9" xfId="876" xr:uid="{00000000-0005-0000-0000-000073030000}"/>
    <cellStyle name="Normal 2_SL DU Kien 6 Thang cuoi nam 2014" xfId="877" xr:uid="{00000000-0005-0000-0000-000074030000}"/>
    <cellStyle name="Normal 20" xfId="878" xr:uid="{00000000-0005-0000-0000-000075030000}"/>
    <cellStyle name="Normal 21" xfId="879" xr:uid="{00000000-0005-0000-0000-000076030000}"/>
    <cellStyle name="Normal 22" xfId="880" xr:uid="{00000000-0005-0000-0000-000077030000}"/>
    <cellStyle name="Normal 23" xfId="881" xr:uid="{00000000-0005-0000-0000-000078030000}"/>
    <cellStyle name="Normal 24" xfId="882" xr:uid="{00000000-0005-0000-0000-000079030000}"/>
    <cellStyle name="Normal 25" xfId="883" xr:uid="{00000000-0005-0000-0000-00007A030000}"/>
    <cellStyle name="Normal 26" xfId="884" xr:uid="{00000000-0005-0000-0000-00007B030000}"/>
    <cellStyle name="Normal 27" xfId="885" xr:uid="{00000000-0005-0000-0000-00007C030000}"/>
    <cellStyle name="Normal 28" xfId="886" xr:uid="{00000000-0005-0000-0000-00007D030000}"/>
    <cellStyle name="Normal 29" xfId="887" xr:uid="{00000000-0005-0000-0000-00007E030000}"/>
    <cellStyle name="Normal 3" xfId="888" xr:uid="{00000000-0005-0000-0000-00007F030000}"/>
    <cellStyle name="Normal 3 10" xfId="889" xr:uid="{00000000-0005-0000-0000-000080030000}"/>
    <cellStyle name="Normal 3 10 2" xfId="890" xr:uid="{00000000-0005-0000-0000-000081030000}"/>
    <cellStyle name="Normal 3 10 3" xfId="891" xr:uid="{00000000-0005-0000-0000-000082030000}"/>
    <cellStyle name="Normal 3 11" xfId="892" xr:uid="{00000000-0005-0000-0000-000083030000}"/>
    <cellStyle name="Normal 3 12" xfId="893" xr:uid="{00000000-0005-0000-0000-000084030000}"/>
    <cellStyle name="Normal 3 13" xfId="894" xr:uid="{00000000-0005-0000-0000-000085030000}"/>
    <cellStyle name="Normal 3 14" xfId="895" xr:uid="{00000000-0005-0000-0000-000086030000}"/>
    <cellStyle name="Normal 3 15" xfId="896" xr:uid="{00000000-0005-0000-0000-000087030000}"/>
    <cellStyle name="Normal 3 16" xfId="897" xr:uid="{00000000-0005-0000-0000-000088030000}"/>
    <cellStyle name="Normal 3 2" xfId="898" xr:uid="{00000000-0005-0000-0000-000089030000}"/>
    <cellStyle name="Normal 3 2 2" xfId="899" xr:uid="{00000000-0005-0000-0000-00008A030000}"/>
    <cellStyle name="Normal 3 2 2 2" xfId="900" xr:uid="{00000000-0005-0000-0000-00008B030000}"/>
    <cellStyle name="Normal 3 2 2 3" xfId="901" xr:uid="{00000000-0005-0000-0000-00008C030000}"/>
    <cellStyle name="Normal 3 2 2 4" xfId="902" xr:uid="{00000000-0005-0000-0000-00008D030000}"/>
    <cellStyle name="Normal 3 2 3" xfId="903" xr:uid="{00000000-0005-0000-0000-00008E030000}"/>
    <cellStyle name="Normal 3 2 3 2" xfId="904" xr:uid="{00000000-0005-0000-0000-00008F030000}"/>
    <cellStyle name="Normal 3 2 3 3" xfId="905" xr:uid="{00000000-0005-0000-0000-000090030000}"/>
    <cellStyle name="Normal 3 2 4" xfId="906" xr:uid="{00000000-0005-0000-0000-000091030000}"/>
    <cellStyle name="Normal 3 2 4 2" xfId="907" xr:uid="{00000000-0005-0000-0000-000092030000}"/>
    <cellStyle name="Normal 3 2 4 3" xfId="908" xr:uid="{00000000-0005-0000-0000-000093030000}"/>
    <cellStyle name="Normal 3 2 5" xfId="909" xr:uid="{00000000-0005-0000-0000-000094030000}"/>
    <cellStyle name="Normal 3 2 5 2" xfId="910" xr:uid="{00000000-0005-0000-0000-000095030000}"/>
    <cellStyle name="Normal 3 2 5 3" xfId="911" xr:uid="{00000000-0005-0000-0000-000096030000}"/>
    <cellStyle name="Normal 3 2 6" xfId="912" xr:uid="{00000000-0005-0000-0000-000097030000}"/>
    <cellStyle name="Normal 3 2 7" xfId="913" xr:uid="{00000000-0005-0000-0000-000098030000}"/>
    <cellStyle name="Normal 3 2 8" xfId="914" xr:uid="{00000000-0005-0000-0000-000099030000}"/>
    <cellStyle name="Normal 3 3" xfId="915" xr:uid="{00000000-0005-0000-0000-00009A030000}"/>
    <cellStyle name="Normal 3 3 2" xfId="916" xr:uid="{00000000-0005-0000-0000-00009B030000}"/>
    <cellStyle name="Normal 3 4" xfId="917" xr:uid="{00000000-0005-0000-0000-00009C030000}"/>
    <cellStyle name="Normal 3 4 2" xfId="918" xr:uid="{00000000-0005-0000-0000-00009D030000}"/>
    <cellStyle name="Normal 3 4 3" xfId="919" xr:uid="{00000000-0005-0000-0000-00009E030000}"/>
    <cellStyle name="Normal 3 5" xfId="920" xr:uid="{00000000-0005-0000-0000-00009F030000}"/>
    <cellStyle name="Normal 3 5 2" xfId="921" xr:uid="{00000000-0005-0000-0000-0000A0030000}"/>
    <cellStyle name="Normal 3 5 3" xfId="922" xr:uid="{00000000-0005-0000-0000-0000A1030000}"/>
    <cellStyle name="Normal 3 6" xfId="923" xr:uid="{00000000-0005-0000-0000-0000A2030000}"/>
    <cellStyle name="Normal 3 6 2" xfId="924" xr:uid="{00000000-0005-0000-0000-0000A3030000}"/>
    <cellStyle name="Normal 3 6 3" xfId="925" xr:uid="{00000000-0005-0000-0000-0000A4030000}"/>
    <cellStyle name="Normal 3 7" xfId="926" xr:uid="{00000000-0005-0000-0000-0000A5030000}"/>
    <cellStyle name="Normal 3 7 2" xfId="927" xr:uid="{00000000-0005-0000-0000-0000A6030000}"/>
    <cellStyle name="Normal 3 7 3" xfId="928" xr:uid="{00000000-0005-0000-0000-0000A7030000}"/>
    <cellStyle name="Normal 3 8" xfId="929" xr:uid="{00000000-0005-0000-0000-0000A8030000}"/>
    <cellStyle name="Normal 3 8 2" xfId="930" xr:uid="{00000000-0005-0000-0000-0000A9030000}"/>
    <cellStyle name="Normal 3 8 3" xfId="931" xr:uid="{00000000-0005-0000-0000-0000AA030000}"/>
    <cellStyle name="Normal 3 9" xfId="932" xr:uid="{00000000-0005-0000-0000-0000AB030000}"/>
    <cellStyle name="Normal 30" xfId="933" xr:uid="{00000000-0005-0000-0000-0000AC030000}"/>
    <cellStyle name="Normal 31" xfId="934" xr:uid="{00000000-0005-0000-0000-0000AD030000}"/>
    <cellStyle name="Normal 32" xfId="935" xr:uid="{00000000-0005-0000-0000-0000AE030000}"/>
    <cellStyle name="Normal 33" xfId="936" xr:uid="{00000000-0005-0000-0000-0000AF030000}"/>
    <cellStyle name="Normal 34" xfId="937" xr:uid="{00000000-0005-0000-0000-0000B0030000}"/>
    <cellStyle name="Normal 35" xfId="938" xr:uid="{00000000-0005-0000-0000-0000B1030000}"/>
    <cellStyle name="Normal 36" xfId="939" xr:uid="{00000000-0005-0000-0000-0000B2030000}"/>
    <cellStyle name="Normal 37" xfId="940" xr:uid="{00000000-0005-0000-0000-0000B3030000}"/>
    <cellStyle name="Normal 38" xfId="941" xr:uid="{00000000-0005-0000-0000-0000B4030000}"/>
    <cellStyle name="Normal 39" xfId="942" xr:uid="{00000000-0005-0000-0000-0000B5030000}"/>
    <cellStyle name="Normal 4" xfId="943" xr:uid="{00000000-0005-0000-0000-0000B6030000}"/>
    <cellStyle name="Normal 4 10" xfId="944" xr:uid="{00000000-0005-0000-0000-0000B7030000}"/>
    <cellStyle name="Normal 4 11" xfId="945" xr:uid="{00000000-0005-0000-0000-0000B8030000}"/>
    <cellStyle name="Normal 4 2" xfId="946" xr:uid="{00000000-0005-0000-0000-0000B9030000}"/>
    <cellStyle name="Normal 4 2 2" xfId="947" xr:uid="{00000000-0005-0000-0000-0000BA030000}"/>
    <cellStyle name="Normal 4 2 2 2" xfId="948" xr:uid="{00000000-0005-0000-0000-0000BB030000}"/>
    <cellStyle name="Normal 4 2 2 2 2" xfId="949" xr:uid="{00000000-0005-0000-0000-0000BC030000}"/>
    <cellStyle name="Normal 4 2 2 2 3" xfId="950" xr:uid="{00000000-0005-0000-0000-0000BD030000}"/>
    <cellStyle name="Normal 4 2 2 3" xfId="951" xr:uid="{00000000-0005-0000-0000-0000BE030000}"/>
    <cellStyle name="Normal 4 2 2 3 2" xfId="952" xr:uid="{00000000-0005-0000-0000-0000BF030000}"/>
    <cellStyle name="Normal 4 2 2 3 3" xfId="953" xr:uid="{00000000-0005-0000-0000-0000C0030000}"/>
    <cellStyle name="Normal 4 2 2 4" xfId="954" xr:uid="{00000000-0005-0000-0000-0000C1030000}"/>
    <cellStyle name="Normal 4 2 2 4 2" xfId="955" xr:uid="{00000000-0005-0000-0000-0000C2030000}"/>
    <cellStyle name="Normal 4 2 2 4 3" xfId="956" xr:uid="{00000000-0005-0000-0000-0000C3030000}"/>
    <cellStyle name="Normal 4 2 2 5" xfId="957" xr:uid="{00000000-0005-0000-0000-0000C4030000}"/>
    <cellStyle name="Normal 4 2 2 5 2" xfId="958" xr:uid="{00000000-0005-0000-0000-0000C5030000}"/>
    <cellStyle name="Normal 4 2 2 5 3" xfId="959" xr:uid="{00000000-0005-0000-0000-0000C6030000}"/>
    <cellStyle name="Normal 4 2 2 6" xfId="960" xr:uid="{00000000-0005-0000-0000-0000C7030000}"/>
    <cellStyle name="Normal 4 2 2 7" xfId="961" xr:uid="{00000000-0005-0000-0000-0000C8030000}"/>
    <cellStyle name="Normal 4 2 3" xfId="962" xr:uid="{00000000-0005-0000-0000-0000C9030000}"/>
    <cellStyle name="Normal 4 3" xfId="963" xr:uid="{00000000-0005-0000-0000-0000CA030000}"/>
    <cellStyle name="Normal 4 4" xfId="964" xr:uid="{00000000-0005-0000-0000-0000CB030000}"/>
    <cellStyle name="Normal 4 4 2" xfId="965" xr:uid="{00000000-0005-0000-0000-0000CC030000}"/>
    <cellStyle name="Normal 4 4 3" xfId="966" xr:uid="{00000000-0005-0000-0000-0000CD030000}"/>
    <cellStyle name="Normal 4 5" xfId="967" xr:uid="{00000000-0005-0000-0000-0000CE030000}"/>
    <cellStyle name="Normal 4 5 2" xfId="968" xr:uid="{00000000-0005-0000-0000-0000CF030000}"/>
    <cellStyle name="Normal 4 5 3" xfId="969" xr:uid="{00000000-0005-0000-0000-0000D0030000}"/>
    <cellStyle name="Normal 4 6" xfId="970" xr:uid="{00000000-0005-0000-0000-0000D1030000}"/>
    <cellStyle name="Normal 4 6 2" xfId="971" xr:uid="{00000000-0005-0000-0000-0000D2030000}"/>
    <cellStyle name="Normal 4 6 3" xfId="972" xr:uid="{00000000-0005-0000-0000-0000D3030000}"/>
    <cellStyle name="Normal 4 7" xfId="973" xr:uid="{00000000-0005-0000-0000-0000D4030000}"/>
    <cellStyle name="Normal 4 7 2" xfId="974" xr:uid="{00000000-0005-0000-0000-0000D5030000}"/>
    <cellStyle name="Normal 4 7 3" xfId="975" xr:uid="{00000000-0005-0000-0000-0000D6030000}"/>
    <cellStyle name="Normal 4 8" xfId="976" xr:uid="{00000000-0005-0000-0000-0000D7030000}"/>
    <cellStyle name="Normal 4 9" xfId="977" xr:uid="{00000000-0005-0000-0000-0000D8030000}"/>
    <cellStyle name="Normal 40" xfId="978" xr:uid="{00000000-0005-0000-0000-0000D9030000}"/>
    <cellStyle name="Normal 41" xfId="979" xr:uid="{00000000-0005-0000-0000-0000DA030000}"/>
    <cellStyle name="Normal 42" xfId="980" xr:uid="{00000000-0005-0000-0000-0000DB030000}"/>
    <cellStyle name="Normal 43" xfId="981" xr:uid="{00000000-0005-0000-0000-0000DC030000}"/>
    <cellStyle name="Normal 44" xfId="982" xr:uid="{00000000-0005-0000-0000-0000DD030000}"/>
    <cellStyle name="Normal 45" xfId="983" xr:uid="{00000000-0005-0000-0000-0000DE030000}"/>
    <cellStyle name="Normal 46" xfId="984" xr:uid="{00000000-0005-0000-0000-0000DF030000}"/>
    <cellStyle name="Normal 47" xfId="985" xr:uid="{00000000-0005-0000-0000-0000E0030000}"/>
    <cellStyle name="Normal 48" xfId="1678" xr:uid="{00000000-0005-0000-0000-0000E1030000}"/>
    <cellStyle name="Normal 49" xfId="1681" xr:uid="{00000000-0005-0000-0000-0000E2030000}"/>
    <cellStyle name="Normal 5" xfId="986" xr:uid="{00000000-0005-0000-0000-0000E3030000}"/>
    <cellStyle name="Normal 5 2" xfId="987" xr:uid="{00000000-0005-0000-0000-0000E4030000}"/>
    <cellStyle name="Normal 5 2 2" xfId="988" xr:uid="{00000000-0005-0000-0000-0000E5030000}"/>
    <cellStyle name="Normal 5 2 2 2" xfId="989" xr:uid="{00000000-0005-0000-0000-0000E6030000}"/>
    <cellStyle name="Normal 5 2 2 2 2" xfId="990" xr:uid="{00000000-0005-0000-0000-0000E7030000}"/>
    <cellStyle name="Normal 5 2 2 2 3" xfId="991" xr:uid="{00000000-0005-0000-0000-0000E8030000}"/>
    <cellStyle name="Normal 5 2 2 3" xfId="992" xr:uid="{00000000-0005-0000-0000-0000E9030000}"/>
    <cellStyle name="Normal 5 2 2 3 2" xfId="993" xr:uid="{00000000-0005-0000-0000-0000EA030000}"/>
    <cellStyle name="Normal 5 2 2 3 3" xfId="994" xr:uid="{00000000-0005-0000-0000-0000EB030000}"/>
    <cellStyle name="Normal 5 2 2 4" xfId="995" xr:uid="{00000000-0005-0000-0000-0000EC030000}"/>
    <cellStyle name="Normal 5 2 2 4 2" xfId="996" xr:uid="{00000000-0005-0000-0000-0000ED030000}"/>
    <cellStyle name="Normal 5 2 2 4 3" xfId="997" xr:uid="{00000000-0005-0000-0000-0000EE030000}"/>
    <cellStyle name="Normal 5 2 2 5" xfId="998" xr:uid="{00000000-0005-0000-0000-0000EF030000}"/>
    <cellStyle name="Normal 5 2 2 5 2" xfId="999" xr:uid="{00000000-0005-0000-0000-0000F0030000}"/>
    <cellStyle name="Normal 5 2 2 5 3" xfId="1000" xr:uid="{00000000-0005-0000-0000-0000F1030000}"/>
    <cellStyle name="Normal 5 2 2 6" xfId="1001" xr:uid="{00000000-0005-0000-0000-0000F2030000}"/>
    <cellStyle name="Normal 5 2 2 7" xfId="1002" xr:uid="{00000000-0005-0000-0000-0000F3030000}"/>
    <cellStyle name="Normal 5 3" xfId="1003" xr:uid="{00000000-0005-0000-0000-0000F4030000}"/>
    <cellStyle name="Normal 5 3 2" xfId="1004" xr:uid="{00000000-0005-0000-0000-0000F5030000}"/>
    <cellStyle name="Normal 5 3 3" xfId="1005" xr:uid="{00000000-0005-0000-0000-0000F6030000}"/>
    <cellStyle name="Normal 5 4" xfId="1006" xr:uid="{00000000-0005-0000-0000-0000F7030000}"/>
    <cellStyle name="Normal 5 4 2" xfId="1007" xr:uid="{00000000-0005-0000-0000-0000F8030000}"/>
    <cellStyle name="Normal 5 4 3" xfId="1008" xr:uid="{00000000-0005-0000-0000-0000F9030000}"/>
    <cellStyle name="Normal 5 5" xfId="1009" xr:uid="{00000000-0005-0000-0000-0000FA030000}"/>
    <cellStyle name="Normal 5 5 2" xfId="1010" xr:uid="{00000000-0005-0000-0000-0000FB030000}"/>
    <cellStyle name="Normal 5 5 3" xfId="1011" xr:uid="{00000000-0005-0000-0000-0000FC030000}"/>
    <cellStyle name="Normal 5 6" xfId="1012" xr:uid="{00000000-0005-0000-0000-0000FD030000}"/>
    <cellStyle name="Normal 5 6 2" xfId="1013" xr:uid="{00000000-0005-0000-0000-0000FE030000}"/>
    <cellStyle name="Normal 5 6 3" xfId="1014" xr:uid="{00000000-0005-0000-0000-0000FF030000}"/>
    <cellStyle name="Normal 5 7" xfId="1015" xr:uid="{00000000-0005-0000-0000-000000040000}"/>
    <cellStyle name="Normal 5 8" xfId="1016" xr:uid="{00000000-0005-0000-0000-000001040000}"/>
    <cellStyle name="Normal 5 9" xfId="1017" xr:uid="{00000000-0005-0000-0000-000002040000}"/>
    <cellStyle name="Normal 50" xfId="1685" xr:uid="{00000000-0005-0000-0000-000003040000}"/>
    <cellStyle name="Normal 51" xfId="1687" xr:uid="{00000000-0005-0000-0000-000004040000}"/>
    <cellStyle name="Normal 52" xfId="1690" xr:uid="{00000000-0005-0000-0000-000005040000}"/>
    <cellStyle name="Normal 53" xfId="1691" xr:uid="{00000000-0005-0000-0000-000006040000}"/>
    <cellStyle name="Normal 54" xfId="1696" xr:uid="{319A37E0-560B-456B-AC3B-006C05D6CE7A}"/>
    <cellStyle name="Normal 6" xfId="1018" xr:uid="{00000000-0005-0000-0000-000007040000}"/>
    <cellStyle name="Normal 6 2" xfId="1019" xr:uid="{00000000-0005-0000-0000-000008040000}"/>
    <cellStyle name="Normal 7" xfId="1020" xr:uid="{00000000-0005-0000-0000-000009040000}"/>
    <cellStyle name="Normal 7 2" xfId="1021" xr:uid="{00000000-0005-0000-0000-00000A040000}"/>
    <cellStyle name="Normal 7 2 2" xfId="1022" xr:uid="{00000000-0005-0000-0000-00000B040000}"/>
    <cellStyle name="Normal 7 2 2 2" xfId="1023" xr:uid="{00000000-0005-0000-0000-00000C040000}"/>
    <cellStyle name="Normal 7 2 2 3" xfId="1024" xr:uid="{00000000-0005-0000-0000-00000D040000}"/>
    <cellStyle name="Normal 7 2 3" xfId="1025" xr:uid="{00000000-0005-0000-0000-00000E040000}"/>
    <cellStyle name="Normal 7 2 3 2" xfId="1026" xr:uid="{00000000-0005-0000-0000-00000F040000}"/>
    <cellStyle name="Normal 7 2 3 3" xfId="1027" xr:uid="{00000000-0005-0000-0000-000010040000}"/>
    <cellStyle name="Normal 7 2 4" xfId="1028" xr:uid="{00000000-0005-0000-0000-000011040000}"/>
    <cellStyle name="Normal 7 2 4 2" xfId="1029" xr:uid="{00000000-0005-0000-0000-000012040000}"/>
    <cellStyle name="Normal 7 2 4 3" xfId="1030" xr:uid="{00000000-0005-0000-0000-000013040000}"/>
    <cellStyle name="Normal 7 2 5" xfId="1031" xr:uid="{00000000-0005-0000-0000-000014040000}"/>
    <cellStyle name="Normal 7 2 5 2" xfId="1032" xr:uid="{00000000-0005-0000-0000-000015040000}"/>
    <cellStyle name="Normal 7 2 5 3" xfId="1033" xr:uid="{00000000-0005-0000-0000-000016040000}"/>
    <cellStyle name="Normal 7 2 6" xfId="1034" xr:uid="{00000000-0005-0000-0000-000017040000}"/>
    <cellStyle name="Normal 7 2 7" xfId="1035" xr:uid="{00000000-0005-0000-0000-000018040000}"/>
    <cellStyle name="Normal 7 3" xfId="1036" xr:uid="{00000000-0005-0000-0000-000019040000}"/>
    <cellStyle name="Normal 7 3 2" xfId="1037" xr:uid="{00000000-0005-0000-0000-00001A040000}"/>
    <cellStyle name="Normal 7 3 3" xfId="1038" xr:uid="{00000000-0005-0000-0000-00001B040000}"/>
    <cellStyle name="Normal 7 4" xfId="1039" xr:uid="{00000000-0005-0000-0000-00001C040000}"/>
    <cellStyle name="Normal 7 4 2" xfId="1040" xr:uid="{00000000-0005-0000-0000-00001D040000}"/>
    <cellStyle name="Normal 7 4 3" xfId="1041" xr:uid="{00000000-0005-0000-0000-00001E040000}"/>
    <cellStyle name="Normal 7 5" xfId="1042" xr:uid="{00000000-0005-0000-0000-00001F040000}"/>
    <cellStyle name="Normal 7 5 2" xfId="1043" xr:uid="{00000000-0005-0000-0000-000020040000}"/>
    <cellStyle name="Normal 7 5 3" xfId="1044" xr:uid="{00000000-0005-0000-0000-000021040000}"/>
    <cellStyle name="Normal 7 6" xfId="1045" xr:uid="{00000000-0005-0000-0000-000022040000}"/>
    <cellStyle name="Normal 7 6 2" xfId="1046" xr:uid="{00000000-0005-0000-0000-000023040000}"/>
    <cellStyle name="Normal 7 6 3" xfId="1047" xr:uid="{00000000-0005-0000-0000-000024040000}"/>
    <cellStyle name="Normal 7 7" xfId="1048" xr:uid="{00000000-0005-0000-0000-000025040000}"/>
    <cellStyle name="Normal 7 8" xfId="1049" xr:uid="{00000000-0005-0000-0000-000026040000}"/>
    <cellStyle name="Normal 7 9" xfId="1050" xr:uid="{00000000-0005-0000-0000-000027040000}"/>
    <cellStyle name="Normal 8" xfId="1051" xr:uid="{00000000-0005-0000-0000-000028040000}"/>
    <cellStyle name="Normal 8 2" xfId="1052" xr:uid="{00000000-0005-0000-0000-000029040000}"/>
    <cellStyle name="Normal 9" xfId="1053" xr:uid="{00000000-0005-0000-0000-00002A040000}"/>
    <cellStyle name="Normal VN" xfId="1054" xr:uid="{00000000-0005-0000-0000-00002B040000}"/>
    <cellStyle name="Normal_BAO CAO TAI CHINH" xfId="1055" xr:uid="{00000000-0005-0000-0000-00002C040000}"/>
    <cellStyle name="Normal_MAU BIEU BAO CAO NAM 2013 (PTC)" xfId="1056" xr:uid="{00000000-0005-0000-0000-00002D040000}"/>
    <cellStyle name="Normal_TONG HOP CHI TIEU KHSXKD 2011 TONG CTY" xfId="1057" xr:uid="{00000000-0005-0000-0000-00002E040000}"/>
    <cellStyle name="Note 2" xfId="1058" xr:uid="{00000000-0005-0000-0000-00002F040000}"/>
    <cellStyle name="Note 2 2" xfId="1059" xr:uid="{00000000-0005-0000-0000-000030040000}"/>
    <cellStyle name="Note 2 2 2" xfId="1060" xr:uid="{00000000-0005-0000-0000-000031040000}"/>
    <cellStyle name="Note 2 3" xfId="1061" xr:uid="{00000000-0005-0000-0000-000032040000}"/>
    <cellStyle name="Note 2 3 2" xfId="1062" xr:uid="{00000000-0005-0000-0000-000033040000}"/>
    <cellStyle name="Note 2 4" xfId="1063" xr:uid="{00000000-0005-0000-0000-000034040000}"/>
    <cellStyle name="Note 2 4 2" xfId="1064" xr:uid="{00000000-0005-0000-0000-000035040000}"/>
    <cellStyle name="oft Excel]_x000a__x000a_Comment=open=/f ‚ðw’è‚·‚é‚ÆAƒ†[ƒU[’è‹`ŠÖ”‚ðŠÖ”“\‚è•t‚¯‚Ìˆê——‚É“o˜^‚·‚é‚±‚Æ‚ª‚Å‚«‚Ü‚·B_x000a__x000a_Maximized" xfId="1065" xr:uid="{00000000-0005-0000-0000-000036040000}"/>
    <cellStyle name="oft Excel]_x000a__x000a_Comment=open=/f ‚ðŽw’è‚·‚é‚ÆAƒ†[ƒU[’è‹`ŠÖ”‚ðŠÖ”“\‚è•t‚¯‚Ìˆê——‚É“o˜^‚·‚é‚±‚Æ‚ª‚Å‚«‚Ü‚·B_x000a__x000a_Maximized" xfId="1066" xr:uid="{00000000-0005-0000-0000-000037040000}"/>
    <cellStyle name="oft Excel]_x000d__x000a_Comment=open=/f ‚ðw’è‚·‚é‚ÆAƒ†[ƒU[’è‹`ŠÖ”‚ðŠÖ”“\‚è•t‚¯‚Ìˆê——‚É“o˜^‚·‚é‚±‚Æ‚ª‚Å‚«‚Ü‚·B_x000d__x000a_Maximized" xfId="1067" xr:uid="{00000000-0005-0000-0000-000038040000}"/>
    <cellStyle name="oft Excel]_x000d__x000a_Comment=open=/f ‚ðŽw’è‚·‚é‚ÆAƒ†[ƒU[’è‹`ŠÖ”‚ðŠÖ”“\‚è•t‚¯‚Ìˆê——‚É“o˜^‚·‚é‚±‚Æ‚ª‚Å‚«‚Ü‚·B_x000d__x000a_Maximized" xfId="1068" xr:uid="{00000000-0005-0000-0000-000039040000}"/>
    <cellStyle name="omma [0]_Mktg Prog" xfId="1069" xr:uid="{00000000-0005-0000-0000-00003A040000}"/>
    <cellStyle name="ormal_Sheet1_1" xfId="1070" xr:uid="{00000000-0005-0000-0000-00003B040000}"/>
    <cellStyle name="Output 2" xfId="1071" xr:uid="{00000000-0005-0000-0000-00003C040000}"/>
    <cellStyle name="Percent" xfId="1072" builtinId="5"/>
    <cellStyle name="Percent [0]" xfId="1073" xr:uid="{00000000-0005-0000-0000-00003E040000}"/>
    <cellStyle name="Percent [00]" xfId="1074" xr:uid="{00000000-0005-0000-0000-00003F040000}"/>
    <cellStyle name="Percent [2]" xfId="1075" xr:uid="{00000000-0005-0000-0000-000040040000}"/>
    <cellStyle name="Percent 10" xfId="1076" xr:uid="{00000000-0005-0000-0000-000041040000}"/>
    <cellStyle name="Percent 11" xfId="1077" xr:uid="{00000000-0005-0000-0000-000042040000}"/>
    <cellStyle name="Percent 11 2" xfId="1078" xr:uid="{00000000-0005-0000-0000-000043040000}"/>
    <cellStyle name="Percent 12" xfId="1079" xr:uid="{00000000-0005-0000-0000-000044040000}"/>
    <cellStyle name="Percent 13" xfId="1080" xr:uid="{00000000-0005-0000-0000-000045040000}"/>
    <cellStyle name="Percent 13 2" xfId="1081" xr:uid="{00000000-0005-0000-0000-000046040000}"/>
    <cellStyle name="Percent 14" xfId="1082" xr:uid="{00000000-0005-0000-0000-000047040000}"/>
    <cellStyle name="Percent 15" xfId="1083" xr:uid="{00000000-0005-0000-0000-000048040000}"/>
    <cellStyle name="Percent 16" xfId="1084" xr:uid="{00000000-0005-0000-0000-000049040000}"/>
    <cellStyle name="Percent 17" xfId="1085" xr:uid="{00000000-0005-0000-0000-00004A040000}"/>
    <cellStyle name="Percent 18" xfId="1086" xr:uid="{00000000-0005-0000-0000-00004B040000}"/>
    <cellStyle name="Percent 19" xfId="1087" xr:uid="{00000000-0005-0000-0000-00004C040000}"/>
    <cellStyle name="Percent 2" xfId="1680" xr:uid="{00000000-0005-0000-0000-00004D040000}"/>
    <cellStyle name="Percent 2 2" xfId="1088" xr:uid="{00000000-0005-0000-0000-00004E040000}"/>
    <cellStyle name="Percent 2 2 2" xfId="1089" xr:uid="{00000000-0005-0000-0000-00004F040000}"/>
    <cellStyle name="Percent 2 3" xfId="1090" xr:uid="{00000000-0005-0000-0000-000050040000}"/>
    <cellStyle name="Percent 2 4" xfId="1091" xr:uid="{00000000-0005-0000-0000-000051040000}"/>
    <cellStyle name="Percent 2 5" xfId="1689" xr:uid="{00000000-0005-0000-0000-000052040000}"/>
    <cellStyle name="Percent 20" xfId="1092" xr:uid="{00000000-0005-0000-0000-000053040000}"/>
    <cellStyle name="Percent 21" xfId="1093" xr:uid="{00000000-0005-0000-0000-000054040000}"/>
    <cellStyle name="Percent 22" xfId="1094" xr:uid="{00000000-0005-0000-0000-000055040000}"/>
    <cellStyle name="Percent 23" xfId="1095" xr:uid="{00000000-0005-0000-0000-000056040000}"/>
    <cellStyle name="Percent 24" xfId="1096" xr:uid="{00000000-0005-0000-0000-000057040000}"/>
    <cellStyle name="Percent 25" xfId="1097" xr:uid="{00000000-0005-0000-0000-000058040000}"/>
    <cellStyle name="Percent 26" xfId="1098" xr:uid="{00000000-0005-0000-0000-000059040000}"/>
    <cellStyle name="Percent 27" xfId="1099" xr:uid="{00000000-0005-0000-0000-00005A040000}"/>
    <cellStyle name="Percent 28" xfId="1100" xr:uid="{00000000-0005-0000-0000-00005B040000}"/>
    <cellStyle name="Percent 29" xfId="1101" xr:uid="{00000000-0005-0000-0000-00005C040000}"/>
    <cellStyle name="Percent 3" xfId="1102" xr:uid="{00000000-0005-0000-0000-00005D040000}"/>
    <cellStyle name="Percent 3 2" xfId="1103" xr:uid="{00000000-0005-0000-0000-00005E040000}"/>
    <cellStyle name="Percent 3 3" xfId="1104" xr:uid="{00000000-0005-0000-0000-00005F040000}"/>
    <cellStyle name="Percent 30" xfId="1105" xr:uid="{00000000-0005-0000-0000-000060040000}"/>
    <cellStyle name="Percent 31" xfId="1106" xr:uid="{00000000-0005-0000-0000-000061040000}"/>
    <cellStyle name="Percent 32" xfId="1683" xr:uid="{00000000-0005-0000-0000-000062040000}"/>
    <cellStyle name="Percent 4" xfId="1107" xr:uid="{00000000-0005-0000-0000-000063040000}"/>
    <cellStyle name="Percent 4 2" xfId="1108" xr:uid="{00000000-0005-0000-0000-000064040000}"/>
    <cellStyle name="Percent 4 3" xfId="1109" xr:uid="{00000000-0005-0000-0000-000065040000}"/>
    <cellStyle name="Percent 5" xfId="1110" xr:uid="{00000000-0005-0000-0000-000066040000}"/>
    <cellStyle name="Percent 5 2" xfId="1111" xr:uid="{00000000-0005-0000-0000-000067040000}"/>
    <cellStyle name="Percent 6" xfId="1112" xr:uid="{00000000-0005-0000-0000-000068040000}"/>
    <cellStyle name="Percent 6 2" xfId="1113" xr:uid="{00000000-0005-0000-0000-000069040000}"/>
    <cellStyle name="Percent 7" xfId="1114" xr:uid="{00000000-0005-0000-0000-00006A040000}"/>
    <cellStyle name="Percent 7 2" xfId="1115" xr:uid="{00000000-0005-0000-0000-00006B040000}"/>
    <cellStyle name="Percent 7 3" xfId="1116" xr:uid="{00000000-0005-0000-0000-00006C040000}"/>
    <cellStyle name="Percent 8" xfId="1117" xr:uid="{00000000-0005-0000-0000-00006D040000}"/>
    <cellStyle name="Percent 8 2" xfId="1118" xr:uid="{00000000-0005-0000-0000-00006E040000}"/>
    <cellStyle name="Percent 9" xfId="1119" xr:uid="{00000000-0005-0000-0000-00006F040000}"/>
    <cellStyle name="PERCENTAGE" xfId="1120" xr:uid="{00000000-0005-0000-0000-000070040000}"/>
    <cellStyle name="PrePop Currency (0)" xfId="1121" xr:uid="{00000000-0005-0000-0000-000071040000}"/>
    <cellStyle name="PrePop Currency (2)" xfId="1122" xr:uid="{00000000-0005-0000-0000-000072040000}"/>
    <cellStyle name="PrePop Units (0)" xfId="1123" xr:uid="{00000000-0005-0000-0000-000073040000}"/>
    <cellStyle name="PrePop Units (1)" xfId="1124" xr:uid="{00000000-0005-0000-0000-000074040000}"/>
    <cellStyle name="PrePop Units (2)" xfId="1125" xr:uid="{00000000-0005-0000-0000-000075040000}"/>
    <cellStyle name="pricing" xfId="1126" xr:uid="{00000000-0005-0000-0000-000076040000}"/>
    <cellStyle name="PSChar" xfId="1127" xr:uid="{00000000-0005-0000-0000-000077040000}"/>
    <cellStyle name="PSHeading" xfId="1128" xr:uid="{00000000-0005-0000-0000-000078040000}"/>
    <cellStyle name="S—_x0008_" xfId="1129" xr:uid="{00000000-0005-0000-0000-000079040000}"/>
    <cellStyle name="Sheet Title" xfId="1130" xr:uid="{00000000-0005-0000-0000-00007A040000}"/>
    <cellStyle name="Standard_DB" xfId="1131" xr:uid="{00000000-0005-0000-0000-00007B040000}"/>
    <cellStyle name="Style 1" xfId="1132" xr:uid="{00000000-0005-0000-0000-00007C040000}"/>
    <cellStyle name="Style 1 2" xfId="1133" xr:uid="{00000000-0005-0000-0000-00007D040000}"/>
    <cellStyle name="Style 1 3" xfId="1134" xr:uid="{00000000-0005-0000-0000-00007E040000}"/>
    <cellStyle name="Style 1_BAO CAO TQT 2012" xfId="1135" xr:uid="{00000000-0005-0000-0000-00007F040000}"/>
    <cellStyle name="Style 10" xfId="1136" xr:uid="{00000000-0005-0000-0000-000080040000}"/>
    <cellStyle name="Style 11" xfId="1137" xr:uid="{00000000-0005-0000-0000-000081040000}"/>
    <cellStyle name="Style 12" xfId="1138" xr:uid="{00000000-0005-0000-0000-000082040000}"/>
    <cellStyle name="Style 13" xfId="1139" xr:uid="{00000000-0005-0000-0000-000083040000}"/>
    <cellStyle name="Style 14" xfId="1140" xr:uid="{00000000-0005-0000-0000-000084040000}"/>
    <cellStyle name="Style 15" xfId="1141" xr:uid="{00000000-0005-0000-0000-000085040000}"/>
    <cellStyle name="Style 16" xfId="1142" xr:uid="{00000000-0005-0000-0000-000086040000}"/>
    <cellStyle name="Style 17" xfId="1143" xr:uid="{00000000-0005-0000-0000-000087040000}"/>
    <cellStyle name="Style 18" xfId="1144" xr:uid="{00000000-0005-0000-0000-000088040000}"/>
    <cellStyle name="Style 19" xfId="1145" xr:uid="{00000000-0005-0000-0000-000089040000}"/>
    <cellStyle name="Style 2" xfId="1146" xr:uid="{00000000-0005-0000-0000-00008A040000}"/>
    <cellStyle name="Style 20" xfId="1147" xr:uid="{00000000-0005-0000-0000-00008B040000}"/>
    <cellStyle name="Style 21" xfId="1148" xr:uid="{00000000-0005-0000-0000-00008C040000}"/>
    <cellStyle name="Style 22" xfId="1149" xr:uid="{00000000-0005-0000-0000-00008D040000}"/>
    <cellStyle name="Style 23" xfId="1150" xr:uid="{00000000-0005-0000-0000-00008E040000}"/>
    <cellStyle name="Style 24" xfId="1151" xr:uid="{00000000-0005-0000-0000-00008F040000}"/>
    <cellStyle name="Style 25" xfId="1152" xr:uid="{00000000-0005-0000-0000-000090040000}"/>
    <cellStyle name="Style 26" xfId="1153" xr:uid="{00000000-0005-0000-0000-000091040000}"/>
    <cellStyle name="Style 27" xfId="1154" xr:uid="{00000000-0005-0000-0000-000092040000}"/>
    <cellStyle name="Style 28" xfId="1155" xr:uid="{00000000-0005-0000-0000-000093040000}"/>
    <cellStyle name="Style 29" xfId="1156" xr:uid="{00000000-0005-0000-0000-000094040000}"/>
    <cellStyle name="Style 3" xfId="1157" xr:uid="{00000000-0005-0000-0000-000095040000}"/>
    <cellStyle name="Style 30" xfId="1158" xr:uid="{00000000-0005-0000-0000-000096040000}"/>
    <cellStyle name="Style 31" xfId="1159" xr:uid="{00000000-0005-0000-0000-000097040000}"/>
    <cellStyle name="Style 32" xfId="1160" xr:uid="{00000000-0005-0000-0000-000098040000}"/>
    <cellStyle name="Style 33" xfId="1161" xr:uid="{00000000-0005-0000-0000-000099040000}"/>
    <cellStyle name="Style 34" xfId="1162" xr:uid="{00000000-0005-0000-0000-00009A040000}"/>
    <cellStyle name="Style 35" xfId="1163" xr:uid="{00000000-0005-0000-0000-00009B040000}"/>
    <cellStyle name="Style 36" xfId="1164" xr:uid="{00000000-0005-0000-0000-00009C040000}"/>
    <cellStyle name="Style 37" xfId="1165" xr:uid="{00000000-0005-0000-0000-00009D040000}"/>
    <cellStyle name="Style 38" xfId="1166" xr:uid="{00000000-0005-0000-0000-00009E040000}"/>
    <cellStyle name="Style 39" xfId="1167" xr:uid="{00000000-0005-0000-0000-00009F040000}"/>
    <cellStyle name="Style 4" xfId="1168" xr:uid="{00000000-0005-0000-0000-0000A0040000}"/>
    <cellStyle name="Style 40" xfId="1169" xr:uid="{00000000-0005-0000-0000-0000A1040000}"/>
    <cellStyle name="Style 41" xfId="1170" xr:uid="{00000000-0005-0000-0000-0000A2040000}"/>
    <cellStyle name="Style 42" xfId="1171" xr:uid="{00000000-0005-0000-0000-0000A3040000}"/>
    <cellStyle name="Style 43" xfId="1172" xr:uid="{00000000-0005-0000-0000-0000A4040000}"/>
    <cellStyle name="Style 44" xfId="1173" xr:uid="{00000000-0005-0000-0000-0000A5040000}"/>
    <cellStyle name="Style 45" xfId="1174" xr:uid="{00000000-0005-0000-0000-0000A6040000}"/>
    <cellStyle name="Style 46" xfId="1175" xr:uid="{00000000-0005-0000-0000-0000A7040000}"/>
    <cellStyle name="Style 47" xfId="1176" xr:uid="{00000000-0005-0000-0000-0000A8040000}"/>
    <cellStyle name="Style 48" xfId="1177" xr:uid="{00000000-0005-0000-0000-0000A9040000}"/>
    <cellStyle name="Style 49" xfId="1178" xr:uid="{00000000-0005-0000-0000-0000AA040000}"/>
    <cellStyle name="Style 5" xfId="1179" xr:uid="{00000000-0005-0000-0000-0000AB040000}"/>
    <cellStyle name="Style 50" xfId="1180" xr:uid="{00000000-0005-0000-0000-0000AC040000}"/>
    <cellStyle name="Style 51" xfId="1181" xr:uid="{00000000-0005-0000-0000-0000AD040000}"/>
    <cellStyle name="Style 52" xfId="1182" xr:uid="{00000000-0005-0000-0000-0000AE040000}"/>
    <cellStyle name="Style 53" xfId="1183" xr:uid="{00000000-0005-0000-0000-0000AF040000}"/>
    <cellStyle name="Style 54" xfId="1184" xr:uid="{00000000-0005-0000-0000-0000B0040000}"/>
    <cellStyle name="Style 55" xfId="1185" xr:uid="{00000000-0005-0000-0000-0000B1040000}"/>
    <cellStyle name="Style 56" xfId="1186" xr:uid="{00000000-0005-0000-0000-0000B2040000}"/>
    <cellStyle name="Style 57" xfId="1187" xr:uid="{00000000-0005-0000-0000-0000B3040000}"/>
    <cellStyle name="Style 58" xfId="1188" xr:uid="{00000000-0005-0000-0000-0000B4040000}"/>
    <cellStyle name="Style 59" xfId="1189" xr:uid="{00000000-0005-0000-0000-0000B5040000}"/>
    <cellStyle name="Style 6" xfId="1190" xr:uid="{00000000-0005-0000-0000-0000B6040000}"/>
    <cellStyle name="Style 60" xfId="1191" xr:uid="{00000000-0005-0000-0000-0000B7040000}"/>
    <cellStyle name="Style 61" xfId="1192" xr:uid="{00000000-0005-0000-0000-0000B8040000}"/>
    <cellStyle name="Style 62" xfId="1193" xr:uid="{00000000-0005-0000-0000-0000B9040000}"/>
    <cellStyle name="Style 63" xfId="1194" xr:uid="{00000000-0005-0000-0000-0000BA040000}"/>
    <cellStyle name="Style 64" xfId="1195" xr:uid="{00000000-0005-0000-0000-0000BB040000}"/>
    <cellStyle name="Style 65" xfId="1196" xr:uid="{00000000-0005-0000-0000-0000BC040000}"/>
    <cellStyle name="Style 66" xfId="1197" xr:uid="{00000000-0005-0000-0000-0000BD040000}"/>
    <cellStyle name="Style 67" xfId="1198" xr:uid="{00000000-0005-0000-0000-0000BE040000}"/>
    <cellStyle name="Style 68" xfId="1199" xr:uid="{00000000-0005-0000-0000-0000BF040000}"/>
    <cellStyle name="Style 69" xfId="1200" xr:uid="{00000000-0005-0000-0000-0000C0040000}"/>
    <cellStyle name="Style 7" xfId="1201" xr:uid="{00000000-0005-0000-0000-0000C1040000}"/>
    <cellStyle name="Style 70" xfId="1202" xr:uid="{00000000-0005-0000-0000-0000C2040000}"/>
    <cellStyle name="Style 71" xfId="1203" xr:uid="{00000000-0005-0000-0000-0000C3040000}"/>
    <cellStyle name="Style 72" xfId="1204" xr:uid="{00000000-0005-0000-0000-0000C4040000}"/>
    <cellStyle name="Style 73" xfId="1205" xr:uid="{00000000-0005-0000-0000-0000C5040000}"/>
    <cellStyle name="Style 74" xfId="1206" xr:uid="{00000000-0005-0000-0000-0000C6040000}"/>
    <cellStyle name="Style 75" xfId="1207" xr:uid="{00000000-0005-0000-0000-0000C7040000}"/>
    <cellStyle name="Style 76" xfId="1208" xr:uid="{00000000-0005-0000-0000-0000C8040000}"/>
    <cellStyle name="Style 77" xfId="1209" xr:uid="{00000000-0005-0000-0000-0000C9040000}"/>
    <cellStyle name="Style 78" xfId="1210" xr:uid="{00000000-0005-0000-0000-0000CA040000}"/>
    <cellStyle name="Style 79" xfId="1211" xr:uid="{00000000-0005-0000-0000-0000CB040000}"/>
    <cellStyle name="Style 8" xfId="1212" xr:uid="{00000000-0005-0000-0000-0000CC040000}"/>
    <cellStyle name="Style 80" xfId="1213" xr:uid="{00000000-0005-0000-0000-0000CD040000}"/>
    <cellStyle name="Style 81" xfId="1214" xr:uid="{00000000-0005-0000-0000-0000CE040000}"/>
    <cellStyle name="Style 82" xfId="1215" xr:uid="{00000000-0005-0000-0000-0000CF040000}"/>
    <cellStyle name="Style 83" xfId="1216" xr:uid="{00000000-0005-0000-0000-0000D0040000}"/>
    <cellStyle name="Style 84" xfId="1217" xr:uid="{00000000-0005-0000-0000-0000D1040000}"/>
    <cellStyle name="Style 85" xfId="1218" xr:uid="{00000000-0005-0000-0000-0000D2040000}"/>
    <cellStyle name="Style 86" xfId="1219" xr:uid="{00000000-0005-0000-0000-0000D3040000}"/>
    <cellStyle name="Style 87" xfId="1220" xr:uid="{00000000-0005-0000-0000-0000D4040000}"/>
    <cellStyle name="Style 88" xfId="1221" xr:uid="{00000000-0005-0000-0000-0000D5040000}"/>
    <cellStyle name="Style 89" xfId="1222" xr:uid="{00000000-0005-0000-0000-0000D6040000}"/>
    <cellStyle name="Style 9" xfId="1223" xr:uid="{00000000-0005-0000-0000-0000D7040000}"/>
    <cellStyle name="Style 90" xfId="1224" xr:uid="{00000000-0005-0000-0000-0000D8040000}"/>
    <cellStyle name="Style 91" xfId="1225" xr:uid="{00000000-0005-0000-0000-0000D9040000}"/>
    <cellStyle name="Style Date" xfId="1226" xr:uid="{00000000-0005-0000-0000-0000DA040000}"/>
    <cellStyle name="subhead" xfId="1227" xr:uid="{00000000-0005-0000-0000-0000DB040000}"/>
    <cellStyle name="T" xfId="1228" xr:uid="{00000000-0005-0000-0000-0000DC040000}"/>
    <cellStyle name="T_3P-100KVA Ngan hang Cong Thuong" xfId="1229" xr:uid="{00000000-0005-0000-0000-0000DD040000}"/>
    <cellStyle name="T_3P-100KVA Ngan hang Cong Thuong_CHI TIET CONG TY 30.6.2011" xfId="1230" xr:uid="{00000000-0005-0000-0000-0000DE040000}"/>
    <cellStyle name="T_3P-100KVA Ngan hang Cong Thuong_CHI TIET CONG TY 30.6.2011_kh sxkd 2012" xfId="1231" xr:uid="{00000000-0005-0000-0000-0000DF040000}"/>
    <cellStyle name="T_3P-100KVA Ngan hang Cong Thuong_kh sxkd 2012" xfId="1232" xr:uid="{00000000-0005-0000-0000-0000E0040000}"/>
    <cellStyle name="T_3P-100KVA Ngan hang Cong Thuong_QUI MÔ 31.12.2011" xfId="1233" xr:uid="{00000000-0005-0000-0000-0000E1040000}"/>
    <cellStyle name="T_3P-100KVA Ngan hang Cong Thuong_QUI MÔ 31.12.2011_kh sxkd 2012" xfId="1234" xr:uid="{00000000-0005-0000-0000-0000E2040000}"/>
    <cellStyle name="T_3P-100KVA Ngan hang Cong Thuong_SO LIEU CA NAM 2010 DU KIEN" xfId="1235" xr:uid="{00000000-0005-0000-0000-0000E3040000}"/>
    <cellStyle name="T_3P-100KVA Ngan hang Cong Thuong_SO LIEU CA NAM 2010 DU KIEN_CHI TIET CONG TY 30.6.2011" xfId="1236" xr:uid="{00000000-0005-0000-0000-0000E4040000}"/>
    <cellStyle name="T_3P-100KVA Ngan hang Cong Thuong_SO LIEU CA NAM 2010 DU KIEN_CHI TIET CONG TY 30.6.2011_kh sxkd 2012" xfId="1237" xr:uid="{00000000-0005-0000-0000-0000E5040000}"/>
    <cellStyle name="T_3P-100KVA Ngan hang Cong Thuong_SO LIEU CA NAM 2010 DU KIEN_kh sxkd 2012" xfId="1238" xr:uid="{00000000-0005-0000-0000-0000E6040000}"/>
    <cellStyle name="T_3P-100KVA Ngan hang Cong Thuong_SO LIEU CA NAM 2010 DU KIEN_QUI MÔ 31.12.2011" xfId="1239" xr:uid="{00000000-0005-0000-0000-0000E7040000}"/>
    <cellStyle name="T_3P-100KVA Ngan hang Cong Thuong_SO LIEU CA NAM 2010 DU KIEN_QUI MÔ 31.12.2011_kh sxkd 2012" xfId="1240" xr:uid="{00000000-0005-0000-0000-0000E8040000}"/>
    <cellStyle name="T_4 BCTC_2008" xfId="1241" xr:uid="{00000000-0005-0000-0000-0000E9040000}"/>
    <cellStyle name="T_4-Cong ty Tan cang-1" xfId="1242" xr:uid="{00000000-0005-0000-0000-0000EA040000}"/>
    <cellStyle name="T_4-Cong ty Tan cang-1_CHI TIET CONG TY 30.6.2011" xfId="1243" xr:uid="{00000000-0005-0000-0000-0000EB040000}"/>
    <cellStyle name="T_4-Cong ty Tan cang-1_CHI TIET CONG TY 30.6.2011_kh sxkd 2012" xfId="1244" xr:uid="{00000000-0005-0000-0000-0000EC040000}"/>
    <cellStyle name="T_4-Cong ty Tan cang-1_kh sxkd 2012" xfId="1245" xr:uid="{00000000-0005-0000-0000-0000ED040000}"/>
    <cellStyle name="T_4-Cong ty Tan cang-1_SO LIEU CA NAM 2010 DU KIEN" xfId="1246" xr:uid="{00000000-0005-0000-0000-0000EE040000}"/>
    <cellStyle name="T_4-Cong ty Tan cang-1_SO LIEU CA NAM 2010 DU KIEN_CHI TIET CONG TY 30.6.2011" xfId="1247" xr:uid="{00000000-0005-0000-0000-0000EF040000}"/>
    <cellStyle name="T_4-Cong ty Tan cang-1_SO LIEU CA NAM 2010 DU KIEN_CHI TIET CONG TY 30.6.2011_kh sxkd 2012" xfId="1248" xr:uid="{00000000-0005-0000-0000-0000F0040000}"/>
    <cellStyle name="T_4-Cong ty Tan cang-1_SO LIEU CA NAM 2010 DU KIEN_kh sxkd 2012" xfId="1249" xr:uid="{00000000-0005-0000-0000-0000F1040000}"/>
    <cellStyle name="T_BAO CAO  DAU TU 2010" xfId="1250" xr:uid="{00000000-0005-0000-0000-0000F2040000}"/>
    <cellStyle name="T_BAO CAO  DAU TU 2010_CHI TIET CONG TY 30.6.2011" xfId="1251" xr:uid="{00000000-0005-0000-0000-0000F3040000}"/>
    <cellStyle name="T_BAO CAO  DAU TU 2010_CHI TIET CONG TY 30.6.2011_kh sxkd 2012" xfId="1252" xr:uid="{00000000-0005-0000-0000-0000F4040000}"/>
    <cellStyle name="T_BAO CAO  DAU TU 2010_kh sxkd 2012" xfId="1253" xr:uid="{00000000-0005-0000-0000-0000F5040000}"/>
    <cellStyle name="T_BAO CAO  DAU TU 2010_QUI MÔ 31.12.2011" xfId="1254" xr:uid="{00000000-0005-0000-0000-0000F6040000}"/>
    <cellStyle name="T_BAO CAO  DAU TU 2010_QUI MÔ 31.12.2011_kh sxkd 2012" xfId="1255" xr:uid="{00000000-0005-0000-0000-0000F7040000}"/>
    <cellStyle name="T_BAO CAO  DAU TU 2010_SO LIEU CA NAM 2010 DU KIEN" xfId="1256" xr:uid="{00000000-0005-0000-0000-0000F8040000}"/>
    <cellStyle name="T_BAO CAO  DAU TU 2010_SO LIEU CA NAM 2010 DU KIEN_CHI TIET CONG TY 30.6.2011" xfId="1257" xr:uid="{00000000-0005-0000-0000-0000F9040000}"/>
    <cellStyle name="T_BAO CAO  DAU TU 2010_SO LIEU CA NAM 2010 DU KIEN_CHI TIET CONG TY 30.6.2011_kh sxkd 2012" xfId="1258" xr:uid="{00000000-0005-0000-0000-0000FA040000}"/>
    <cellStyle name="T_BAO CAO  DAU TU 2010_SO LIEU CA NAM 2010 DU KIEN_kh sxkd 2012" xfId="1259" xr:uid="{00000000-0005-0000-0000-0000FB040000}"/>
    <cellStyle name="T_BAO CAO  DAU TU 2010_SO LIEU CA NAM 2010 DU KIEN_QUI MÔ 31.12.2011" xfId="1260" xr:uid="{00000000-0005-0000-0000-0000FC040000}"/>
    <cellStyle name="T_BAO CAO  DAU TU 2010_SO LIEU CA NAM 2010 DU KIEN_QUI MÔ 31.12.2011_kh sxkd 2012" xfId="1261" xr:uid="{00000000-0005-0000-0000-0000FD040000}"/>
    <cellStyle name="T_BAO CAO TQT 2012" xfId="1262" xr:uid="{00000000-0005-0000-0000-0000FE040000}"/>
    <cellStyle name="T_BAOCAOTAICHINH2010" xfId="1263" xr:uid="{00000000-0005-0000-0000-0000FF040000}"/>
    <cellStyle name="T_BBNT" xfId="1264" xr:uid="{00000000-0005-0000-0000-000000050000}"/>
    <cellStyle name="T_BBNT_CHI TIET CONG TY 30.6.2011" xfId="1265" xr:uid="{00000000-0005-0000-0000-000001050000}"/>
    <cellStyle name="T_BBNT_CHI TIET CONG TY 30.6.2011_kh sxkd 2012" xfId="1266" xr:uid="{00000000-0005-0000-0000-000002050000}"/>
    <cellStyle name="T_BBNT_kh sxkd 2012" xfId="1267" xr:uid="{00000000-0005-0000-0000-000003050000}"/>
    <cellStyle name="T_BBNT_SO LIEU CA NAM 2010 DU KIEN" xfId="1268" xr:uid="{00000000-0005-0000-0000-000004050000}"/>
    <cellStyle name="T_BBNT_SO LIEU CA NAM 2010 DU KIEN_CHI TIET CONG TY 30.6.2011" xfId="1269" xr:uid="{00000000-0005-0000-0000-000005050000}"/>
    <cellStyle name="T_BBNT_SO LIEU CA NAM 2010 DU KIEN_CHI TIET CONG TY 30.6.2011_kh sxkd 2012" xfId="1270" xr:uid="{00000000-0005-0000-0000-000006050000}"/>
    <cellStyle name="T_BBNT_SO LIEU CA NAM 2010 DU KIEN_kh sxkd 2012" xfId="1271" xr:uid="{00000000-0005-0000-0000-000007050000}"/>
    <cellStyle name="T_BCTC_GNVT" xfId="1272" xr:uid="{00000000-0005-0000-0000-000008050000}"/>
    <cellStyle name="T_Book1" xfId="1273" xr:uid="{00000000-0005-0000-0000-000009050000}"/>
    <cellStyle name="T_Book1_1" xfId="1274" xr:uid="{00000000-0005-0000-0000-00000A050000}"/>
    <cellStyle name="T_Book1_1_CHI TIET CONG TY 30.6.2011" xfId="1275" xr:uid="{00000000-0005-0000-0000-00000B050000}"/>
    <cellStyle name="T_Book1_1_CHI TIET CONG TY 30.6.2011_kh sxkd 2012" xfId="1276" xr:uid="{00000000-0005-0000-0000-00000C050000}"/>
    <cellStyle name="T_Book1_1_kh sxkd 2012" xfId="1277" xr:uid="{00000000-0005-0000-0000-00000D050000}"/>
    <cellStyle name="T_Book1_1_QT Duong Vo Truong Toan " xfId="1278" xr:uid="{00000000-0005-0000-0000-00000E050000}"/>
    <cellStyle name="T_Book1_1_QT Duong Vo Truong Toan _CHI TIET CONG TY 30.6.2011" xfId="1279" xr:uid="{00000000-0005-0000-0000-00000F050000}"/>
    <cellStyle name="T_Book1_1_QT Duong Vo Truong Toan _CHI TIET CONG TY 30.6.2011_kh sxkd 2012" xfId="1280" xr:uid="{00000000-0005-0000-0000-000010050000}"/>
    <cellStyle name="T_Book1_1_QT Duong Vo Truong Toan _kh sxkd 2012" xfId="1281" xr:uid="{00000000-0005-0000-0000-000011050000}"/>
    <cellStyle name="T_Book1_1_QT Duong Vo Truong Toan _QUI MÔ 31.12.2011" xfId="1282" xr:uid="{00000000-0005-0000-0000-000012050000}"/>
    <cellStyle name="T_Book1_1_QT Duong Vo Truong Toan _QUI MÔ 31.12.2011_kh sxkd 2012" xfId="1283" xr:uid="{00000000-0005-0000-0000-000013050000}"/>
    <cellStyle name="T_Book1_1_QT Duong Vo Truong Toan _SO LIEU CA NAM 2010 DU KIEN" xfId="1284" xr:uid="{00000000-0005-0000-0000-000014050000}"/>
    <cellStyle name="T_Book1_1_QT Duong Vo Truong Toan _SO LIEU CA NAM 2010 DU KIEN_CHI TIET CONG TY 30.6.2011" xfId="1285" xr:uid="{00000000-0005-0000-0000-000015050000}"/>
    <cellStyle name="T_Book1_1_QT Duong Vo Truong Toan _SO LIEU CA NAM 2010 DU KIEN_CHI TIET CONG TY 30.6.2011_kh sxkd 2012" xfId="1286" xr:uid="{00000000-0005-0000-0000-000016050000}"/>
    <cellStyle name="T_Book1_1_QT Duong Vo Truong Toan _SO LIEU CA NAM 2010 DU KIEN_kh sxkd 2012" xfId="1287" xr:uid="{00000000-0005-0000-0000-000017050000}"/>
    <cellStyle name="T_Book1_1_QT Duong Vo Truong Toan _SO LIEU CA NAM 2010 DU KIEN_QUI MÔ 31.12.2011" xfId="1288" xr:uid="{00000000-0005-0000-0000-000018050000}"/>
    <cellStyle name="T_Book1_1_QT Duong Vo Truong Toan _SO LIEU CA NAM 2010 DU KIEN_QUI MÔ 31.12.2011_kh sxkd 2012" xfId="1289" xr:uid="{00000000-0005-0000-0000-000019050000}"/>
    <cellStyle name="T_Book1_1_SO LIEU CA NAM 2010 DU KIEN" xfId="1290" xr:uid="{00000000-0005-0000-0000-00001A050000}"/>
    <cellStyle name="T_Book1_1_SO LIEU CA NAM 2010 DU KIEN_CHI TIET CONG TY 30.6.2011" xfId="1291" xr:uid="{00000000-0005-0000-0000-00001B050000}"/>
    <cellStyle name="T_Book1_1_SO LIEU CA NAM 2010 DU KIEN_CHI TIET CONG TY 30.6.2011_kh sxkd 2012" xfId="1292" xr:uid="{00000000-0005-0000-0000-00001C050000}"/>
    <cellStyle name="T_Book1_1_SO LIEU CA NAM 2010 DU KIEN_kh sxkd 2012" xfId="1293" xr:uid="{00000000-0005-0000-0000-00001D050000}"/>
    <cellStyle name="T_Book1_BAO CAO  DAU TU 2010" xfId="1294" xr:uid="{00000000-0005-0000-0000-00001E050000}"/>
    <cellStyle name="T_Book1_BAO CAO  DAU TU 2010_CHI TIET CONG TY 30.6.2011" xfId="1295" xr:uid="{00000000-0005-0000-0000-00001F050000}"/>
    <cellStyle name="T_Book1_BAO CAO  DAU TU 2010_CHI TIET CONG TY 30.6.2011_kh sxkd 2012" xfId="1296" xr:uid="{00000000-0005-0000-0000-000020050000}"/>
    <cellStyle name="T_Book1_BAO CAO  DAU TU 2010_kh sxkd 2012" xfId="1297" xr:uid="{00000000-0005-0000-0000-000021050000}"/>
    <cellStyle name="T_Book1_BAO CAO  DAU TU 2010_QUI MÔ 31.12.2011" xfId="1298" xr:uid="{00000000-0005-0000-0000-000022050000}"/>
    <cellStyle name="T_Book1_BAO CAO  DAU TU 2010_QUI MÔ 31.12.2011_kh sxkd 2012" xfId="1299" xr:uid="{00000000-0005-0000-0000-000023050000}"/>
    <cellStyle name="T_Book1_BAO CAO  DAU TU 2010_SO LIEU CA NAM 2010 DU KIEN" xfId="1300" xr:uid="{00000000-0005-0000-0000-000024050000}"/>
    <cellStyle name="T_Book1_BAO CAO  DAU TU 2010_SO LIEU CA NAM 2010 DU KIEN_CHI TIET CONG TY 30.6.2011" xfId="1301" xr:uid="{00000000-0005-0000-0000-000025050000}"/>
    <cellStyle name="T_Book1_BAO CAO  DAU TU 2010_SO LIEU CA NAM 2010 DU KIEN_CHI TIET CONG TY 30.6.2011_kh sxkd 2012" xfId="1302" xr:uid="{00000000-0005-0000-0000-000026050000}"/>
    <cellStyle name="T_Book1_BAO CAO  DAU TU 2010_SO LIEU CA NAM 2010 DU KIEN_kh sxkd 2012" xfId="1303" xr:uid="{00000000-0005-0000-0000-000027050000}"/>
    <cellStyle name="T_Book1_BAO CAO  DAU TU 2010_SO LIEU CA NAM 2010 DU KIEN_QUI MÔ 31.12.2011" xfId="1304" xr:uid="{00000000-0005-0000-0000-000028050000}"/>
    <cellStyle name="T_Book1_BAO CAO  DAU TU 2010_SO LIEU CA NAM 2010 DU KIEN_QUI MÔ 31.12.2011_kh sxkd 2012" xfId="1305" xr:uid="{00000000-0005-0000-0000-000029050000}"/>
    <cellStyle name="T_Book1_BAO CAO TQT 2012" xfId="1306" xr:uid="{00000000-0005-0000-0000-00002A050000}"/>
    <cellStyle name="T_Book1_CHI TIET CONG TY 30.6.2011" xfId="1307" xr:uid="{00000000-0005-0000-0000-00002B050000}"/>
    <cellStyle name="T_Book1_CHI TIET CONG TY 30.6.2011_kh sxkd 2012" xfId="1308" xr:uid="{00000000-0005-0000-0000-00002C050000}"/>
    <cellStyle name="T_Book1_Copy of BAO CAO QUY LUONG - KHEN THUONG PL 2010- GUI XEP" xfId="1309" xr:uid="{00000000-0005-0000-0000-00002D050000}"/>
    <cellStyle name="T_Book1_Copy of BAO CAO QUY LUONG - KHEN THUONG PL 2010- GUI XEP_CHI TIET CONG TY 30.6.2011" xfId="1310" xr:uid="{00000000-0005-0000-0000-00002E050000}"/>
    <cellStyle name="T_Book1_Copy of BAO CAO QUY LUONG - KHEN THUONG PL 2010- GUI XEP_CHI TIET CONG TY 30.6.2011_kh sxkd 2012" xfId="1311" xr:uid="{00000000-0005-0000-0000-00002F050000}"/>
    <cellStyle name="T_Book1_Copy of BAO CAO QUY LUONG - KHEN THUONG PL 2010- GUI XEP_kh sxkd 2012" xfId="1312" xr:uid="{00000000-0005-0000-0000-000030050000}"/>
    <cellStyle name="T_Book1_Copy of BAO CAO QUY LUONG - KHEN THUONG PL 2010- GUI XEP_QUI MÔ 31.12.2011" xfId="1313" xr:uid="{00000000-0005-0000-0000-000031050000}"/>
    <cellStyle name="T_Book1_Copy of BAO CAO QUY LUONG - KHEN THUONG PL 2010- GUI XEP_QUI MÔ 31.12.2011_kh sxkd 2012" xfId="1314" xr:uid="{00000000-0005-0000-0000-000032050000}"/>
    <cellStyle name="T_Book1_Copy of BAO CAO QUY LUONG - KHEN THUONG PL 2010- GUI XEP_SO LIEU CA NAM 2010 DU KIEN" xfId="1315" xr:uid="{00000000-0005-0000-0000-000033050000}"/>
    <cellStyle name="T_Book1_Copy of BAO CAO QUY LUONG - KHEN THUONG PL 2010- GUI XEP_SO LIEU CA NAM 2010 DU KIEN_CHI TIET CONG TY 30.6.2011" xfId="1316" xr:uid="{00000000-0005-0000-0000-000034050000}"/>
    <cellStyle name="T_Book1_Copy of BAO CAO QUY LUONG - KHEN THUONG PL 2010- GUI XEP_SO LIEU CA NAM 2010 DU KIEN_CHI TIET CONG TY 30.6.2011_kh sxkd 2012" xfId="1317" xr:uid="{00000000-0005-0000-0000-000035050000}"/>
    <cellStyle name="T_Book1_Copy of BAO CAO QUY LUONG - KHEN THUONG PL 2010- GUI XEP_SO LIEU CA NAM 2010 DU KIEN_kh sxkd 2012" xfId="1318" xr:uid="{00000000-0005-0000-0000-000036050000}"/>
    <cellStyle name="T_Book1_Copy of BAO CAO QUY LUONG - KHEN THUONG PL 2010- GUI XEP_SO LIEU CA NAM 2010 DU KIEN_QUI MÔ 31.12.2011" xfId="1319" xr:uid="{00000000-0005-0000-0000-000037050000}"/>
    <cellStyle name="T_Book1_Copy of BAO CAO QUY LUONG - KHEN THUONG PL 2010- GUI XEP_SO LIEU CA NAM 2010 DU KIEN_QUI MÔ 31.12.2011_kh sxkd 2012" xfId="1320" xr:uid="{00000000-0005-0000-0000-000038050000}"/>
    <cellStyle name="T_Book1_DAI DIEN PHAN VON 2010" xfId="1321" xr:uid="{00000000-0005-0000-0000-000039050000}"/>
    <cellStyle name="T_Book1_DAI DIEN PHAN VON 2010_kh sxkd 2012" xfId="1322" xr:uid="{00000000-0005-0000-0000-00003A050000}"/>
    <cellStyle name="T_Book1_kh sxkd 2012" xfId="1323" xr:uid="{00000000-0005-0000-0000-00003B050000}"/>
    <cellStyle name="T_Book1_KHSXKD 2010_MOI_4.1.2010 " xfId="1324" xr:uid="{00000000-0005-0000-0000-00003C050000}"/>
    <cellStyle name="T_Book1_KHSXKD 2010_MOI_4.1.2010 _CHI TIET CONG TY 30.6.2011" xfId="1325" xr:uid="{00000000-0005-0000-0000-00003D050000}"/>
    <cellStyle name="T_Book1_KHSXKD 2010_MOI_4.1.2010 _CHI TIET CONG TY 30.6.2011_kh sxkd 2012" xfId="1326" xr:uid="{00000000-0005-0000-0000-00003E050000}"/>
    <cellStyle name="T_Book1_KHSXKD 2010_MOI_4.1.2010 _kh sxkd 2012" xfId="1327" xr:uid="{00000000-0005-0000-0000-00003F050000}"/>
    <cellStyle name="T_Book1_KHSXKD 2010_MOI_4.1.2010 _QUI MÔ 31.12.2011" xfId="1328" xr:uid="{00000000-0005-0000-0000-000040050000}"/>
    <cellStyle name="T_Book1_KHSXKD 2010_MOI_4.1.2010 _QUI MÔ 31.12.2011_kh sxkd 2012" xfId="1329" xr:uid="{00000000-0005-0000-0000-000041050000}"/>
    <cellStyle name="T_Book1_KHSXKD 2010_MOI_4.1.2010 _SO LIEU CA NAM 2010 DU KIEN" xfId="1330" xr:uid="{00000000-0005-0000-0000-000042050000}"/>
    <cellStyle name="T_Book1_KHSXKD 2010_MOI_4.1.2010 _SO LIEU CA NAM 2010 DU KIEN_CHI TIET CONG TY 30.6.2011" xfId="1331" xr:uid="{00000000-0005-0000-0000-000043050000}"/>
    <cellStyle name="T_Book1_KHSXKD 2010_MOI_4.1.2010 _SO LIEU CA NAM 2010 DU KIEN_CHI TIET CONG TY 30.6.2011_kh sxkd 2012" xfId="1332" xr:uid="{00000000-0005-0000-0000-000044050000}"/>
    <cellStyle name="T_Book1_KHSXKD 2010_MOI_4.1.2010 _SO LIEU CA NAM 2010 DU KIEN_kh sxkd 2012" xfId="1333" xr:uid="{00000000-0005-0000-0000-000045050000}"/>
    <cellStyle name="T_Book1_KHSXKD 2010_MOI_4.1.2010 _SO LIEU CA NAM 2010 DU KIEN_QUI MÔ 31.12.2011" xfId="1334" xr:uid="{00000000-0005-0000-0000-000046050000}"/>
    <cellStyle name="T_Book1_KHSXKD 2010_MOI_4.1.2010 _SO LIEU CA NAM 2010 DU KIEN_QUI MÔ 31.12.2011_kh sxkd 2012" xfId="1335" xr:uid="{00000000-0005-0000-0000-000047050000}"/>
    <cellStyle name="T_Book1_SO LIEU CA NAM 2010 DU KIEN" xfId="1336" xr:uid="{00000000-0005-0000-0000-000048050000}"/>
    <cellStyle name="T_Book1_SO LIEU CA NAM 2010 DU KIEN_CHI TIET CONG TY 30.6.2011" xfId="1337" xr:uid="{00000000-0005-0000-0000-000049050000}"/>
    <cellStyle name="T_Book1_SO LIEU CA NAM 2010 DU KIEN_CHI TIET CONG TY 30.6.2011_kh sxkd 2012" xfId="1338" xr:uid="{00000000-0005-0000-0000-00004A050000}"/>
    <cellStyle name="T_Book1_SO LIEU CA NAM 2010 DU KIEN_kh sxkd 2012" xfId="1339" xr:uid="{00000000-0005-0000-0000-00004B050000}"/>
    <cellStyle name="T_Book1_VDL CTY CON" xfId="1340" xr:uid="{00000000-0005-0000-0000-00004C050000}"/>
    <cellStyle name="T_Book1_VDL CTY CON_CHI TIET CONG TY 30.6.2011" xfId="1341" xr:uid="{00000000-0005-0000-0000-00004D050000}"/>
    <cellStyle name="T_Book1_VDL CTY CON_CHI TIET CONG TY 30.6.2011_kh sxkd 2012" xfId="1342" xr:uid="{00000000-0005-0000-0000-00004E050000}"/>
    <cellStyle name="T_Book1_VDL CTY CON_kh sxkd 2012" xfId="1343" xr:uid="{00000000-0005-0000-0000-00004F050000}"/>
    <cellStyle name="T_Book1_VDL CTY CON_SO LIEU CA NAM 2010 DU KIEN" xfId="1344" xr:uid="{00000000-0005-0000-0000-000050050000}"/>
    <cellStyle name="T_Book1_VDL CTY CON_SO LIEU CA NAM 2010 DU KIEN_CHI TIET CONG TY 30.6.2011" xfId="1345" xr:uid="{00000000-0005-0000-0000-000051050000}"/>
    <cellStyle name="T_Book1_VDL CTY CON_SO LIEU CA NAM 2010 DU KIEN_CHI TIET CONG TY 30.6.2011_kh sxkd 2012" xfId="1346" xr:uid="{00000000-0005-0000-0000-000052050000}"/>
    <cellStyle name="T_Book1_VDL CTY CON_SO LIEU CA NAM 2010 DU KIEN_kh sxkd 2012" xfId="1347" xr:uid="{00000000-0005-0000-0000-000053050000}"/>
    <cellStyle name="T_CAP NGUON TRAM VT GAO GIONG" xfId="1348" xr:uid="{00000000-0005-0000-0000-000054050000}"/>
    <cellStyle name="T_CAP NGUON TRAM VT GAO GIONG_CHI TIET CONG TY 30.6.2011" xfId="1349" xr:uid="{00000000-0005-0000-0000-000055050000}"/>
    <cellStyle name="T_CAP NGUON TRAM VT GAO GIONG_CHI TIET CONG TY 30.6.2011_kh sxkd 2012" xfId="1350" xr:uid="{00000000-0005-0000-0000-000056050000}"/>
    <cellStyle name="T_CAP NGUON TRAM VT GAO GIONG_kh sxkd 2012" xfId="1351" xr:uid="{00000000-0005-0000-0000-000057050000}"/>
    <cellStyle name="T_CAP NGUON TRAM VT GAO GIONG_SO LIEU CA NAM 2010 DU KIEN" xfId="1352" xr:uid="{00000000-0005-0000-0000-000058050000}"/>
    <cellStyle name="T_CAP NGUON TRAM VT GAO GIONG_SO LIEU CA NAM 2010 DU KIEN_CHI TIET CONG TY 30.6.2011" xfId="1353" xr:uid="{00000000-0005-0000-0000-000059050000}"/>
    <cellStyle name="T_CAP NGUON TRAM VT GAO GIONG_SO LIEU CA NAM 2010 DU KIEN_CHI TIET CONG TY 30.6.2011_kh sxkd 2012" xfId="1354" xr:uid="{00000000-0005-0000-0000-00005A050000}"/>
    <cellStyle name="T_CAP NGUON TRAM VT GAO GIONG_SO LIEU CA NAM 2010 DU KIEN_kh sxkd 2012" xfId="1355" xr:uid="{00000000-0005-0000-0000-00005B050000}"/>
    <cellStyle name="T_CHI TIET CONG TY 30.6.2011" xfId="1356" xr:uid="{00000000-0005-0000-0000-00005C050000}"/>
    <cellStyle name="T_CHI TIET CONG TY 30.6.2011_kh sxkd 2012" xfId="1357" xr:uid="{00000000-0005-0000-0000-00005D050000}"/>
    <cellStyle name="T_Chieu sang giao thong nong thon dc" xfId="1358" xr:uid="{00000000-0005-0000-0000-00005E050000}"/>
    <cellStyle name="T_Chieu sang giao thong nong thon dc_CHI TIET CONG TY 30.6.2011" xfId="1359" xr:uid="{00000000-0005-0000-0000-00005F050000}"/>
    <cellStyle name="T_Chieu sang giao thong nong thon dc_CHI TIET CONG TY 30.6.2011_kh sxkd 2012" xfId="1360" xr:uid="{00000000-0005-0000-0000-000060050000}"/>
    <cellStyle name="T_Chieu sang giao thong nong thon dc_kh sxkd 2012" xfId="1361" xr:uid="{00000000-0005-0000-0000-000061050000}"/>
    <cellStyle name="T_Chieu sang giao thong nong thon dc_SO LIEU CA NAM 2010 DU KIEN" xfId="1362" xr:uid="{00000000-0005-0000-0000-000062050000}"/>
    <cellStyle name="T_Chieu sang giao thong nong thon dc_SO LIEU CA NAM 2010 DU KIEN_CHI TIET CONG TY 30.6.2011" xfId="1363" xr:uid="{00000000-0005-0000-0000-000063050000}"/>
    <cellStyle name="T_Chieu sang giao thong nong thon dc_SO LIEU CA NAM 2010 DU KIEN_CHI TIET CONG TY 30.6.2011_kh sxkd 2012" xfId="1364" xr:uid="{00000000-0005-0000-0000-000064050000}"/>
    <cellStyle name="T_Chieu sang giao thong nong thon dc_SO LIEU CA NAM 2010 DU KIEN_kh sxkd 2012" xfId="1365" xr:uid="{00000000-0005-0000-0000-000065050000}"/>
    <cellStyle name="T_Copy of BAO CAO QUY LUONG - KHEN THUONG PL 2010- GUI XEP" xfId="1366" xr:uid="{00000000-0005-0000-0000-000066050000}"/>
    <cellStyle name="T_Copy of BAO CAO QUY LUONG - KHEN THUONG PL 2010- GUI XEP_CHI TIET CONG TY 30.6.2011" xfId="1367" xr:uid="{00000000-0005-0000-0000-000067050000}"/>
    <cellStyle name="T_Copy of BAO CAO QUY LUONG - KHEN THUONG PL 2010- GUI XEP_CHI TIET CONG TY 30.6.2011_kh sxkd 2012" xfId="1368" xr:uid="{00000000-0005-0000-0000-000068050000}"/>
    <cellStyle name="T_Copy of BAO CAO QUY LUONG - KHEN THUONG PL 2010- GUI XEP_kh sxkd 2012" xfId="1369" xr:uid="{00000000-0005-0000-0000-000069050000}"/>
    <cellStyle name="T_Copy of BAO CAO QUY LUONG - KHEN THUONG PL 2010- GUI XEP_QUI MÔ 31.12.2011" xfId="1370" xr:uid="{00000000-0005-0000-0000-00006A050000}"/>
    <cellStyle name="T_Copy of BAO CAO QUY LUONG - KHEN THUONG PL 2010- GUI XEP_QUI MÔ 31.12.2011_kh sxkd 2012" xfId="1371" xr:uid="{00000000-0005-0000-0000-00006B050000}"/>
    <cellStyle name="T_Copy of BAO CAO QUY LUONG - KHEN THUONG PL 2010- GUI XEP_SO LIEU CA NAM 2010 DU KIEN" xfId="1372" xr:uid="{00000000-0005-0000-0000-00006C050000}"/>
    <cellStyle name="T_Copy of BAO CAO QUY LUONG - KHEN THUONG PL 2010- GUI XEP_SO LIEU CA NAM 2010 DU KIEN_CHI TIET CONG TY 30.6.2011" xfId="1373" xr:uid="{00000000-0005-0000-0000-00006D050000}"/>
    <cellStyle name="T_Copy of BAO CAO QUY LUONG - KHEN THUONG PL 2010- GUI XEP_SO LIEU CA NAM 2010 DU KIEN_CHI TIET CONG TY 30.6.2011_kh sxkd 2012" xfId="1374" xr:uid="{00000000-0005-0000-0000-00006E050000}"/>
    <cellStyle name="T_Copy of BAO CAO QUY LUONG - KHEN THUONG PL 2010- GUI XEP_SO LIEU CA NAM 2010 DU KIEN_kh sxkd 2012" xfId="1375" xr:uid="{00000000-0005-0000-0000-00006F050000}"/>
    <cellStyle name="T_Copy of BAO CAO QUY LUONG - KHEN THUONG PL 2010- GUI XEP_SO LIEU CA NAM 2010 DU KIEN_QUI MÔ 31.12.2011" xfId="1376" xr:uid="{00000000-0005-0000-0000-000070050000}"/>
    <cellStyle name="T_Copy of BAO CAO QUY LUONG - KHEN THUONG PL 2010- GUI XEP_SO LIEU CA NAM 2010 DU KIEN_QUI MÔ 31.12.2011_kh sxkd 2012" xfId="1377" xr:uid="{00000000-0005-0000-0000-000071050000}"/>
    <cellStyle name="T_DAI DIEN PHAN VON 2010" xfId="1378" xr:uid="{00000000-0005-0000-0000-000072050000}"/>
    <cellStyle name="T_DAI DIEN PHAN VON 2010_kh sxkd 2012" xfId="1379" xr:uid="{00000000-0005-0000-0000-000073050000}"/>
    <cellStyle name="T_DT ha the cum dan cu Huynh Thi Thuy Tien" xfId="1380" xr:uid="{00000000-0005-0000-0000-000074050000}"/>
    <cellStyle name="T_DT ha the cum dan cu Huynh Thi Thuy Tien_CHI TIET CONG TY 30.6.2011" xfId="1381" xr:uid="{00000000-0005-0000-0000-000075050000}"/>
    <cellStyle name="T_DT ha the cum dan cu Huynh Thi Thuy Tien_CHI TIET CONG TY 30.6.2011_kh sxkd 2012" xfId="1382" xr:uid="{00000000-0005-0000-0000-000076050000}"/>
    <cellStyle name="T_DT ha the cum dan cu Huynh Thi Thuy Tien_kh sxkd 2012" xfId="1383" xr:uid="{00000000-0005-0000-0000-000077050000}"/>
    <cellStyle name="T_DT ha the cum dan cu Huynh Thi Thuy Tien_QUI MÔ 31.12.2011" xfId="1384" xr:uid="{00000000-0005-0000-0000-000078050000}"/>
    <cellStyle name="T_DT ha the cum dan cu Huynh Thi Thuy Tien_QUI MÔ 31.12.2011_kh sxkd 2012" xfId="1385" xr:uid="{00000000-0005-0000-0000-000079050000}"/>
    <cellStyle name="T_DT ha the cum dan cu Huynh Thi Thuy Tien_SO LIEU CA NAM 2010 DU KIEN" xfId="1386" xr:uid="{00000000-0005-0000-0000-00007A050000}"/>
    <cellStyle name="T_DT ha the cum dan cu Huynh Thi Thuy Tien_SO LIEU CA NAM 2010 DU KIEN_CHI TIET CONG TY 30.6.2011" xfId="1387" xr:uid="{00000000-0005-0000-0000-00007B050000}"/>
    <cellStyle name="T_DT ha the cum dan cu Huynh Thi Thuy Tien_SO LIEU CA NAM 2010 DU KIEN_CHI TIET CONG TY 30.6.2011_kh sxkd 2012" xfId="1388" xr:uid="{00000000-0005-0000-0000-00007C050000}"/>
    <cellStyle name="T_DT ha the cum dan cu Huynh Thi Thuy Tien_SO LIEU CA NAM 2010 DU KIEN_kh sxkd 2012" xfId="1389" xr:uid="{00000000-0005-0000-0000-00007D050000}"/>
    <cellStyle name="T_DT ha the cum dan cu Huynh Thi Thuy Tien_SO LIEU CA NAM 2010 DU KIEN_QUI MÔ 31.12.2011" xfId="1390" xr:uid="{00000000-0005-0000-0000-00007E050000}"/>
    <cellStyle name="T_DT ha the cum dan cu Huynh Thi Thuy Tien_SO LIEU CA NAM 2010 DU KIEN_QUI MÔ 31.12.2011_kh sxkd 2012" xfId="1391" xr:uid="{00000000-0005-0000-0000-00007F050000}"/>
    <cellStyle name="T_DT NRTT va TBA 3P-320KVA khu dan cu phuong 3" xfId="1392" xr:uid="{00000000-0005-0000-0000-000080050000}"/>
    <cellStyle name="T_DT NRTT va TBA 3P-320KVA khu dan cu phuong 3_CHI TIET CONG TY 30.6.2011" xfId="1393" xr:uid="{00000000-0005-0000-0000-000081050000}"/>
    <cellStyle name="T_DT NRTT va TBA 3P-320KVA khu dan cu phuong 3_CHI TIET CONG TY 30.6.2011_kh sxkd 2012" xfId="1394" xr:uid="{00000000-0005-0000-0000-000082050000}"/>
    <cellStyle name="T_DT NRTT va TBA 3P-320KVA khu dan cu phuong 3_kh sxkd 2012" xfId="1395" xr:uid="{00000000-0005-0000-0000-000083050000}"/>
    <cellStyle name="T_DT NRTT va TBA 3P-320KVA khu dan cu phuong 3_QUI MÔ 31.12.2011" xfId="1396" xr:uid="{00000000-0005-0000-0000-000084050000}"/>
    <cellStyle name="T_DT NRTT va TBA 3P-320KVA khu dan cu phuong 3_QUI MÔ 31.12.2011_kh sxkd 2012" xfId="1397" xr:uid="{00000000-0005-0000-0000-000085050000}"/>
    <cellStyle name="T_DT NRTT va TBA 3P-320KVA khu dan cu phuong 3_SO LIEU CA NAM 2010 DU KIEN" xfId="1398" xr:uid="{00000000-0005-0000-0000-000086050000}"/>
    <cellStyle name="T_DT NRTT va TBA 3P-320KVA khu dan cu phuong 3_SO LIEU CA NAM 2010 DU KIEN_CHI TIET CONG TY 30.6.2011" xfId="1399" xr:uid="{00000000-0005-0000-0000-000087050000}"/>
    <cellStyle name="T_DT NRTT va TBA 3P-320KVA khu dan cu phuong 3_SO LIEU CA NAM 2010 DU KIEN_CHI TIET CONG TY 30.6.2011_kh sxkd 2012" xfId="1400" xr:uid="{00000000-0005-0000-0000-000088050000}"/>
    <cellStyle name="T_DT NRTT va TBA 3P-320KVA khu dan cu phuong 3_SO LIEU CA NAM 2010 DU KIEN_kh sxkd 2012" xfId="1401" xr:uid="{00000000-0005-0000-0000-000089050000}"/>
    <cellStyle name="T_DT NRTT va TBA 3P-320KVA khu dan cu phuong 3_SO LIEU CA NAM 2010 DU KIEN_QUI MÔ 31.12.2011" xfId="1402" xr:uid="{00000000-0005-0000-0000-00008A050000}"/>
    <cellStyle name="T_DT NRTT va TBA 3P-320KVA khu dan cu phuong 3_SO LIEU CA NAM 2010 DU KIEN_QUI MÔ 31.12.2011_kh sxkd 2012" xfId="1403" xr:uid="{00000000-0005-0000-0000-00008B050000}"/>
    <cellStyle name="T_DT TBA 3P-320KVA DC" xfId="1404" xr:uid="{00000000-0005-0000-0000-00008C050000}"/>
    <cellStyle name="T_DT TBA 3P-320KVA DC_CHI TIET CONG TY 30.6.2011" xfId="1405" xr:uid="{00000000-0005-0000-0000-00008D050000}"/>
    <cellStyle name="T_DT TBA 3P-320KVA DC_CHI TIET CONG TY 30.6.2011_kh sxkd 2012" xfId="1406" xr:uid="{00000000-0005-0000-0000-00008E050000}"/>
    <cellStyle name="T_DT TBA 3P-320KVA DC_kh sxkd 2012" xfId="1407" xr:uid="{00000000-0005-0000-0000-00008F050000}"/>
    <cellStyle name="T_DT TBA 3P-320KVA DC_SO LIEU CA NAM 2010 DU KIEN" xfId="1408" xr:uid="{00000000-0005-0000-0000-000090050000}"/>
    <cellStyle name="T_DT TBA 3P-320KVA DC_SO LIEU CA NAM 2010 DU KIEN_CHI TIET CONG TY 30.6.2011" xfId="1409" xr:uid="{00000000-0005-0000-0000-000091050000}"/>
    <cellStyle name="T_DT TBA 3P-320KVA DC_SO LIEU CA NAM 2010 DU KIEN_CHI TIET CONG TY 30.6.2011_kh sxkd 2012" xfId="1410" xr:uid="{00000000-0005-0000-0000-000092050000}"/>
    <cellStyle name="T_DT TBA 3P-320KVA DC_SO LIEU CA NAM 2010 DU KIEN_kh sxkd 2012" xfId="1411" xr:uid="{00000000-0005-0000-0000-000093050000}"/>
    <cellStyle name="T_Du toan NR 22KV-TBA 3P-100KVA Ngan hang Cong Thuong" xfId="1412" xr:uid="{00000000-0005-0000-0000-000094050000}"/>
    <cellStyle name="T_Du toan NR 22KV-TBA 3P-100KVA Ngan hang Cong Thuong_CHI TIET CONG TY 30.6.2011" xfId="1413" xr:uid="{00000000-0005-0000-0000-000095050000}"/>
    <cellStyle name="T_Du toan NR 22KV-TBA 3P-100KVA Ngan hang Cong Thuong_CHI TIET CONG TY 30.6.2011_kh sxkd 2012" xfId="1414" xr:uid="{00000000-0005-0000-0000-000096050000}"/>
    <cellStyle name="T_Du toan NR 22KV-TBA 3P-100KVA Ngan hang Cong Thuong_kh sxkd 2012" xfId="1415" xr:uid="{00000000-0005-0000-0000-000097050000}"/>
    <cellStyle name="T_Du toan NR 22KV-TBA 3P-100KVA Ngan hang Cong Thuong_QUI MÔ 31.12.2011" xfId="1416" xr:uid="{00000000-0005-0000-0000-000098050000}"/>
    <cellStyle name="T_Du toan NR 22KV-TBA 3P-100KVA Ngan hang Cong Thuong_QUI MÔ 31.12.2011_kh sxkd 2012" xfId="1417" xr:uid="{00000000-0005-0000-0000-000099050000}"/>
    <cellStyle name="T_Du toan NR 22KV-TBA 3P-100KVA Ngan hang Cong Thuong_SO LIEU CA NAM 2010 DU KIEN" xfId="1418" xr:uid="{00000000-0005-0000-0000-00009A050000}"/>
    <cellStyle name="T_Du toan NR 22KV-TBA 3P-100KVA Ngan hang Cong Thuong_SO LIEU CA NAM 2010 DU KIEN_CHI TIET CONG TY 30.6.2011" xfId="1419" xr:uid="{00000000-0005-0000-0000-00009B050000}"/>
    <cellStyle name="T_Du toan NR 22KV-TBA 3P-100KVA Ngan hang Cong Thuong_SO LIEU CA NAM 2010 DU KIEN_CHI TIET CONG TY 30.6.2011_kh sxkd 2012" xfId="1420" xr:uid="{00000000-0005-0000-0000-00009C050000}"/>
    <cellStyle name="T_Du toan NR 22KV-TBA 3P-100KVA Ngan hang Cong Thuong_SO LIEU CA NAM 2010 DU KIEN_kh sxkd 2012" xfId="1421" xr:uid="{00000000-0005-0000-0000-00009D050000}"/>
    <cellStyle name="T_Du toan NR 22KV-TBA 3P-100KVA Ngan hang Cong Thuong_SO LIEU CA NAM 2010 DU KIEN_QUI MÔ 31.12.2011" xfId="1422" xr:uid="{00000000-0005-0000-0000-00009E050000}"/>
    <cellStyle name="T_Du toan NR 22KV-TBA 3P-100KVA Ngan hang Cong Thuong_SO LIEU CA NAM 2010 DU KIEN_QUI MÔ 31.12.2011_kh sxkd 2012" xfId="1423" xr:uid="{00000000-0005-0000-0000-00009F050000}"/>
    <cellStyle name="T_GLV CTTVXD&amp;TRBD 2006 khue" xfId="1424" xr:uid="{00000000-0005-0000-0000-0000A0050000}"/>
    <cellStyle name="T_GLV CTTVXD&amp;TRBD 2006 khue_BAO CAO TQT 2012" xfId="1425" xr:uid="{00000000-0005-0000-0000-0000A1050000}"/>
    <cellStyle name="T_GLV CTTVXD&amp;TRBD 2006 khue_CHI TIET CONG TY 30.6.2011" xfId="1426" xr:uid="{00000000-0005-0000-0000-0000A2050000}"/>
    <cellStyle name="T_GLV CTTVXD&amp;TRBD 2006 khue_CHI TIET CONG TY 30.6.2011_kh sxkd 2012" xfId="1427" xr:uid="{00000000-0005-0000-0000-0000A3050000}"/>
    <cellStyle name="T_GLV CTTVXD&amp;TRBD 2006 khue_DAI DIEN PHAN VON 2010" xfId="1428" xr:uid="{00000000-0005-0000-0000-0000A4050000}"/>
    <cellStyle name="T_GLV CTTVXD&amp;TRBD 2006 khue_DAI DIEN PHAN VON 2010_kh sxkd 2012" xfId="1429" xr:uid="{00000000-0005-0000-0000-0000A5050000}"/>
    <cellStyle name="T_GLV CTTVXD&amp;TRBD 2006 khue_kh sxkd 2012" xfId="1430" xr:uid="{00000000-0005-0000-0000-0000A6050000}"/>
    <cellStyle name="T_GLV CTTVXD&amp;TRBD 2006 khue_SO LIEU CA NAM 2010 DU KIEN" xfId="1431" xr:uid="{00000000-0005-0000-0000-0000A7050000}"/>
    <cellStyle name="T_GLV CTTVXD&amp;TRBD 2006 khue_SO LIEU CA NAM 2010 DU KIEN_CHI TIET CONG TY 30.6.2011" xfId="1432" xr:uid="{00000000-0005-0000-0000-0000A8050000}"/>
    <cellStyle name="T_GLV CTTVXD&amp;TRBD 2006 khue_SO LIEU CA NAM 2010 DU KIEN_CHI TIET CONG TY 30.6.2011_kh sxkd 2012" xfId="1433" xr:uid="{00000000-0005-0000-0000-0000A9050000}"/>
    <cellStyle name="T_GLV CTTVXD&amp;TRBD 2006 khue_SO LIEU CA NAM 2010 DU KIEN_kh sxkd 2012" xfId="1434" xr:uid="{00000000-0005-0000-0000-0000AA050000}"/>
    <cellStyle name="T_Goi 2 173-333.875AL-1" xfId="1435" xr:uid="{00000000-0005-0000-0000-0000AB050000}"/>
    <cellStyle name="T_Goi 2 173-333.875AL-1_CHI TIET CONG TY 30.6.2011" xfId="1436" xr:uid="{00000000-0005-0000-0000-0000AC050000}"/>
    <cellStyle name="T_Goi 2 173-333.875AL-1_CHI TIET CONG TY 30.6.2011_kh sxkd 2012" xfId="1437" xr:uid="{00000000-0005-0000-0000-0000AD050000}"/>
    <cellStyle name="T_Goi 2 173-333.875AL-1_kh sxkd 2012" xfId="1438" xr:uid="{00000000-0005-0000-0000-0000AE050000}"/>
    <cellStyle name="T_Goi 2 173-333.875AL-1_SO LIEU CA NAM 2010 DU KIEN" xfId="1439" xr:uid="{00000000-0005-0000-0000-0000AF050000}"/>
    <cellStyle name="T_Goi 2 173-333.875AL-1_SO LIEU CA NAM 2010 DU KIEN_CHI TIET CONG TY 30.6.2011" xfId="1440" xr:uid="{00000000-0005-0000-0000-0000B0050000}"/>
    <cellStyle name="T_Goi 2 173-333.875AL-1_SO LIEU CA NAM 2010 DU KIEN_CHI TIET CONG TY 30.6.2011_kh sxkd 2012" xfId="1441" xr:uid="{00000000-0005-0000-0000-0000B1050000}"/>
    <cellStyle name="T_Goi 2 173-333.875AL-1_SO LIEU CA NAM 2010 DU KIEN_kh sxkd 2012" xfId="1442" xr:uid="{00000000-0005-0000-0000-0000B2050000}"/>
    <cellStyle name="T_Goi 2 173-333.875AL-2" xfId="1443" xr:uid="{00000000-0005-0000-0000-0000B3050000}"/>
    <cellStyle name="T_Goi 2 173-333.875AL-2_CHI TIET CONG TY 30.6.2011" xfId="1444" xr:uid="{00000000-0005-0000-0000-0000B4050000}"/>
    <cellStyle name="T_Goi 2 173-333.875AL-2_CHI TIET CONG TY 30.6.2011_kh sxkd 2012" xfId="1445" xr:uid="{00000000-0005-0000-0000-0000B5050000}"/>
    <cellStyle name="T_Goi 2 173-333.875AL-2_kh sxkd 2012" xfId="1446" xr:uid="{00000000-0005-0000-0000-0000B6050000}"/>
    <cellStyle name="T_Goi 2 173-333.875AL-2_SO LIEU CA NAM 2010 DU KIEN" xfId="1447" xr:uid="{00000000-0005-0000-0000-0000B7050000}"/>
    <cellStyle name="T_Goi 2 173-333.875AL-2_SO LIEU CA NAM 2010 DU KIEN_CHI TIET CONG TY 30.6.2011" xfId="1448" xr:uid="{00000000-0005-0000-0000-0000B8050000}"/>
    <cellStyle name="T_Goi 2 173-333.875AL-2_SO LIEU CA NAM 2010 DU KIEN_CHI TIET CONG TY 30.6.2011_kh sxkd 2012" xfId="1449" xr:uid="{00000000-0005-0000-0000-0000B9050000}"/>
    <cellStyle name="T_Goi 2 173-333.875AL-2_SO LIEU CA NAM 2010 DU KIEN_kh sxkd 2012" xfId="1450" xr:uid="{00000000-0005-0000-0000-0000BA050000}"/>
    <cellStyle name="T_HC HTDL.Kenh Nhat" xfId="1451" xr:uid="{00000000-0005-0000-0000-0000BB050000}"/>
    <cellStyle name="T_HC HTDL.Kenh Nhat_CHI TIET CONG TY 30.6.2011" xfId="1452" xr:uid="{00000000-0005-0000-0000-0000BC050000}"/>
    <cellStyle name="T_HC HTDL.Kenh Nhat_CHI TIET CONG TY 30.6.2011_kh sxkd 2012" xfId="1453" xr:uid="{00000000-0005-0000-0000-0000BD050000}"/>
    <cellStyle name="T_HC HTDL.Kenh Nhat_kh sxkd 2012" xfId="1454" xr:uid="{00000000-0005-0000-0000-0000BE050000}"/>
    <cellStyle name="T_HC HTDL.Kenh Nhat_QUI MÔ 31.12.2011" xfId="1455" xr:uid="{00000000-0005-0000-0000-0000BF050000}"/>
    <cellStyle name="T_HC HTDL.Kenh Nhat_QUI MÔ 31.12.2011_kh sxkd 2012" xfId="1456" xr:uid="{00000000-0005-0000-0000-0000C0050000}"/>
    <cellStyle name="T_HC HTDL.Kenh Nhat_SO LIEU CA NAM 2010 DU KIEN" xfId="1457" xr:uid="{00000000-0005-0000-0000-0000C1050000}"/>
    <cellStyle name="T_HC HTDL.Kenh Nhat_SO LIEU CA NAM 2010 DU KIEN_CHI TIET CONG TY 30.6.2011" xfId="1458" xr:uid="{00000000-0005-0000-0000-0000C2050000}"/>
    <cellStyle name="T_HC HTDL.Kenh Nhat_SO LIEU CA NAM 2010 DU KIEN_CHI TIET CONG TY 30.6.2011_kh sxkd 2012" xfId="1459" xr:uid="{00000000-0005-0000-0000-0000C3050000}"/>
    <cellStyle name="T_HC HTDL.Kenh Nhat_SO LIEU CA NAM 2010 DU KIEN_kh sxkd 2012" xfId="1460" xr:uid="{00000000-0005-0000-0000-0000C4050000}"/>
    <cellStyle name="T_HC HTDL.Kenh Nhat_SO LIEU CA NAM 2010 DU KIEN_QUI MÔ 31.12.2011" xfId="1461" xr:uid="{00000000-0005-0000-0000-0000C5050000}"/>
    <cellStyle name="T_HC HTDL.Kenh Nhat_SO LIEU CA NAM 2010 DU KIEN_QUI MÔ 31.12.2011_kh sxkd 2012" xfId="1462" xr:uid="{00000000-0005-0000-0000-0000C6050000}"/>
    <cellStyle name="T_HC HTDoc Lap Kenh Ong Hai" xfId="1463" xr:uid="{00000000-0005-0000-0000-0000C7050000}"/>
    <cellStyle name="T_HC HTDoc Lap Kenh Ong Hai_CHI TIET CONG TY 30.6.2011" xfId="1464" xr:uid="{00000000-0005-0000-0000-0000C8050000}"/>
    <cellStyle name="T_HC HTDoc Lap Kenh Ong Hai_CHI TIET CONG TY 30.6.2011_kh sxkd 2012" xfId="1465" xr:uid="{00000000-0005-0000-0000-0000C9050000}"/>
    <cellStyle name="T_HC HTDoc Lap Kenh Ong Hai_kh sxkd 2012" xfId="1466" xr:uid="{00000000-0005-0000-0000-0000CA050000}"/>
    <cellStyle name="T_HC HTDoc Lap Kenh Ong Hai_QUI MÔ 31.12.2011" xfId="1467" xr:uid="{00000000-0005-0000-0000-0000CB050000}"/>
    <cellStyle name="T_HC HTDoc Lap Kenh Ong Hai_QUI MÔ 31.12.2011_kh sxkd 2012" xfId="1468" xr:uid="{00000000-0005-0000-0000-0000CC050000}"/>
    <cellStyle name="T_HC HTDoc Lap Kenh Ong Hai_SO LIEU CA NAM 2010 DU KIEN" xfId="1469" xr:uid="{00000000-0005-0000-0000-0000CD050000}"/>
    <cellStyle name="T_HC HTDoc Lap Kenh Ong Hai_SO LIEU CA NAM 2010 DU KIEN_CHI TIET CONG TY 30.6.2011" xfId="1470" xr:uid="{00000000-0005-0000-0000-0000CE050000}"/>
    <cellStyle name="T_HC HTDoc Lap Kenh Ong Hai_SO LIEU CA NAM 2010 DU KIEN_CHI TIET CONG TY 30.6.2011_kh sxkd 2012" xfId="1471" xr:uid="{00000000-0005-0000-0000-0000CF050000}"/>
    <cellStyle name="T_HC HTDoc Lap Kenh Ong Hai_SO LIEU CA NAM 2010 DU KIEN_kh sxkd 2012" xfId="1472" xr:uid="{00000000-0005-0000-0000-0000D0050000}"/>
    <cellStyle name="T_HC HTDoc Lap Kenh Ong Hai_SO LIEU CA NAM 2010 DU KIEN_QUI MÔ 31.12.2011" xfId="1473" xr:uid="{00000000-0005-0000-0000-0000D1050000}"/>
    <cellStyle name="T_HC HTDoc Lap Kenh Ong Hai_SO LIEU CA NAM 2010 DU KIEN_QUI MÔ 31.12.2011_kh sxkd 2012" xfId="1474" xr:uid="{00000000-0005-0000-0000-0000D2050000}"/>
    <cellStyle name="T_HT CSCC cho Giong Rang DC" xfId="1475" xr:uid="{00000000-0005-0000-0000-0000D3050000}"/>
    <cellStyle name="T_HT CSCC cho Giong Rang DC_CHI TIET CONG TY 30.6.2011" xfId="1476" xr:uid="{00000000-0005-0000-0000-0000D4050000}"/>
    <cellStyle name="T_HT CSCC cho Giong Rang DC_CHI TIET CONG TY 30.6.2011_kh sxkd 2012" xfId="1477" xr:uid="{00000000-0005-0000-0000-0000D5050000}"/>
    <cellStyle name="T_HT CSCC cho Giong Rang DC_kh sxkd 2012" xfId="1478" xr:uid="{00000000-0005-0000-0000-0000D6050000}"/>
    <cellStyle name="T_HT CSCC cho Giong Rang DC_QUI MÔ 31.12.2011" xfId="1479" xr:uid="{00000000-0005-0000-0000-0000D7050000}"/>
    <cellStyle name="T_HT CSCC cho Giong Rang DC_QUI MÔ 31.12.2011_kh sxkd 2012" xfId="1480" xr:uid="{00000000-0005-0000-0000-0000D8050000}"/>
    <cellStyle name="T_HT CSCC cho Giong Rang DC_SO LIEU CA NAM 2010 DU KIEN" xfId="1481" xr:uid="{00000000-0005-0000-0000-0000D9050000}"/>
    <cellStyle name="T_HT CSCC cho Giong Rang DC_SO LIEU CA NAM 2010 DU KIEN_CHI TIET CONG TY 30.6.2011" xfId="1482" xr:uid="{00000000-0005-0000-0000-0000DA050000}"/>
    <cellStyle name="T_HT CSCC cho Giong Rang DC_SO LIEU CA NAM 2010 DU KIEN_CHI TIET CONG TY 30.6.2011_kh sxkd 2012" xfId="1483" xr:uid="{00000000-0005-0000-0000-0000DB050000}"/>
    <cellStyle name="T_HT CSCC cho Giong Rang DC_SO LIEU CA NAM 2010 DU KIEN_kh sxkd 2012" xfId="1484" xr:uid="{00000000-0005-0000-0000-0000DC050000}"/>
    <cellStyle name="T_HT CSCC cho Giong Rang DC_SO LIEU CA NAM 2010 DU KIEN_QUI MÔ 31.12.2011" xfId="1485" xr:uid="{00000000-0005-0000-0000-0000DD050000}"/>
    <cellStyle name="T_HT CSCC cho Giong Rang DC_SO LIEU CA NAM 2010 DU KIEN_QUI MÔ 31.12.2011_kh sxkd 2012" xfId="1486" xr:uid="{00000000-0005-0000-0000-0000DE050000}"/>
    <cellStyle name="T_kh sxkd 2012" xfId="1487" xr:uid="{00000000-0005-0000-0000-0000DF050000}"/>
    <cellStyle name="T_KHSXKD 2010_MOI_4.1.2010 " xfId="1488" xr:uid="{00000000-0005-0000-0000-0000E0050000}"/>
    <cellStyle name="T_KHSXKD 2010_MOI_4.1.2010 _CHI TIET CONG TY 30.6.2011" xfId="1489" xr:uid="{00000000-0005-0000-0000-0000E1050000}"/>
    <cellStyle name="T_KHSXKD 2010_MOI_4.1.2010 _CHI TIET CONG TY 30.6.2011_kh sxkd 2012" xfId="1490" xr:uid="{00000000-0005-0000-0000-0000E2050000}"/>
    <cellStyle name="T_KHSXKD 2010_MOI_4.1.2010 _kh sxkd 2012" xfId="1491" xr:uid="{00000000-0005-0000-0000-0000E3050000}"/>
    <cellStyle name="T_KHSXKD 2010_MOI_4.1.2010 _QUI MÔ 31.12.2011" xfId="1492" xr:uid="{00000000-0005-0000-0000-0000E4050000}"/>
    <cellStyle name="T_KHSXKD 2010_MOI_4.1.2010 _QUI MÔ 31.12.2011_kh sxkd 2012" xfId="1493" xr:uid="{00000000-0005-0000-0000-0000E5050000}"/>
    <cellStyle name="T_KHSXKD 2010_MOI_4.1.2010 _SO LIEU CA NAM 2010 DU KIEN" xfId="1494" xr:uid="{00000000-0005-0000-0000-0000E6050000}"/>
    <cellStyle name="T_KHSXKD 2010_MOI_4.1.2010 _SO LIEU CA NAM 2010 DU KIEN_CHI TIET CONG TY 30.6.2011" xfId="1495" xr:uid="{00000000-0005-0000-0000-0000E7050000}"/>
    <cellStyle name="T_KHSXKD 2010_MOI_4.1.2010 _SO LIEU CA NAM 2010 DU KIEN_CHI TIET CONG TY 30.6.2011_kh sxkd 2012" xfId="1496" xr:uid="{00000000-0005-0000-0000-0000E8050000}"/>
    <cellStyle name="T_KHSXKD 2010_MOI_4.1.2010 _SO LIEU CA NAM 2010 DU KIEN_kh sxkd 2012" xfId="1497" xr:uid="{00000000-0005-0000-0000-0000E9050000}"/>
    <cellStyle name="T_KHSXKD 2010_MOI_4.1.2010 _SO LIEU CA NAM 2010 DU KIEN_QUI MÔ 31.12.2011" xfId="1498" xr:uid="{00000000-0005-0000-0000-0000EA050000}"/>
    <cellStyle name="T_KHSXKD 2010_MOI_4.1.2010 _SO LIEU CA NAM 2010 DU KIEN_QUI MÔ 31.12.2011_kh sxkd 2012" xfId="1499" xr:uid="{00000000-0005-0000-0000-0000EB050000}"/>
    <cellStyle name="T_N.Thau Kinh Dinh" xfId="1500" xr:uid="{00000000-0005-0000-0000-0000EC050000}"/>
    <cellStyle name="T_N.Thau Kinh Dinh_CHI TIET CONG TY 30.6.2011" xfId="1501" xr:uid="{00000000-0005-0000-0000-0000ED050000}"/>
    <cellStyle name="T_N.Thau Kinh Dinh_CHI TIET CONG TY 30.6.2011_kh sxkd 2012" xfId="1502" xr:uid="{00000000-0005-0000-0000-0000EE050000}"/>
    <cellStyle name="T_N.Thau Kinh Dinh_kh sxkd 2012" xfId="1503" xr:uid="{00000000-0005-0000-0000-0000EF050000}"/>
    <cellStyle name="T_N.Thau Kinh Dinh_SO LIEU CA NAM 2010 DU KIEN" xfId="1504" xr:uid="{00000000-0005-0000-0000-0000F0050000}"/>
    <cellStyle name="T_N.Thau Kinh Dinh_SO LIEU CA NAM 2010 DU KIEN_CHI TIET CONG TY 30.6.2011" xfId="1505" xr:uid="{00000000-0005-0000-0000-0000F1050000}"/>
    <cellStyle name="T_N.Thau Kinh Dinh_SO LIEU CA NAM 2010 DU KIEN_CHI TIET CONG TY 30.6.2011_kh sxkd 2012" xfId="1506" xr:uid="{00000000-0005-0000-0000-0000F2050000}"/>
    <cellStyle name="T_N.Thau Kinh Dinh_SO LIEU CA NAM 2010 DU KIEN_kh sxkd 2012" xfId="1507" xr:uid="{00000000-0005-0000-0000-0000F3050000}"/>
    <cellStyle name="T_Nhanh re 22KV va TBA 3P-320KVA Nguyen Van Anh" xfId="1508" xr:uid="{00000000-0005-0000-0000-0000F4050000}"/>
    <cellStyle name="T_Nhanh re 22KV va TBA 3P-320KVA Nguyen Van Anh_CHI TIET CONG TY 30.6.2011" xfId="1509" xr:uid="{00000000-0005-0000-0000-0000F5050000}"/>
    <cellStyle name="T_Nhanh re 22KV va TBA 3P-320KVA Nguyen Van Anh_CHI TIET CONG TY 30.6.2011_kh sxkd 2012" xfId="1510" xr:uid="{00000000-0005-0000-0000-0000F6050000}"/>
    <cellStyle name="T_Nhanh re 22KV va TBA 3P-320KVA Nguyen Van Anh_kh sxkd 2012" xfId="1511" xr:uid="{00000000-0005-0000-0000-0000F7050000}"/>
    <cellStyle name="T_Nhanh re 22KV va TBA 3P-320KVA Nguyen Van Anh_SO LIEU CA NAM 2010 DU KIEN" xfId="1512" xr:uid="{00000000-0005-0000-0000-0000F8050000}"/>
    <cellStyle name="T_Nhanh re 22KV va TBA 3P-320KVA Nguyen Van Anh_SO LIEU CA NAM 2010 DU KIEN_CHI TIET CONG TY 30.6.2011" xfId="1513" xr:uid="{00000000-0005-0000-0000-0000F9050000}"/>
    <cellStyle name="T_Nhanh re 22KV va TBA 3P-320KVA Nguyen Van Anh_SO LIEU CA NAM 2010 DU KIEN_CHI TIET CONG TY 30.6.2011_kh sxkd 2012" xfId="1514" xr:uid="{00000000-0005-0000-0000-0000FA050000}"/>
    <cellStyle name="T_Nhanh re 22KV va TBA 3P-320KVA Nguyen Van Anh_SO LIEU CA NAM 2010 DU KIEN_kh sxkd 2012" xfId="1515" xr:uid="{00000000-0005-0000-0000-0000FB050000}"/>
    <cellStyle name="T_NR 22KV - TBA 3P-320KVA, luoi ha the 3P-4D-380V  kho 4, xi nghiep luong thuc 1" xfId="1516" xr:uid="{00000000-0005-0000-0000-0000FC050000}"/>
    <cellStyle name="T_NR 22KV - TBA 3P-320KVA, luoi ha the 3P-4D-380V  kho 4, xi nghiep luong thuc 1_CHI TIET CONG TY 30.6.2011" xfId="1517" xr:uid="{00000000-0005-0000-0000-0000FD050000}"/>
    <cellStyle name="T_NR 22KV - TBA 3P-320KVA, luoi ha the 3P-4D-380V  kho 4, xi nghiep luong thuc 1_CHI TIET CONG TY 30.6.2011_kh sxkd 2012" xfId="1518" xr:uid="{00000000-0005-0000-0000-0000FE050000}"/>
    <cellStyle name="T_NR 22KV - TBA 3P-320KVA, luoi ha the 3P-4D-380V  kho 4, xi nghiep luong thuc 1_kh sxkd 2012" xfId="1519" xr:uid="{00000000-0005-0000-0000-0000FF050000}"/>
    <cellStyle name="T_NR 22KV - TBA 3P-320KVA, luoi ha the 3P-4D-380V  kho 4, xi nghiep luong thuc 1_SO LIEU CA NAM 2010 DU KIEN" xfId="1520" xr:uid="{00000000-0005-0000-0000-000000060000}"/>
    <cellStyle name="T_NR 22KV - TBA 3P-320KVA, luoi ha the 3P-4D-380V  kho 4, xi nghiep luong thuc 1_SO LIEU CA NAM 2010 DU KIEN_CHI TIET CONG TY 30.6.2011" xfId="1521" xr:uid="{00000000-0005-0000-0000-000001060000}"/>
    <cellStyle name="T_NR 22KV - TBA 3P-320KVA, luoi ha the 3P-4D-380V  kho 4, xi nghiep luong thuc 1_SO LIEU CA NAM 2010 DU KIEN_CHI TIET CONG TY 30.6.2011_kh sxkd 2012" xfId="1522" xr:uid="{00000000-0005-0000-0000-000002060000}"/>
    <cellStyle name="T_NR 22KV - TBA 3P-320KVA, luoi ha the 3P-4D-380V  kho 4, xi nghiep luong thuc 1_SO LIEU CA NAM 2010 DU KIEN_kh sxkd 2012" xfId="1523" xr:uid="{00000000-0005-0000-0000-000003060000}"/>
    <cellStyle name="T_NTHTHH KENH HOP TAC XA - MQ" xfId="1524" xr:uid="{00000000-0005-0000-0000-000004060000}"/>
    <cellStyle name="T_NTHTHH KENH HOP TAC XA - MQ_CHI TIET CONG TY 30.6.2011" xfId="1525" xr:uid="{00000000-0005-0000-0000-000005060000}"/>
    <cellStyle name="T_NTHTHH KENH HOP TAC XA - MQ_CHI TIET CONG TY 30.6.2011_kh sxkd 2012" xfId="1526" xr:uid="{00000000-0005-0000-0000-000006060000}"/>
    <cellStyle name="T_NTHTHH KENH HOP TAC XA - MQ_kh sxkd 2012" xfId="1527" xr:uid="{00000000-0005-0000-0000-000007060000}"/>
    <cellStyle name="T_NTHTHH KENH HOP TAC XA - MQ_SO LIEU CA NAM 2010 DU KIEN" xfId="1528" xr:uid="{00000000-0005-0000-0000-000008060000}"/>
    <cellStyle name="T_NTHTHH KENH HOP TAC XA - MQ_SO LIEU CA NAM 2010 DU KIEN_CHI TIET CONG TY 30.6.2011" xfId="1529" xr:uid="{00000000-0005-0000-0000-000009060000}"/>
    <cellStyle name="T_NTHTHH KENH HOP TAC XA - MQ_SO LIEU CA NAM 2010 DU KIEN_CHI TIET CONG TY 30.6.2011_kh sxkd 2012" xfId="1530" xr:uid="{00000000-0005-0000-0000-00000A060000}"/>
    <cellStyle name="T_NTHTHH KENH HOP TAC XA - MQ_SO LIEU CA NAM 2010 DU KIEN_kh sxkd 2012" xfId="1531" xr:uid="{00000000-0005-0000-0000-00000B060000}"/>
    <cellStyle name="T_Phan ha the" xfId="1532" xr:uid="{00000000-0005-0000-0000-00000C060000}"/>
    <cellStyle name="T_Phan ha the_CHI TIET CONG TY 30.6.2011" xfId="1533" xr:uid="{00000000-0005-0000-0000-00000D060000}"/>
    <cellStyle name="T_Phan ha the_CHI TIET CONG TY 30.6.2011_kh sxkd 2012" xfId="1534" xr:uid="{00000000-0005-0000-0000-00000E060000}"/>
    <cellStyle name="T_Phan ha the_kh sxkd 2012" xfId="1535" xr:uid="{00000000-0005-0000-0000-00000F060000}"/>
    <cellStyle name="T_Phan ha the_QUI MÔ 31.12.2011" xfId="1536" xr:uid="{00000000-0005-0000-0000-000010060000}"/>
    <cellStyle name="T_Phan ha the_QUI MÔ 31.12.2011_kh sxkd 2012" xfId="1537" xr:uid="{00000000-0005-0000-0000-000011060000}"/>
    <cellStyle name="T_Phan ha the_SO LIEU CA NAM 2010 DU KIEN" xfId="1538" xr:uid="{00000000-0005-0000-0000-000012060000}"/>
    <cellStyle name="T_Phan ha the_SO LIEU CA NAM 2010 DU KIEN_CHI TIET CONG TY 30.6.2011" xfId="1539" xr:uid="{00000000-0005-0000-0000-000013060000}"/>
    <cellStyle name="T_Phan ha the_SO LIEU CA NAM 2010 DU KIEN_CHI TIET CONG TY 30.6.2011_kh sxkd 2012" xfId="1540" xr:uid="{00000000-0005-0000-0000-000014060000}"/>
    <cellStyle name="T_Phan ha the_SO LIEU CA NAM 2010 DU KIEN_kh sxkd 2012" xfId="1541" xr:uid="{00000000-0005-0000-0000-000015060000}"/>
    <cellStyle name="T_Phan ha the_SO LIEU CA NAM 2010 DU KIEN_QUI MÔ 31.12.2011" xfId="1542" xr:uid="{00000000-0005-0000-0000-000016060000}"/>
    <cellStyle name="T_Phan ha the_SO LIEU CA NAM 2010 DU KIEN_QUI MÔ 31.12.2011_kh sxkd 2012" xfId="1543" xr:uid="{00000000-0005-0000-0000-000017060000}"/>
    <cellStyle name="T_QT BC LONG HAU" xfId="1544" xr:uid="{00000000-0005-0000-0000-000018060000}"/>
    <cellStyle name="T_QT BC LONG HAU_CHI TIET CONG TY 30.6.2011" xfId="1545" xr:uid="{00000000-0005-0000-0000-000019060000}"/>
    <cellStyle name="T_QT BC LONG HAU_CHI TIET CONG TY 30.6.2011_kh sxkd 2012" xfId="1546" xr:uid="{00000000-0005-0000-0000-00001A060000}"/>
    <cellStyle name="T_QT BC LONG HAU_kh sxkd 2012" xfId="1547" xr:uid="{00000000-0005-0000-0000-00001B060000}"/>
    <cellStyle name="T_QT BC LONG HAU_SO LIEU CA NAM 2010 DU KIEN" xfId="1548" xr:uid="{00000000-0005-0000-0000-00001C060000}"/>
    <cellStyle name="T_QT BC LONG HAU_SO LIEU CA NAM 2010 DU KIEN_CHI TIET CONG TY 30.6.2011" xfId="1549" xr:uid="{00000000-0005-0000-0000-00001D060000}"/>
    <cellStyle name="T_QT BC LONG HAU_SO LIEU CA NAM 2010 DU KIEN_CHI TIET CONG TY 30.6.2011_kh sxkd 2012" xfId="1550" xr:uid="{00000000-0005-0000-0000-00001E060000}"/>
    <cellStyle name="T_QT BC LONG HAU_SO LIEU CA NAM 2010 DU KIEN_kh sxkd 2012" xfId="1551" xr:uid="{00000000-0005-0000-0000-00001F060000}"/>
    <cellStyle name="T_QT Duong Vo Truong Toan " xfId="1552" xr:uid="{00000000-0005-0000-0000-000020060000}"/>
    <cellStyle name="T_QT Duong Vo Truong Toan _CHI TIET CONG TY 30.6.2011" xfId="1553" xr:uid="{00000000-0005-0000-0000-000021060000}"/>
    <cellStyle name="T_QT Duong Vo Truong Toan _CHI TIET CONG TY 30.6.2011_kh sxkd 2012" xfId="1554" xr:uid="{00000000-0005-0000-0000-000022060000}"/>
    <cellStyle name="T_QT Duong Vo Truong Toan _kh sxkd 2012" xfId="1555" xr:uid="{00000000-0005-0000-0000-000023060000}"/>
    <cellStyle name="T_QT Duong Vo Truong Toan _SO LIEU CA NAM 2010 DU KIEN" xfId="1556" xr:uid="{00000000-0005-0000-0000-000024060000}"/>
    <cellStyle name="T_QT Duong Vo Truong Toan _SO LIEU CA NAM 2010 DU KIEN_CHI TIET CONG TY 30.6.2011" xfId="1557" xr:uid="{00000000-0005-0000-0000-000025060000}"/>
    <cellStyle name="T_QT Duong Vo Truong Toan _SO LIEU CA NAM 2010 DU KIEN_CHI TIET CONG TY 30.6.2011_kh sxkd 2012" xfId="1558" xr:uid="{00000000-0005-0000-0000-000026060000}"/>
    <cellStyle name="T_QT Duong Vo Truong Toan _SO LIEU CA NAM 2010 DU KIEN_kh sxkd 2012" xfId="1559" xr:uid="{00000000-0005-0000-0000-000027060000}"/>
    <cellStyle name="T_QT HTDL Kenh Ong Hai, M.Dong-L.Bien PHAT SINH" xfId="1560" xr:uid="{00000000-0005-0000-0000-000028060000}"/>
    <cellStyle name="T_QT HTDL Kenh Ong Hai, M.Dong-L.Bien PHAT SINH_CHI TIET CONG TY 30.6.2011" xfId="1561" xr:uid="{00000000-0005-0000-0000-000029060000}"/>
    <cellStyle name="T_QT HTDL Kenh Ong Hai, M.Dong-L.Bien PHAT SINH_CHI TIET CONG TY 30.6.2011_kh sxkd 2012" xfId="1562" xr:uid="{00000000-0005-0000-0000-00002A060000}"/>
    <cellStyle name="T_QT HTDL Kenh Ong Hai, M.Dong-L.Bien PHAT SINH_kh sxkd 2012" xfId="1563" xr:uid="{00000000-0005-0000-0000-00002B060000}"/>
    <cellStyle name="T_QT HTDL Kenh Ong Hai, M.Dong-L.Bien PHAT SINH_SO LIEU CA NAM 2010 DU KIEN" xfId="1564" xr:uid="{00000000-0005-0000-0000-00002C060000}"/>
    <cellStyle name="T_QT HTDL Kenh Ong Hai, M.Dong-L.Bien PHAT SINH_SO LIEU CA NAM 2010 DU KIEN_CHI TIET CONG TY 30.6.2011" xfId="1565" xr:uid="{00000000-0005-0000-0000-00002D060000}"/>
    <cellStyle name="T_QT HTDL Kenh Ong Hai, M.Dong-L.Bien PHAT SINH_SO LIEU CA NAM 2010 DU KIEN_CHI TIET CONG TY 30.6.2011_kh sxkd 2012" xfId="1566" xr:uid="{00000000-0005-0000-0000-00002E060000}"/>
    <cellStyle name="T_QT HTDL Kenh Ong Hai, M.Dong-L.Bien PHAT SINH_SO LIEU CA NAM 2010 DU KIEN_kh sxkd 2012" xfId="1567" xr:uid="{00000000-0005-0000-0000-00002F060000}"/>
    <cellStyle name="T_SO LIEU CA NAM 2010 DU KIEN" xfId="1568" xr:uid="{00000000-0005-0000-0000-000030060000}"/>
    <cellStyle name="T_SO LIEU CA NAM 2010 DU KIEN_CHI TIET CONG TY 30.6.2011" xfId="1569" xr:uid="{00000000-0005-0000-0000-000031060000}"/>
    <cellStyle name="T_SO LIEU CA NAM 2010 DU KIEN_CHI TIET CONG TY 30.6.2011_kh sxkd 2012" xfId="1570" xr:uid="{00000000-0005-0000-0000-000032060000}"/>
    <cellStyle name="T_SO LIEU CA NAM 2010 DU KIEN_kh sxkd 2012" xfId="1571" xr:uid="{00000000-0005-0000-0000-000033060000}"/>
    <cellStyle name="T_TC Kinh Chua To" xfId="1572" xr:uid="{00000000-0005-0000-0000-000034060000}"/>
    <cellStyle name="T_TC Kinh Chua To_CHI TIET CONG TY 30.6.2011" xfId="1573" xr:uid="{00000000-0005-0000-0000-000035060000}"/>
    <cellStyle name="T_TC Kinh Chua To_CHI TIET CONG TY 30.6.2011_kh sxkd 2012" xfId="1574" xr:uid="{00000000-0005-0000-0000-000036060000}"/>
    <cellStyle name="T_TC Kinh Chua To_kh sxkd 2012" xfId="1575" xr:uid="{00000000-0005-0000-0000-000037060000}"/>
    <cellStyle name="T_TC Kinh Chua To_SO LIEU CA NAM 2010 DU KIEN" xfId="1576" xr:uid="{00000000-0005-0000-0000-000038060000}"/>
    <cellStyle name="T_TC Kinh Chua To_SO LIEU CA NAM 2010 DU KIEN_CHI TIET CONG TY 30.6.2011" xfId="1577" xr:uid="{00000000-0005-0000-0000-000039060000}"/>
    <cellStyle name="T_TC Kinh Chua To_SO LIEU CA NAM 2010 DU KIEN_CHI TIET CONG TY 30.6.2011_kh sxkd 2012" xfId="1578" xr:uid="{00000000-0005-0000-0000-00003A060000}"/>
    <cellStyle name="T_TC Kinh Chua To_SO LIEU CA NAM 2010 DU KIEN_kh sxkd 2012" xfId="1579" xr:uid="{00000000-0005-0000-0000-00003B060000}"/>
    <cellStyle name="T_TC Rach Cai Beo" xfId="1580" xr:uid="{00000000-0005-0000-0000-00003C060000}"/>
    <cellStyle name="T_TC Rach Cai Beo_CHI TIET CONG TY 30.6.2011" xfId="1581" xr:uid="{00000000-0005-0000-0000-00003D060000}"/>
    <cellStyle name="T_TC Rach Cai Beo_CHI TIET CONG TY 30.6.2011_kh sxkd 2012" xfId="1582" xr:uid="{00000000-0005-0000-0000-00003E060000}"/>
    <cellStyle name="T_TC Rach Cai Beo_kh sxkd 2012" xfId="1583" xr:uid="{00000000-0005-0000-0000-00003F060000}"/>
    <cellStyle name="T_TC Rach Cai Beo_QUI MÔ 31.12.2011" xfId="1584" xr:uid="{00000000-0005-0000-0000-000040060000}"/>
    <cellStyle name="T_TC Rach Cai Beo_QUI MÔ 31.12.2011_kh sxkd 2012" xfId="1585" xr:uid="{00000000-0005-0000-0000-000041060000}"/>
    <cellStyle name="T_TC Rach Cai Beo_SO LIEU CA NAM 2010 DU KIEN" xfId="1586" xr:uid="{00000000-0005-0000-0000-000042060000}"/>
    <cellStyle name="T_TC Rach Cai Beo_SO LIEU CA NAM 2010 DU KIEN_CHI TIET CONG TY 30.6.2011" xfId="1587" xr:uid="{00000000-0005-0000-0000-000043060000}"/>
    <cellStyle name="T_TC Rach Cai Beo_SO LIEU CA NAM 2010 DU KIEN_CHI TIET CONG TY 30.6.2011_kh sxkd 2012" xfId="1588" xr:uid="{00000000-0005-0000-0000-000044060000}"/>
    <cellStyle name="T_TC Rach Cai Beo_SO LIEU CA NAM 2010 DU KIEN_kh sxkd 2012" xfId="1589" xr:uid="{00000000-0005-0000-0000-000045060000}"/>
    <cellStyle name="T_TC Rach Cai Beo_SO LIEU CA NAM 2010 DU KIEN_QUI MÔ 31.12.2011" xfId="1590" xr:uid="{00000000-0005-0000-0000-000046060000}"/>
    <cellStyle name="T_TC Rach Cai Beo_SO LIEU CA NAM 2010 DU KIEN_QUI MÔ 31.12.2011_kh sxkd 2012" xfId="1591" xr:uid="{00000000-0005-0000-0000-000047060000}"/>
    <cellStyle name="T_Tien luong moi thau goi 1" xfId="1592" xr:uid="{00000000-0005-0000-0000-000048060000}"/>
    <cellStyle name="T_Tien luong moi thau goi 1_CHI TIET CONG TY 30.6.2011" xfId="1593" xr:uid="{00000000-0005-0000-0000-000049060000}"/>
    <cellStyle name="T_Tien luong moi thau goi 1_CHI TIET CONG TY 30.6.2011_kh sxkd 2012" xfId="1594" xr:uid="{00000000-0005-0000-0000-00004A060000}"/>
    <cellStyle name="T_Tien luong moi thau goi 1_kh sxkd 2012" xfId="1595" xr:uid="{00000000-0005-0000-0000-00004B060000}"/>
    <cellStyle name="T_Tien luong moi thau goi 1_SO LIEU CA NAM 2010 DU KIEN" xfId="1596" xr:uid="{00000000-0005-0000-0000-00004C060000}"/>
    <cellStyle name="T_Tien luong moi thau goi 1_SO LIEU CA NAM 2010 DU KIEN_CHI TIET CONG TY 30.6.2011" xfId="1597" xr:uid="{00000000-0005-0000-0000-00004D060000}"/>
    <cellStyle name="T_Tien luong moi thau goi 1_SO LIEU CA NAM 2010 DU KIEN_CHI TIET CONG TY 30.6.2011_kh sxkd 2012" xfId="1598" xr:uid="{00000000-0005-0000-0000-00004E060000}"/>
    <cellStyle name="T_Tien luong moi thau goi 1_SO LIEU CA NAM 2010 DU KIEN_kh sxkd 2012" xfId="1599" xr:uid="{00000000-0005-0000-0000-00004F060000}"/>
    <cellStyle name="T_TK_HT" xfId="1600" xr:uid="{00000000-0005-0000-0000-000050060000}"/>
    <cellStyle name="T_VDL CTY CON" xfId="1601" xr:uid="{00000000-0005-0000-0000-000051060000}"/>
    <cellStyle name="T_VDL CTY CON_CHI TIET CONG TY 30.6.2011" xfId="1602" xr:uid="{00000000-0005-0000-0000-000052060000}"/>
    <cellStyle name="T_VDL CTY CON_CHI TIET CONG TY 30.6.2011_kh sxkd 2012" xfId="1603" xr:uid="{00000000-0005-0000-0000-000053060000}"/>
    <cellStyle name="T_VDL CTY CON_kh sxkd 2012" xfId="1604" xr:uid="{00000000-0005-0000-0000-000054060000}"/>
    <cellStyle name="T_VDL CTY CON_SO LIEU CA NAM 2010 DU KIEN" xfId="1605" xr:uid="{00000000-0005-0000-0000-000055060000}"/>
    <cellStyle name="T_VDL CTY CON_SO LIEU CA NAM 2010 DU KIEN_CHI TIET CONG TY 30.6.2011" xfId="1606" xr:uid="{00000000-0005-0000-0000-000056060000}"/>
    <cellStyle name="T_VDL CTY CON_SO LIEU CA NAM 2010 DU KIEN_CHI TIET CONG TY 30.6.2011_kh sxkd 2012" xfId="1607" xr:uid="{00000000-0005-0000-0000-000057060000}"/>
    <cellStyle name="T_VDL CTY CON_SO LIEU CA NAM 2010 DU KIEN_kh sxkd 2012" xfId="1608" xr:uid="{00000000-0005-0000-0000-000058060000}"/>
    <cellStyle name="Tentruong" xfId="1609" xr:uid="{00000000-0005-0000-0000-000059060000}"/>
    <cellStyle name="Text Indent A" xfId="1610" xr:uid="{00000000-0005-0000-0000-00005A060000}"/>
    <cellStyle name="Text Indent B" xfId="1611" xr:uid="{00000000-0005-0000-0000-00005B060000}"/>
    <cellStyle name="Text Indent C" xfId="1612" xr:uid="{00000000-0005-0000-0000-00005C060000}"/>
    <cellStyle name="th" xfId="1613" xr:uid="{00000000-0005-0000-0000-00005D060000}"/>
    <cellStyle name="þ_x001d_" xfId="1614" xr:uid="{00000000-0005-0000-0000-00005E060000}"/>
    <cellStyle name="Thanh" xfId="1615" xr:uid="{00000000-0005-0000-0000-00005F060000}"/>
    <cellStyle name="þ_x001d_ð" xfId="1616" xr:uid="{00000000-0005-0000-0000-000060060000}"/>
    <cellStyle name="þ_x001d_ð¤" xfId="1617" xr:uid="{00000000-0005-0000-0000-000061060000}"/>
    <cellStyle name="þ_x001d_ð¤_x000c_" xfId="1618" xr:uid="{00000000-0005-0000-0000-000062060000}"/>
    <cellStyle name="þ_x001d_ð¤_x000c_¯" xfId="1619" xr:uid="{00000000-0005-0000-0000-000063060000}"/>
    <cellStyle name="þ_x001d_ð¤_x000c_¯þ" xfId="1620" xr:uid="{00000000-0005-0000-0000-000064060000}"/>
    <cellStyle name="þ_x001d_ð¤_x000c_¯þ_x0014_" xfId="1621" xr:uid="{00000000-0005-0000-0000-000065060000}"/>
    <cellStyle name="þ_x001d_ð¤_x000c_¯þ_x0014__x000a_¨þU_x0001_À_x0004_ _x0015__x000f__x0001__x0001_" xfId="1622" xr:uid="{00000000-0005-0000-0000-000066060000}"/>
    <cellStyle name="þ_x001d_ð¤_x000c_¯þ_x0014__x000d_¨" xfId="1623" xr:uid="{00000000-0005-0000-0000-000067060000}"/>
    <cellStyle name="þ_x001d_ð¤_x000c_¯þ_x0014__x000d_¨þU" xfId="1624" xr:uid="{00000000-0005-0000-0000-000068060000}"/>
    <cellStyle name="þ_x001d_ð¤_x000c_¯þ_x0014__x000d_¨þU_x0001_À_x0004_ _x0015__x000f__x0001__x0001_" xfId="1625" xr:uid="{00000000-0005-0000-0000-000069060000}"/>
    <cellStyle name="þ_x001d_ð¤_x000c_¯þ_SO LIEU CA NAM 2010 DU KIEN" xfId="1626" xr:uid="{00000000-0005-0000-0000-00006A060000}"/>
    <cellStyle name="þ_x001d_ð¤_SO LIEU CA NAM 2010 DU KIEN" xfId="1627" xr:uid="{00000000-0005-0000-0000-00006B060000}"/>
    <cellStyle name="þ_x001d_ðK_x000c_Fý_x001b__x000a_9ýU_x0001_Ð_x0008_¦)_x0007__x0001__x0001_" xfId="1628" xr:uid="{00000000-0005-0000-0000-00006C060000}"/>
    <cellStyle name="þ_x001d_ðK_x000c_Fý_x001b__x000d_9ýU_x0001_Ð_x0008_¦)_x0007__x0001__x0001_" xfId="1629" xr:uid="{00000000-0005-0000-0000-00006D060000}"/>
    <cellStyle name="Tien VN" xfId="1630" xr:uid="{00000000-0005-0000-0000-00006E060000}"/>
    <cellStyle name="Times New Roman" xfId="1631" xr:uid="{00000000-0005-0000-0000-00006F060000}"/>
    <cellStyle name="Title 2" xfId="1632" xr:uid="{00000000-0005-0000-0000-000070060000}"/>
    <cellStyle name="Title 2 2" xfId="1633" xr:uid="{00000000-0005-0000-0000-000071060000}"/>
    <cellStyle name="Total 2" xfId="1634" xr:uid="{00000000-0005-0000-0000-000072060000}"/>
    <cellStyle name="trang" xfId="1635" xr:uid="{00000000-0005-0000-0000-000073060000}"/>
    <cellStyle name="TTinDN" xfId="1636" xr:uid="{00000000-0005-0000-0000-000074060000}"/>
    <cellStyle name="Tua de so" xfId="1637" xr:uid="{00000000-0005-0000-0000-000075060000}"/>
    <cellStyle name="Tusental (0)_pldt" xfId="1638" xr:uid="{00000000-0005-0000-0000-000076060000}"/>
    <cellStyle name="Tusental_pldt" xfId="1639" xr:uid="{00000000-0005-0000-0000-000077060000}"/>
    <cellStyle name="Valuta (0)_pldt" xfId="1640" xr:uid="{00000000-0005-0000-0000-000078060000}"/>
    <cellStyle name="Valuta_pldt" xfId="1641" xr:uid="{00000000-0005-0000-0000-000079060000}"/>
    <cellStyle name="viet" xfId="1642" xr:uid="{00000000-0005-0000-0000-00007A060000}"/>
    <cellStyle name="viet2" xfId="1643" xr:uid="{00000000-0005-0000-0000-00007B060000}"/>
    <cellStyle name="VN new romanNormal" xfId="1644" xr:uid="{00000000-0005-0000-0000-00007C060000}"/>
    <cellStyle name="VN new romanNormal 2" xfId="1645" xr:uid="{00000000-0005-0000-0000-00007D060000}"/>
    <cellStyle name="VN new romanNormal 3" xfId="1646" xr:uid="{00000000-0005-0000-0000-00007E060000}"/>
    <cellStyle name="VN time new roman" xfId="1647" xr:uid="{00000000-0005-0000-0000-00007F060000}"/>
    <cellStyle name="VN time new roman 2" xfId="1648" xr:uid="{00000000-0005-0000-0000-000080060000}"/>
    <cellStyle name="VN time new roman 3" xfId="1649" xr:uid="{00000000-0005-0000-0000-000081060000}"/>
    <cellStyle name="vnhead1" xfId="1650" xr:uid="{00000000-0005-0000-0000-000082060000}"/>
    <cellStyle name="vnhead3" xfId="1651" xr:uid="{00000000-0005-0000-0000-000083060000}"/>
    <cellStyle name="vntxt1" xfId="1652" xr:uid="{00000000-0005-0000-0000-000084060000}"/>
    <cellStyle name="vntxt2" xfId="1653" xr:uid="{00000000-0005-0000-0000-000085060000}"/>
    <cellStyle name="Währung [0]_G.A. (2)" xfId="1654" xr:uid="{00000000-0005-0000-0000-000086060000}"/>
    <cellStyle name="Währung_G.A. (2)" xfId="1655" xr:uid="{00000000-0005-0000-0000-000087060000}"/>
    <cellStyle name="Warning Text 2" xfId="1656" xr:uid="{00000000-0005-0000-0000-000088060000}"/>
    <cellStyle name="xuan" xfId="1657" xr:uid="{00000000-0005-0000-0000-000089060000}"/>
    <cellStyle name=" [0.00]_ Att. 1- Cover" xfId="1658" xr:uid="{00000000-0005-0000-0000-00008A060000}"/>
    <cellStyle name="_ Att. 1- Cover" xfId="1659" xr:uid="{00000000-0005-0000-0000-00008B060000}"/>
    <cellStyle name="?_ Att. 1- Cover" xfId="1660" xr:uid="{00000000-0005-0000-0000-00008C060000}"/>
    <cellStyle name="똿뗦먛귟 [0.00]_PRODUCT DETAIL Q1" xfId="1661" xr:uid="{00000000-0005-0000-0000-00008D060000}"/>
    <cellStyle name="똿뗦먛귟_PRODUCT DETAIL Q1" xfId="1662" xr:uid="{00000000-0005-0000-0000-00008E060000}"/>
    <cellStyle name="믅됞 [0.00]_PRODUCT DETAIL Q1" xfId="1663" xr:uid="{00000000-0005-0000-0000-00008F060000}"/>
    <cellStyle name="믅됞_PRODUCT DETAIL Q1" xfId="1664" xr:uid="{00000000-0005-0000-0000-000090060000}"/>
    <cellStyle name="백분율_95" xfId="1665" xr:uid="{00000000-0005-0000-0000-000091060000}"/>
    <cellStyle name="뷭?_BOOKSHIP" xfId="1666" xr:uid="{00000000-0005-0000-0000-000092060000}"/>
    <cellStyle name="콤마 [0]_1202" xfId="1667" xr:uid="{00000000-0005-0000-0000-000093060000}"/>
    <cellStyle name="콤마_1202" xfId="1668" xr:uid="{00000000-0005-0000-0000-000094060000}"/>
    <cellStyle name="통화 [0]_1202" xfId="1669" xr:uid="{00000000-0005-0000-0000-000095060000}"/>
    <cellStyle name="통화_1202" xfId="1670" xr:uid="{00000000-0005-0000-0000-000096060000}"/>
    <cellStyle name="표준_(정보부문)월별인원계획" xfId="1671" xr:uid="{00000000-0005-0000-0000-000097060000}"/>
    <cellStyle name="一般_00Q3902REV.1" xfId="1672" xr:uid="{00000000-0005-0000-0000-000098060000}"/>
    <cellStyle name="千分位[0]_00Q3902REV.1" xfId="1673" xr:uid="{00000000-0005-0000-0000-000099060000}"/>
    <cellStyle name="千分位_00Q3902REV.1" xfId="1674" xr:uid="{00000000-0005-0000-0000-00009A060000}"/>
    <cellStyle name="貨幣 [0]_00Q3902REV.1" xfId="1675" xr:uid="{00000000-0005-0000-0000-00009B060000}"/>
    <cellStyle name="貨幣[0]_BRE" xfId="1676" xr:uid="{00000000-0005-0000-0000-00009C060000}"/>
    <cellStyle name="貨幣_00Q3902REV.1" xfId="1677" xr:uid="{00000000-0005-0000-0000-00009D06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66"/>
      <color rgb="FF66FFCC"/>
      <color rgb="FFFFCC00"/>
      <color rgb="FFFFFFCC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9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4.xml"/><Relationship Id="rId63" Type="http://schemas.openxmlformats.org/officeDocument/2006/relationships/externalLink" Target="externalLinks/externalLink25.xml"/><Relationship Id="rId84" Type="http://schemas.openxmlformats.org/officeDocument/2006/relationships/externalLink" Target="externalLinks/externalLink4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6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5.xml"/><Relationship Id="rId58" Type="http://schemas.openxmlformats.org/officeDocument/2006/relationships/externalLink" Target="externalLinks/externalLink20.xml"/><Relationship Id="rId74" Type="http://schemas.openxmlformats.org/officeDocument/2006/relationships/externalLink" Target="externalLinks/externalLink36.xml"/><Relationship Id="rId79" Type="http://schemas.openxmlformats.org/officeDocument/2006/relationships/externalLink" Target="externalLinks/externalLink41.xml"/><Relationship Id="rId102" Type="http://schemas.openxmlformats.org/officeDocument/2006/relationships/externalLink" Target="externalLinks/externalLink64.xml"/><Relationship Id="rId123" Type="http://schemas.openxmlformats.org/officeDocument/2006/relationships/externalLink" Target="externalLinks/externalLink85.xml"/><Relationship Id="rId128" Type="http://schemas.openxmlformats.org/officeDocument/2006/relationships/externalLink" Target="externalLinks/externalLink9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2.xml"/><Relationship Id="rId95" Type="http://schemas.openxmlformats.org/officeDocument/2006/relationships/externalLink" Target="externalLinks/externalLink57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26.xml"/><Relationship Id="rId69" Type="http://schemas.openxmlformats.org/officeDocument/2006/relationships/externalLink" Target="externalLinks/externalLink31.xml"/><Relationship Id="rId113" Type="http://schemas.openxmlformats.org/officeDocument/2006/relationships/externalLink" Target="externalLinks/externalLink75.xml"/><Relationship Id="rId118" Type="http://schemas.openxmlformats.org/officeDocument/2006/relationships/externalLink" Target="externalLinks/externalLink80.xml"/><Relationship Id="rId134" Type="http://schemas.openxmlformats.org/officeDocument/2006/relationships/calcChain" Target="calcChain.xml"/><Relationship Id="rId80" Type="http://schemas.openxmlformats.org/officeDocument/2006/relationships/externalLink" Target="externalLinks/externalLink42.xml"/><Relationship Id="rId85" Type="http://schemas.openxmlformats.org/officeDocument/2006/relationships/externalLink" Target="externalLinks/externalLink4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21.xml"/><Relationship Id="rId103" Type="http://schemas.openxmlformats.org/officeDocument/2006/relationships/externalLink" Target="externalLinks/externalLink65.xml"/><Relationship Id="rId108" Type="http://schemas.openxmlformats.org/officeDocument/2006/relationships/externalLink" Target="externalLinks/externalLink70.xml"/><Relationship Id="rId124" Type="http://schemas.openxmlformats.org/officeDocument/2006/relationships/externalLink" Target="externalLinks/externalLink86.xml"/><Relationship Id="rId129" Type="http://schemas.openxmlformats.org/officeDocument/2006/relationships/externalLink" Target="externalLinks/externalLink91.xml"/><Relationship Id="rId54" Type="http://schemas.openxmlformats.org/officeDocument/2006/relationships/externalLink" Target="externalLinks/externalLink16.xml"/><Relationship Id="rId70" Type="http://schemas.openxmlformats.org/officeDocument/2006/relationships/externalLink" Target="externalLinks/externalLink32.xml"/><Relationship Id="rId75" Type="http://schemas.openxmlformats.org/officeDocument/2006/relationships/externalLink" Target="externalLinks/externalLink37.xml"/><Relationship Id="rId91" Type="http://schemas.openxmlformats.org/officeDocument/2006/relationships/externalLink" Target="externalLinks/externalLink53.xml"/><Relationship Id="rId96" Type="http://schemas.openxmlformats.org/officeDocument/2006/relationships/externalLink" Target="externalLinks/externalLink5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1.xml"/><Relationship Id="rId114" Type="http://schemas.openxmlformats.org/officeDocument/2006/relationships/externalLink" Target="externalLinks/externalLink76.xml"/><Relationship Id="rId119" Type="http://schemas.openxmlformats.org/officeDocument/2006/relationships/externalLink" Target="externalLinks/externalLink81.xml"/><Relationship Id="rId44" Type="http://schemas.openxmlformats.org/officeDocument/2006/relationships/externalLink" Target="externalLinks/externalLink6.xml"/><Relationship Id="rId60" Type="http://schemas.openxmlformats.org/officeDocument/2006/relationships/externalLink" Target="externalLinks/externalLink22.xml"/><Relationship Id="rId65" Type="http://schemas.openxmlformats.org/officeDocument/2006/relationships/externalLink" Target="externalLinks/externalLink27.xml"/><Relationship Id="rId81" Type="http://schemas.openxmlformats.org/officeDocument/2006/relationships/externalLink" Target="externalLinks/externalLink43.xml"/><Relationship Id="rId86" Type="http://schemas.openxmlformats.org/officeDocument/2006/relationships/externalLink" Target="externalLinks/externalLink48.xml"/><Relationship Id="rId130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.xml"/><Relationship Id="rId109" Type="http://schemas.openxmlformats.org/officeDocument/2006/relationships/externalLink" Target="externalLinks/externalLink71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2.xml"/><Relationship Id="rId55" Type="http://schemas.openxmlformats.org/officeDocument/2006/relationships/externalLink" Target="externalLinks/externalLink17.xml"/><Relationship Id="rId76" Type="http://schemas.openxmlformats.org/officeDocument/2006/relationships/externalLink" Target="externalLinks/externalLink38.xml"/><Relationship Id="rId97" Type="http://schemas.openxmlformats.org/officeDocument/2006/relationships/externalLink" Target="externalLinks/externalLink59.xml"/><Relationship Id="rId104" Type="http://schemas.openxmlformats.org/officeDocument/2006/relationships/externalLink" Target="externalLinks/externalLink66.xml"/><Relationship Id="rId120" Type="http://schemas.openxmlformats.org/officeDocument/2006/relationships/externalLink" Target="externalLinks/externalLink82.xml"/><Relationship Id="rId125" Type="http://schemas.openxmlformats.org/officeDocument/2006/relationships/externalLink" Target="externalLinks/externalLink8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3.xml"/><Relationship Id="rId92" Type="http://schemas.openxmlformats.org/officeDocument/2006/relationships/externalLink" Target="externalLinks/externalLink5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66" Type="http://schemas.openxmlformats.org/officeDocument/2006/relationships/externalLink" Target="externalLinks/externalLink28.xml"/><Relationship Id="rId87" Type="http://schemas.openxmlformats.org/officeDocument/2006/relationships/externalLink" Target="externalLinks/externalLink49.xml"/><Relationship Id="rId110" Type="http://schemas.openxmlformats.org/officeDocument/2006/relationships/externalLink" Target="externalLinks/externalLink72.xml"/><Relationship Id="rId115" Type="http://schemas.openxmlformats.org/officeDocument/2006/relationships/externalLink" Target="externalLinks/externalLink77.xml"/><Relationship Id="rId131" Type="http://schemas.openxmlformats.org/officeDocument/2006/relationships/styles" Target="styles.xml"/><Relationship Id="rId61" Type="http://schemas.openxmlformats.org/officeDocument/2006/relationships/externalLink" Target="externalLinks/externalLink23.xml"/><Relationship Id="rId82" Type="http://schemas.openxmlformats.org/officeDocument/2006/relationships/externalLink" Target="externalLinks/externalLink4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8.xml"/><Relationship Id="rId77" Type="http://schemas.openxmlformats.org/officeDocument/2006/relationships/externalLink" Target="externalLinks/externalLink39.xml"/><Relationship Id="rId100" Type="http://schemas.openxmlformats.org/officeDocument/2006/relationships/externalLink" Target="externalLinks/externalLink62.xml"/><Relationship Id="rId105" Type="http://schemas.openxmlformats.org/officeDocument/2006/relationships/externalLink" Target="externalLinks/externalLink67.xml"/><Relationship Id="rId126" Type="http://schemas.openxmlformats.org/officeDocument/2006/relationships/externalLink" Target="externalLinks/externalLink8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3.xml"/><Relationship Id="rId72" Type="http://schemas.openxmlformats.org/officeDocument/2006/relationships/externalLink" Target="externalLinks/externalLink34.xml"/><Relationship Id="rId93" Type="http://schemas.openxmlformats.org/officeDocument/2006/relationships/externalLink" Target="externalLinks/externalLink55.xml"/><Relationship Id="rId98" Type="http://schemas.openxmlformats.org/officeDocument/2006/relationships/externalLink" Target="externalLinks/externalLink60.xml"/><Relationship Id="rId121" Type="http://schemas.openxmlformats.org/officeDocument/2006/relationships/externalLink" Target="externalLinks/externalLink8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8.xml"/><Relationship Id="rId67" Type="http://schemas.openxmlformats.org/officeDocument/2006/relationships/externalLink" Target="externalLinks/externalLink29.xml"/><Relationship Id="rId116" Type="http://schemas.openxmlformats.org/officeDocument/2006/relationships/externalLink" Target="externalLinks/externalLink7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3.xml"/><Relationship Id="rId62" Type="http://schemas.openxmlformats.org/officeDocument/2006/relationships/externalLink" Target="externalLinks/externalLink24.xml"/><Relationship Id="rId83" Type="http://schemas.openxmlformats.org/officeDocument/2006/relationships/externalLink" Target="externalLinks/externalLink45.xml"/><Relationship Id="rId88" Type="http://schemas.openxmlformats.org/officeDocument/2006/relationships/externalLink" Target="externalLinks/externalLink50.xml"/><Relationship Id="rId111" Type="http://schemas.openxmlformats.org/officeDocument/2006/relationships/externalLink" Target="externalLinks/externalLink73.xml"/><Relationship Id="rId132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9.xml"/><Relationship Id="rId106" Type="http://schemas.openxmlformats.org/officeDocument/2006/relationships/externalLink" Target="externalLinks/externalLink68.xml"/><Relationship Id="rId127" Type="http://schemas.openxmlformats.org/officeDocument/2006/relationships/externalLink" Target="externalLinks/externalLink8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4.xml"/><Relationship Id="rId73" Type="http://schemas.openxmlformats.org/officeDocument/2006/relationships/externalLink" Target="externalLinks/externalLink35.xml"/><Relationship Id="rId78" Type="http://schemas.openxmlformats.org/officeDocument/2006/relationships/externalLink" Target="externalLinks/externalLink40.xml"/><Relationship Id="rId94" Type="http://schemas.openxmlformats.org/officeDocument/2006/relationships/externalLink" Target="externalLinks/externalLink56.xml"/><Relationship Id="rId99" Type="http://schemas.openxmlformats.org/officeDocument/2006/relationships/externalLink" Target="externalLinks/externalLink61.xml"/><Relationship Id="rId101" Type="http://schemas.openxmlformats.org/officeDocument/2006/relationships/externalLink" Target="externalLinks/externalLink63.xml"/><Relationship Id="rId122" Type="http://schemas.openxmlformats.org/officeDocument/2006/relationships/externalLink" Target="externalLinks/externalLink8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9.xml"/><Relationship Id="rId68" Type="http://schemas.openxmlformats.org/officeDocument/2006/relationships/externalLink" Target="externalLinks/externalLink30.xml"/><Relationship Id="rId89" Type="http://schemas.openxmlformats.org/officeDocument/2006/relationships/externalLink" Target="externalLinks/externalLink51.xml"/><Relationship Id="rId112" Type="http://schemas.openxmlformats.org/officeDocument/2006/relationships/externalLink" Target="externalLinks/externalLink74.xml"/><Relationship Id="rId133" Type="http://schemas.microsoft.com/office/2017/10/relationships/person" Target="persons/perso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41274</xdr:rowOff>
    </xdr:from>
    <xdr:to>
      <xdr:col>5</xdr:col>
      <xdr:colOff>1128970</xdr:colOff>
      <xdr:row>4</xdr:row>
      <xdr:rowOff>30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6591300" y="47624"/>
          <a:ext cx="2600325" cy="7810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vi-VN" sz="11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Mẫu số: B0</a:t>
          </a:r>
          <a:r>
            <a:rPr lang="en-US" sz="11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vi-VN" sz="11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-DN</a:t>
          </a:r>
          <a:endParaRPr lang="vi-V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(Ban hành theo 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Thông t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ư số 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200/2014/TT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-BTC ngày 2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tháng 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12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năm 20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14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của Bộ Tài Chính)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340999</xdr:colOff>
      <xdr:row>0</xdr:row>
      <xdr:rowOff>60325</xdr:rowOff>
    </xdr:from>
    <xdr:to>
      <xdr:col>6</xdr:col>
      <xdr:colOff>5213</xdr:colOff>
      <xdr:row>3</xdr:row>
      <xdr:rowOff>152386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4379595" y="66675"/>
          <a:ext cx="2451640" cy="7239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vi-VN" sz="11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Mẫu số: B02-DN</a:t>
          </a:r>
          <a:endParaRPr lang="vi-V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(Ban hành theo 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Thông t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ư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số 200/2014/TT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-BTC ngày 2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2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tháng 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12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năm 20</a:t>
          </a:r>
          <a:r>
            <a:rPr lang="en-US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14</a:t>
          </a:r>
          <a:r>
            <a:rPr lang="vi-VN" sz="11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của Bộ Tài Chính)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1295402</xdr:colOff>
      <xdr:row>2</xdr:row>
      <xdr:rowOff>28575</xdr:rowOff>
    </xdr:from>
    <xdr:to>
      <xdr:col>2</xdr:col>
      <xdr:colOff>2609852</xdr:colOff>
      <xdr:row>2</xdr:row>
      <xdr:rowOff>28575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1847850" y="447675"/>
          <a:ext cx="1314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1219200</xdr:colOff>
      <xdr:row>2</xdr:row>
      <xdr:rowOff>38100</xdr:rowOff>
    </xdr:from>
    <xdr:to>
      <xdr:col>5</xdr:col>
      <xdr:colOff>65776</xdr:colOff>
      <xdr:row>2</xdr:row>
      <xdr:rowOff>38100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6134100" y="457200"/>
          <a:ext cx="15430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ong\Xls\DONG\QUINHON\QNMR\N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uong/Xls/DONG/QUINHON/QNMR/N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99Q3299(REV.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ng%20cham%20co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euchinh_Km336-345_lap_Trinh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KMHBT~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oang%20Lam\Local%20Settings\Temporary%20Internet%20Files\OLKC8\Dieuchinh_Km336-345_lap_Trin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AO%20CAO%20KIEM%20TOAN/NAM%202020/BCTC_DVHH_2020/4%20BCTC_DVHH_2020_tung.nt1%20-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LOCALS~1\Temp\Rar$DI95.9219\BCTC_HN_SN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Tuan%20DVHHTC/AppData/Local/Microsoft/Windows/Temporary%20Internet%20Files/Content.Outlook/9OUC56YP/K&#7870;%20HO&#7840;CH%20SXKD%202019%20(24-12-2018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UNGQUAT-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NANH\KIEMTOAN2008\BCKIEMTOANCUOINAM\SNP_HOPNHAT\BCTC_H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kkt-ql38-1-g-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LIDES.XLA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ser\LOCALS~1\Temp\BCTC_Tan%20Can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KCAD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99Q3299(REV.0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LNIN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&#199;u%20Ch&#238;%20G&#23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oketoanA5_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3006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UBTCT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TTRLO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GUYEN%20VAN%20THANH%202.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YXUA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kkttc1-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CX-G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AMVI~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HTBACHU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SU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KKT_15Alan1-d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0463BQ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ONGHO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IPE-03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6%20Khach%20hang\01%20BCTC\02%20Tan%20Cang\Nam%202008\Tan%20Cang%20phat%20hanh\Tan%20Cang_HN%20(14.4)\4%20BCTC_H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%20TKK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NANH\QUYETTOAN2007\QT%20CTY%20ME\Trang\hnhung\thienke\tdinh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dc-may08/E/Luu-Hoa/QLHSKT-Excel/Ctr-QLHSKT-T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u%20toan%20Minh%20Hung%20ngay%2010-9-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MU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THUYV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CAGA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HUTRO5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NE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NG%20TY%20VAN%20MAI\CTY%20VAN%20MAI%20NAM%202010\SO%20QUYET%20TOAN%20NAM%202010\QUYET%20TOAN%20VAN%20MAI%20NAM%20201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CayM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uDZMoi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YA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TK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HTTANHU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VINH~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TBACHU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NOC-1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KHLKIE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ngerours%20cargo%20INBOU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BASE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P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uQuang\Quang%202%20-%2012\Nhatrang\TKKTTC\TKKTTC2\Luu%20o%20D%20old\Dutoan\QUANGNAM\NguyenHoang\N-Hoang(KT)duyet%20them%208m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uong272-28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NANH\CONGVIEC\QUYETTOANTAICHINH\QUYETTOAN%202009\BC%20TONG%20QT%20TOAN%20CTY_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3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G2-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TDAU2006\DAU-2005\WINDOWS\TEMP\VXU72N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OKT-Q3C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TTK1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C11cau-QL15A-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CNCKT13_S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duong257-27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g32-3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ng%20phan%20tr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uBtat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KKT-Giapba.xls" TargetMode="External"/></Relationships>
</file>

<file path=xl/externalLinks/_rels/externalLink8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K&#7870;%20HO&#7840;CH%20SXKD/2025/2024%2009%2026%20(P.KHKD%20THEO%20D&#213;I)%20BC%20CHI%20TIET%20KQKD%202024.xls" TargetMode="External"/><Relationship Id="rId2" Type="http://schemas.openxmlformats.org/officeDocument/2006/relationships/externalLinkPath" Target="file:///D:\THANH%20LY\K&#7870;%20HO&#7840;CH%20SXKD\2025\2024%2009%2026%20(P.KHKD%20THEO%20D&#213;I)%20BC%20CHI%20TIET%20KQKD%202024.xls" TargetMode="External"/><Relationship Id="rId1" Type="http://schemas.openxmlformats.org/officeDocument/2006/relationships/externalLinkPath" Target="/THANH%20LY/K&#7870;%20HO&#7840;CH%20SXKD/2025/2024%2009%2026%20(P.KHKD%20THEO%20D&#213;I)%20BC%20CHI%20TIET%20KQKD%202024.xls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30082024/K&#7870;%20HO&#7840;CH%20SXKD/2025/KH%20SXKD%202025.xlsx" TargetMode="External"/><Relationship Id="rId1" Type="http://schemas.openxmlformats.org/officeDocument/2006/relationships/externalLinkPath" Target="/30082024/K&#7870;%20HO&#7840;CH%20SXKD/2025/KH%20SXKD%202025.xlsx" TargetMode="External"/></Relationships>
</file>

<file path=xl/externalLinks/_rels/externalLink8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K&#7870;%20HO&#7840;CH%20SXKD/2025/C&#225;c%20ph&#242;ng/C&#225;c%20ph&#242;ng%20g&#7917;i/19.10%20Ph&#7909;%20l&#7909;c%2002.%20Ph&#242;ng%20TCHC%202025%20(1).xlsx" TargetMode="External"/><Relationship Id="rId2" Type="http://schemas.openxmlformats.org/officeDocument/2006/relationships/externalLinkPath" Target="file:///D:\THANH%20LY\K&#7870;%20HO&#7840;CH%20SXKD\2025\C&#225;c%20ph&#242;ng\C&#225;c%20ph&#242;ng%20g&#7917;i\19.10%20Ph&#7909;%20l&#7909;c%2002.%20Ph&#242;ng%20TCHC%202025%20(1).xlsx" TargetMode="External"/><Relationship Id="rId1" Type="http://schemas.openxmlformats.org/officeDocument/2006/relationships/externalLinkPath" Target="/THANH%20LY/K&#7870;%20HO&#7840;CH%20SXKD/2025/C&#225;c%20ph&#242;ng/C&#225;c%20ph&#242;ng%20g&#7917;i/19.10%20Ph&#7909;%20l&#7909;c%2002.%20Ph&#242;ng%20TCHC%202025%20(1).xlsx" TargetMode="External"/></Relationships>
</file>

<file path=xl/externalLinks/_rels/externalLink8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K&#7870;%20HO&#7840;CH%20SXKD/2025/C&#225;c%20ph&#242;ng/C&#225;c%20ph&#242;ng%20g&#7917;i/Ph&#7909;%20l&#7909;c%2004.%20Ph&#242;ng%20TCKT.xlsx" TargetMode="External"/><Relationship Id="rId2" Type="http://schemas.openxmlformats.org/officeDocument/2006/relationships/externalLinkPath" Target="file:///D:\THANH%20LY\K&#7870;%20HO&#7840;CH%20SXKD\2025\C&#225;c%20ph&#242;ng\C&#225;c%20ph&#242;ng%20g&#7917;i\Ph&#7909;%20l&#7909;c%2004.%20Ph&#242;ng%20TCKT.xlsx" TargetMode="External"/><Relationship Id="rId1" Type="http://schemas.openxmlformats.org/officeDocument/2006/relationships/externalLinkPath" Target="/THANH%20LY/K&#7870;%20HO&#7840;CH%20SXKD/2025/C&#225;c%20ph&#242;ng/C&#225;c%20ph&#242;ng%20g&#7917;i/Ph&#7909;%20l&#7909;c%2004.%20Ph&#242;ng%20TCKT.xlsx" TargetMode="External"/></Relationships>
</file>

<file path=xl/externalLinks/_rels/externalLink8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K&#7870;%20HO&#7840;CH%20SXKD/2025/C&#225;c%20ph&#242;ng/C&#225;c%20ph&#242;ng%20g&#7917;i/Ph&#7909;%20l&#7909;c%2003.%20Ph&#242;ng%20KTVT%20(SXKD%202025).xlsx" TargetMode="External"/><Relationship Id="rId2" Type="http://schemas.openxmlformats.org/officeDocument/2006/relationships/externalLinkPath" Target="file:///D:\THANH%20LY\K&#7870;%20HO&#7840;CH%20SXKD\2025\C&#225;c%20ph&#242;ng\C&#225;c%20ph&#242;ng%20g&#7917;i\Ph&#7909;%20l&#7909;c%2003.%20Ph&#242;ng%20KTVT%20(SXKD%202025).xlsx" TargetMode="External"/><Relationship Id="rId1" Type="http://schemas.openxmlformats.org/officeDocument/2006/relationships/externalLinkPath" Target="/THANH%20LY/K&#7870;%20HO&#7840;CH%20SXKD/2025/C&#225;c%20ph&#242;ng/C&#225;c%20ph&#242;ng%20g&#7917;i/Ph&#7909;%20l&#7909;c%2003.%20Ph&#242;ng%20KTVT%20(SXKD%202025).xlsx" TargetMode="External"/></Relationships>
</file>

<file path=xl/externalLinks/_rels/externalLink8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K&#7870;%20HO&#7840;CH%20SXKD/2025/G&#7917;i%20TCT/2025%2002%2025%20(DVHH-kiem%20toan)%20K&#7870;%20HO&#7840;CH%20S&#7842;N%20XU&#7844;T%20KINH%20DOANH%20N&#258;M%202025%20-%208%25.xlsx" TargetMode="External"/><Relationship Id="rId2" Type="http://schemas.openxmlformats.org/officeDocument/2006/relationships/externalLinkPath" Target="file:///D:\THANH%20LY\K&#7870;%20HO&#7840;CH%20SXKD\2025\G&#7917;i%20TCT\2025%2002%2025%20(DVHH-kiem%20toan)%20K&#7870;%20HO&#7840;CH%20S&#7842;N%20XU&#7844;T%20KINH%20DOANH%20N&#258;M%202025%20-%208%25.xlsx" TargetMode="External"/><Relationship Id="rId1" Type="http://schemas.openxmlformats.org/officeDocument/2006/relationships/externalLinkPath" Target="/THANH%20LY/K&#7870;%20HO&#7840;CH%20SXKD/2025/G&#7917;i%20TCT/2025%2002%2025%20(DVHH-kiem%20toan)%20K&#7870;%20HO&#7840;CH%20S&#7842;N%20XU&#7844;T%20KINH%20DOANH%20N&#258;M%202025%20-%208%25.xlsx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K&#7870;%20HO&#7840;CH%20SXKD/2025/DK%20S&#7842;N%20L&#431;&#7906;NG%20DOANH%20THU%202025%20(update%20T12.2025).xlsx" TargetMode="External"/><Relationship Id="rId1" Type="http://schemas.openxmlformats.org/officeDocument/2006/relationships/externalLinkPath" Target="/THANH%20LY/K&#7870;%20HO&#7840;CH%20SXKD/2025/DK%20S&#7842;N%20L&#431;&#7906;NG%20DOANH%20THU%202025%20(update%20T12.2025).xlsx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C\Downloads\TCKT-KH%20SXKD%202025%20(K&#7882;CH%20B&#7842;N%206-&#273;i&#7873;u%20ch&#7881;nh%20SL%202025,%20t&#259;ng%20SL%20TH2024%20l&#234;n%20200%20l&#432;&#7907;t%20t&#7915;%20SL%20&#273;&#7875;%20l&#7841;i,%20LNTT%20110%20t&#7927;)%20(update%20TCT).xlsx" TargetMode="External"/><Relationship Id="rId1" Type="http://schemas.openxmlformats.org/officeDocument/2006/relationships/externalLinkPath" Target="file:///C:\Users\PC\Downloads\TCKT-KH%20SXKD%202025%20(K&#7882;CH%20B&#7842;N%206-&#273;i&#7873;u%20ch&#7881;nh%20SL%202025,%20t&#259;ng%20SL%20TH2024%20l&#234;n%20200%20l&#432;&#7907;t%20t&#7915;%20SL%20&#273;&#7875;%20l&#7841;i,%20LNTT%20110%20t&#7927;)%20(update%20TCT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cac%20cong.xls" TargetMode="External"/></Relationships>
</file>

<file path=xl/externalLinks/_rels/externalLink90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K&#7870;%20HO&#7840;CH%20SXKD/2025/G&#7917;i%20TCT/(DVHH)%20K&#7870;%20HO&#7840;CH%20S&#7842;N%20XU&#7844;T%20KINH%20DOANH%20N&#258;M%202025%20(G&#7917;i%20TCT).xlsx" TargetMode="External"/><Relationship Id="rId2" Type="http://schemas.openxmlformats.org/officeDocument/2006/relationships/externalLinkPath" Target="file:///D:\THANH%20LY\K&#7870;%20HO&#7840;CH%20SXKD\2025\G&#7917;i%20TCT\(DVHH)%20K&#7870;%20HO&#7840;CH%20S&#7842;N%20XU&#7844;T%20KINH%20DOANH%20N&#258;M%202025%20(G&#7917;i%20TCT).xlsx" TargetMode="External"/><Relationship Id="rId1" Type="http://schemas.openxmlformats.org/officeDocument/2006/relationships/externalLinkPath" Target="/THANH%20LY/K&#7870;%20HO&#7840;CH%20SXKD/2025/G&#7917;i%20TCT/(DVHH)%20K&#7870;%20HO&#7840;CH%20S&#7842;N%20XU&#7844;T%20KINH%20DOANH%20N&#258;M%202025%20(G&#7917;i%20TCT).xlsx" TargetMode="External"/></Relationships>
</file>

<file path=xl/externalLinks/_rels/externalLink9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K&#7870;%20HO&#7840;CH%20SXKD/2025/C&#225;c%20ph&#242;ng/C&#225;c%20ph&#242;ng%20g&#7917;i/P.TCHC%20KHSXKD%202025%20(update%20bi&#7875;u%20m&#7851;u).xlsx" TargetMode="External"/><Relationship Id="rId2" Type="http://schemas.openxmlformats.org/officeDocument/2006/relationships/externalLinkPath" Target="file:///C:\THANH%20LY\K&#7870;%20HO&#7840;CH%20SXKD\2025\C&#225;c%20ph&#242;ng\C&#225;c%20ph&#242;ng%20g&#7917;i\P.TCHC%20KHSXKD%202025%20(update%20bi&#7875;u%20m&#7851;u).xlsx" TargetMode="External"/><Relationship Id="rId1" Type="http://schemas.openxmlformats.org/officeDocument/2006/relationships/externalLinkPath" Target="/THANH%20LY/K&#7870;%20HO&#7840;CH%20SXKD/2025/C&#225;c%20ph&#242;ng/C&#225;c%20ph&#242;ng%20g&#7917;i/P.TCHC%20KHSXKD%202025%20(update%20bi&#7875;u%20m&#7851;u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Vinh"/>
      <sheetName val="Hanh"/>
      <sheetName val="Chinh"/>
      <sheetName val="Triet"/>
      <sheetName val="Khac"/>
      <sheetName val="Hien"/>
      <sheetName val="Tong"/>
      <sheetName val="Thuchi "/>
      <sheetName val="Sheet1"/>
      <sheetName val="Sheet2"/>
      <sheetName val="Sheet3"/>
      <sheetName val="PNT_QUOT__3"/>
      <sheetName val="COAT_WRAP_QIOT__3"/>
      <sheetName val="Summary"/>
      <sheetName val="Prelims"/>
      <sheetName val="Tavern"/>
      <sheetName val="VINABK"/>
      <sheetName val="ZVina"/>
      <sheetName val="Zcuatan"/>
      <sheetName val="Gian giao"/>
      <sheetName val="Z5"/>
      <sheetName val="NNHC"/>
      <sheetName val="Z6"/>
      <sheetName val="KS TThu"/>
      <sheetName val="Z4"/>
      <sheetName val="XSON"/>
      <sheetName val="Z2"/>
      <sheetName val="NEN BT"/>
      <sheetName val="Z3"/>
      <sheetName val="DNB"/>
      <sheetName val="Z1"/>
      <sheetName val="So Do"/>
      <sheetName val="KTTSCD - DLNA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XL4Test5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H Ky Anh"/>
      <sheetName val="Sheet2 (2)"/>
      <sheetName val="TH  goi 4-x"/>
      <sheetName val="t1"/>
      <sheetName val="T11"/>
      <sheetName val="Bia"/>
      <sheetName val="Tm"/>
      <sheetName val="THKP"/>
      <sheetName val="DGi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CV den trong to聮g"/>
      <sheetName val="fOOD"/>
      <sheetName val="FORM hc"/>
      <sheetName val="FORM pc"/>
      <sheetName val="CamPha"/>
      <sheetName val="MongCai"/>
      <sheetName val="70000000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SOLIEU"/>
      <sheetName val="TINHTOAN"/>
      <sheetName val="BangTH"/>
      <sheetName val="Xaylap "/>
      <sheetName val="Nhan cong"/>
      <sheetName val="Thietbi"/>
      <sheetName val="Diengiai"/>
      <sheetName val="Vanchuyen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ȴ0000000"/>
      <sheetName val="PNT-QUOT-D150#3"/>
      <sheetName val="PNT-QUOT-H153#3"/>
      <sheetName val="PNT-QUOT-K152#3"/>
      <sheetName val="PNT-QUOT-H146#3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Km27' - Km278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Bao cao KQTH quy hoach 135"/>
      <sheetName val="Sheet5"/>
      <sheetName val="Sheet6"/>
      <sheetName val="Sheet7"/>
      <sheetName val="Sheet8"/>
      <sheetName val="Sheet9"/>
      <sheetName val="Sheet10"/>
      <sheetName val="Oð mai 279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Sheet15"/>
      <sheetName val="Kѭ284"/>
      <sheetName val="30100000"/>
      <sheetName val="Ton 31.1"/>
      <sheetName val="NhapT.2"/>
      <sheetName val="Xuat T.2"/>
      <sheetName val="Ton 28.2"/>
      <sheetName val="H.Tra"/>
      <sheetName val="Hang CTY TRA LAI"/>
      <sheetName val="Hang NV Tra Lai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Shedt1"/>
      <sheetName val="_x0012_0000000"/>
      <sheetName val="XLÇ_x0015_oppy"/>
      <sheetName val="T_x000b_331"/>
      <sheetName val="Cong ban 1,5_x0013__x0000_"/>
      <sheetName val="Macro1"/>
      <sheetName val="Macro2"/>
      <sheetName val="Macro3"/>
      <sheetName val="cocB40 5B"/>
      <sheetName val="cocD50 9A"/>
      <sheetName val="cocD75 16"/>
      <sheetName val="coc B80 TD25"/>
      <sheetName val="P27 B80"/>
      <sheetName val="Coc23 B80"/>
      <sheetName val="cong B80 C4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TAU"/>
      <sheetName val="KHACH"/>
      <sheetName val="BC1"/>
      <sheetName val="BC2"/>
      <sheetName val="BAO CAO AN"/>
      <sheetName val="BANGKEKHACH"/>
      <sheetName val="Lap ®at ®hÖn"/>
      <sheetName val="BKLBD"/>
      <sheetName val="PTDG"/>
      <sheetName val="DTCT"/>
      <sheetName val="vlct"/>
      <sheetName val="Sheet11"/>
      <sheetName val="Sheet12"/>
      <sheetName val="Sheet13"/>
      <sheetName val="Sheet14"/>
      <sheetName val="XXXXX\XX"/>
      <sheetName val="xdcb 01-2003"/>
      <sheetName val="Km283 - Jm284"/>
      <sheetName val="Giao nhie- vu"/>
      <sheetName val="Áo"/>
      <sheetName val="ADKT"/>
      <sheetName val="Km&quot;80"/>
      <sheetName val="p0000000"/>
      <sheetName val=""/>
      <sheetName val="TNghiªm T_x0002_ "/>
      <sheetName val="tt-_x0014_BA"/>
      <sheetName val="TD_x0014_"/>
      <sheetName val="_x0014_.12"/>
      <sheetName val="QD c5a HDQT (2)"/>
      <sheetName val="_x0003_hart1"/>
      <sheetName val="[PNT-P3.xlsUTong hop (2)"/>
      <sheetName val="Km276 - Ke277"/>
      <sheetName val="[PNT-P3.xlsUKm279 - Km280"/>
      <sheetName val="Khac DP"/>
      <sheetName val="Khoi than "/>
      <sheetName val="B3_208_than"/>
      <sheetName val="B3_208_TU"/>
      <sheetName val="B3_208_TW"/>
      <sheetName val="B3_208_DP"/>
      <sheetName val="B3_208_khac"/>
      <sheetName val="Song ban 0,7x0,7"/>
      <sheetName val="Cong ban 0,8x ,8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Du tnan chi tiet coc nuoc"/>
      <sheetName val="XNxlva sxthanKCIÉ"/>
      <sheetName val="TDT-TBࡁ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Cong ban 1,5„—_x0013__x0000_"/>
      <sheetName val="mua vao"/>
      <sheetName val="chi phi "/>
      <sheetName val="ban ra 10%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Thang8-02"/>
      <sheetName val="Thang9-02"/>
      <sheetName val="Thang10-02"/>
      <sheetName val="Thang11-02"/>
      <sheetName val="Thang12-02"/>
      <sheetName val="Thang01-03"/>
      <sheetName val="Thang02-03"/>
      <sheetName val="Baocao"/>
      <sheetName val="UT"/>
      <sheetName val="TongHopHD"/>
      <sheetName val="gVL"/>
      <sheetName val="7000 000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ESTI."/>
      <sheetName val="DI-ESTI"/>
      <sheetName val="_x000b_luong phu"/>
      <sheetName val="gìIÏÝ_x001c_Ã_x0008_ç¾{è"/>
      <sheetName val="CV den trong to?g"/>
      <sheetName val="?0000000"/>
      <sheetName val="Mp mai 275"/>
      <sheetName val="Package1"/>
      <sheetName val="K43"/>
      <sheetName val="THKL"/>
      <sheetName val="PL43"/>
      <sheetName val="K43+0.00 - 338 Trai"/>
      <sheetName val="ၔong hop QL48 - 2"/>
      <sheetName val="Shaet13"/>
      <sheetName val="BCDSPS"/>
      <sheetName val="BCDKT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VÃt liÖu"/>
      <sheetName val="Don gia"/>
      <sheetName val="Nhap du lieu"/>
      <sheetName val="120"/>
      <sheetName val="IFAD"/>
      <sheetName val="CVHN"/>
      <sheetName val="TCVM"/>
      <sheetName val="RIDP"/>
      <sheetName val="LDNN"/>
      <sheetName val="_x0003_har"/>
      <sheetName val="Tong (op"/>
      <sheetName val="Coc 4ieu"/>
      <sheetName val="GS02-thu0TM"/>
      <sheetName val="Mix-Tarpaulin"/>
      <sheetName val="Tarpaulin"/>
      <sheetName val="Price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ADKTKT02"/>
      <sheetName val="K-280 - Km281"/>
      <sheetName val="Xa9lap "/>
      <sheetName val="Giao nhiem fu"/>
      <sheetName val="QDcea TGD (2)"/>
      <sheetName val="t01.06"/>
      <sheetName val="_x000c__x0000__x0000__x0000__x0000__x0000__x0000__x0000__x000d__x0000__x0000__x0000_"/>
      <sheetName val="QD cua HDQ²_x0000__x0000_)"/>
      <sheetName val="Km266"/>
      <sheetName val="Diem mon hoc"/>
      <sheetName val="Tong hop diem"/>
      <sheetName val="HoTen-khong duoc xoa"/>
      <sheetName val="CVden nw8ai TCT (1)"/>
      <sheetName val="Thang 07"/>
      <sheetName val="T10-05"/>
      <sheetName val="T9-05"/>
      <sheetName val="t805"/>
      <sheetName val="11T"/>
      <sheetName val="9T"/>
      <sheetName val="??-BLDG"/>
      <sheetName val="nam2004"/>
      <sheetName val="QD cua "/>
      <sheetName val="Khach iang le "/>
      <sheetName val="TNghiÖ- VL"/>
      <sheetName val="thaß26"/>
      <sheetName val="CDPS3"/>
      <sheetName val="Sÿÿÿÿ"/>
      <sheetName val="quÿÿ"/>
      <sheetName val="bc"/>
      <sheetName val="K.O"/>
      <sheetName val="xang _clc"/>
      <sheetName val="X¡NG_td"/>
      <sheetName val="MaZUT"/>
      <sheetName val="DIESEL"/>
      <sheetName val="K?284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FORM jc"/>
      <sheetName val="_x0000__x000f__x0000__x0000__x0000_‚ž½"/>
      <sheetName val="_x0000__x000d__x0000__x0000__x0000_âOŽ"/>
      <sheetName val="P210-TP20"/>
      <sheetName val="CB32"/>
      <sheetName val="CTT NuiC_x000f_eo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TDT-TB?"/>
      <sheetName val="Km280 ? Km281"/>
      <sheetName val="Kluo-_x0008_ phu"/>
      <sheetName val="QD cua HDQ²_x0000__x0000_€)"/>
      <sheetName val="T[ 131"/>
      <sheetName val="GS08)B.hµng"/>
      <sheetName val="Cong baj 2x1,5"/>
      <sheetName val="PNT-P3"/>
      <sheetName val="chie԰_x0000__x0000__x0000_Ȁ_x0000_"/>
      <sheetName val="DG "/>
      <sheetName val="tldm190337,8"/>
      <sheetName val="tt chu don"/>
      <sheetName val="Giao nhÿÿÿÿvu"/>
      <sheetName val="⁋㌱Ա_x0000_䭔㌱س_x0000_䭔ㄠㄴ_x0006_牴湯⁧琠湯౧_x0000_杮楨搠湩⵨偃_x0006_匀敨瑥"/>
      <sheetName val="DC2@ï4"/>
      <sheetName val="_x0014_M01"/>
      <sheetName val="gia x_x0000_ may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DŃ02"/>
      <sheetName val="Cong ban 0,7p0,7"/>
      <sheetName val="Km275 - Ke276"/>
      <sheetName val="Km280 - Km2(1"/>
      <sheetName val="Km282 - Kl283"/>
      <sheetName val="Tong hop Op m!i"/>
      <sheetName val="tuong"/>
      <sheetName val="MTL$-INTER"/>
      <sheetName val="TK33313"/>
      <sheetName val="UK 911"/>
      <sheetName val="CEPS1"/>
      <sheetName val="Tong hop$Op mai"/>
      <sheetName val="_x0000__x000a__x0000__x0000__x0000_âO"/>
      <sheetName val="_x000c__x0000__x0000__x0000__x0000__x0000__x0000__x0000__x000a__x0000__x0000__x0000_"/>
      <sheetName val="_x0000__x000a__x0000__x0000__x0000_âOŽ"/>
      <sheetName val="HNI"/>
      <sheetName val="bÑi_x0003_"/>
      <sheetName val="Tong hop ၑL48 - 2"/>
      <sheetName val="411"/>
      <sheetName val="632"/>
      <sheetName val="333"/>
      <sheetName val="Ther cao "/>
      <sheetName val="152"/>
      <sheetName val="111"/>
      <sheetName val="156"/>
      <sheetName val="So NVL"/>
      <sheetName val="511"/>
      <sheetName val="Nhat ký chung"/>
      <sheetName val="So 131"/>
      <sheetName val="So 331"/>
      <sheetName val="So 133"/>
      <sheetName val="So 3331"/>
      <sheetName val="So 334"/>
      <sheetName val="So 911"/>
      <sheetName val="So 421"/>
      <sheetName val="241"/>
      <sheetName val="642"/>
      <sheetName val="P201-TP20"/>
      <sheetName val="DC0#"/>
      <sheetName val="PDcua TGD"/>
      <sheetName val="CV di ngoai tnng (2)"/>
      <sheetName val="Tk triNh"/>
      <sheetName val="Gian nhiem vu"/>
      <sheetName val="QD!ua TGD (2)"/>
      <sheetName val="CV den_x0000_trong tong"/>
      <sheetName val="Tuongcha."/>
      <sheetName val="Km27_x0015_"/>
      <sheetName val="5 lam (tach) (2)"/>
      <sheetName val="TK 134"/>
      <sheetName val="KHTSBD2"/>
      <sheetName val="CDKTKD03"/>
      <sheetName val="KPKDKT'03-1"/>
      <sheetName val="Ho la "/>
      <sheetName val="T±1 "/>
      <sheetName val="?ong hop QL48 - 2"/>
      <sheetName val="???????-BLDG"/>
      <sheetName val="Cac cang UT mua thal Dong bac"/>
      <sheetName val="Km285"/>
      <sheetName val="CDKTJT03"/>
      <sheetName val="Tong hnp QL47"/>
      <sheetName val="gìIÏÝ_x001c_齘_x0013_龜_x0013_ꗃ〒"/>
      <sheetName val="CDÕTKT2002"/>
      <sheetName val="[PNT-P3.xlsѝKQKDKT'04-1"/>
      <sheetName val="Tong hopQ48­1"/>
      <sheetName val="[PNT-P3.xls?KQKDKT'04-1"/>
      <sheetName val="luongt_x0000_ang12"/>
      <sheetName val="CV di ngoai tone (2)"/>
      <sheetName val="[PNT-P3.xlsMMatduong"/>
      <sheetName val="TH Ky Afh"/>
      <sheetName val="KHTS_x0000__x000a_2"/>
      <sheetName val="PNT_QUO"/>
      <sheetName val="_PNT-P3.xls_XXXXX_XX"/>
      <sheetName val="XXXXX_XX"/>
      <sheetName val="PNghiÖm VL"/>
      <sheetName val="chieud_x0005__x0000__x0000__x0000_"/>
      <sheetName val="L_x0010_V ®at ®iÖn"/>
      <sheetName val="Cong ban`1,5x1,5"/>
      <sheetName val="Luong mot ngay cong khao_x0000_sat"/>
      <sheetName val="I"/>
      <sheetName val="I_x0005__x0000__x0000_"/>
      <sheetName val="[PNT-P3.xls]XXXXX\XX"/>
      <sheetName val="chieud"/>
      <sheetName val="KHTS_x0000__x000d_2"/>
      <sheetName val="CT.XF1"/>
      <sheetName val="_x0000_ _x0000__x0000__x0000_âO"/>
      <sheetName val="_x000c__x0000__x0000__x0000__x0000__x0000__x0000__x0000_ _x0000__x0000__x0000_"/>
      <sheetName val="_x0000_ _x0000__x0000__x0000_âOŽ"/>
      <sheetName val="KHTS_x0000_ 2"/>
      <sheetName val="Cong ban 1,5_x0013_"/>
      <sheetName val="_x0000__x0000_"/>
      <sheetName val="bÑi_x0003__x0000_²r_x0013__x0000_"/>
      <sheetName val="_x000f__x0000_½"/>
      <sheetName val="M pc_x0006__x0000_CamPh_x0000_"/>
      <sheetName val="_x000d_âO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/>
      <sheetData sheetId="403" refreshError="1"/>
      <sheetData sheetId="404" refreshError="1"/>
      <sheetData sheetId="405"/>
      <sheetData sheetId="406"/>
      <sheetData sheetId="407" refreshError="1"/>
      <sheetData sheetId="408"/>
      <sheetData sheetId="409" refreshError="1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 refreshError="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 refreshError="1"/>
      <sheetData sheetId="459"/>
      <sheetData sheetId="460"/>
      <sheetData sheetId="461"/>
      <sheetData sheetId="462"/>
      <sheetData sheetId="463"/>
      <sheetData sheetId="464" refreshError="1"/>
      <sheetData sheetId="465" refreshError="1"/>
      <sheetData sheetId="466" refreshError="1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 refreshError="1"/>
      <sheetData sheetId="565" refreshError="1"/>
      <sheetData sheetId="566" refreshError="1"/>
      <sheetData sheetId="567" refreshError="1"/>
      <sheetData sheetId="568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/>
      <sheetData sheetId="648" refreshError="1"/>
      <sheetData sheetId="649" refreshError="1"/>
      <sheetData sheetId="650" refreshError="1"/>
      <sheetData sheetId="651" refreshError="1"/>
      <sheetData sheetId="652"/>
      <sheetData sheetId="653"/>
      <sheetData sheetId="654"/>
      <sheetData sheetId="655" refreshError="1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 refreshError="1"/>
      <sheetData sheetId="667"/>
      <sheetData sheetId="668" refreshError="1"/>
      <sheetData sheetId="669" refreshError="1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 refreshError="1"/>
      <sheetData sheetId="721"/>
      <sheetData sheetId="722"/>
      <sheetData sheetId="723" refreshError="1"/>
      <sheetData sheetId="724"/>
      <sheetData sheetId="725" refreshError="1"/>
      <sheetData sheetId="726" refreshError="1"/>
      <sheetData sheetId="727"/>
      <sheetData sheetId="728"/>
      <sheetData sheetId="729" refreshError="1"/>
      <sheetData sheetId="730" refreshError="1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 refreshError="1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 refreshError="1"/>
      <sheetData sheetId="790"/>
      <sheetData sheetId="79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/>
      <sheetData sheetId="803"/>
      <sheetData sheetId="804" refreshError="1"/>
      <sheetData sheetId="805"/>
      <sheetData sheetId="806" refreshError="1"/>
      <sheetData sheetId="807" refreshError="1"/>
      <sheetData sheetId="808" refreshError="1"/>
      <sheetData sheetId="809" refreshError="1"/>
      <sheetData sheetId="810"/>
      <sheetData sheetId="811"/>
      <sheetData sheetId="812"/>
      <sheetData sheetId="813" refreshError="1"/>
      <sheetData sheetId="814"/>
      <sheetData sheetId="815"/>
      <sheetData sheetId="816" refreshError="1"/>
      <sheetData sheetId="817"/>
      <sheetData sheetId="818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/>
      <sheetData sheetId="829"/>
      <sheetData sheetId="830" refreshError="1"/>
      <sheetData sheetId="831" refreshError="1"/>
      <sheetData sheetId="832"/>
      <sheetData sheetId="833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 refreshError="1"/>
      <sheetData sheetId="842" refreshError="1"/>
      <sheetData sheetId="843" refreshError="1"/>
      <sheetData sheetId="844" refreshError="1"/>
      <sheetData sheetId="84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"/>
      <sheetName val="KN"/>
      <sheetName val="NVKN2"/>
      <sheetName val="NVKN"/>
      <sheetName val="Luong"/>
      <sheetName val="CTDL"/>
      <sheetName val="-11,9(+0,8)"/>
      <sheetName val="-11,7(+1,0)"/>
      <sheetName val="-11,5(+1,2)"/>
      <sheetName val="-11,3(+1,4)"/>
      <sheetName val="-11,1(+1,6)"/>
      <sheetName val="-10,9(+1,8)"/>
      <sheetName val="-10,7(+2,0)"/>
      <sheetName val="MNCT"/>
      <sheetName val="Cphi"/>
      <sheetName val="hg-tau"/>
      <sheetName val="dt"/>
      <sheetName val="CT K%"/>
      <sheetName val="P%"/>
      <sheetName val="Cct"/>
      <sheetName val="Kp%"/>
      <sheetName val="BM-TL-01"/>
      <sheetName val="125x125"/>
      <sheetName val="Chi tiet"/>
      <sheetName val="TIEUHAO"/>
      <sheetName val="BẢNG ÁP GIÁ (in)"/>
      <sheetName val="NT (KL) IN"/>
      <sheetName val="DOM D2"/>
      <sheetName val="nhà ăn"/>
      <sheetName val="Công nhật"/>
      <sheetName val="btkt cột"/>
      <sheetName val="THÉP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MTO REV_2_ARMOR_"/>
      <sheetName val="Ch9J0n4azuB8FbQUdPykcVn3H"/>
      <sheetName val="TH CAC HM"/>
      <sheetName val="Sheet2"/>
      <sheetName val="BCXD-mong3"/>
      <sheetName val="BCXD-mong1&amp;2"/>
      <sheetName val="BCXD-chetaobon.khongmai"/>
      <sheetName val="BCXD-chetaobon.maiphao"/>
      <sheetName val="BCXD-chonganmon"/>
      <sheetName val="BCXD-phutungbe"/>
      <sheetName val="BCXD-thinghiemcoc"/>
      <sheetName val="HR&amp;CHOIGAC-hangraogach"/>
      <sheetName val="HR&amp;CHOIGAC-hr+congluoi"/>
      <sheetName val="HR&amp;CHOIGAC-hrsongsat&amp;congkho"/>
      <sheetName val="HR&amp;CHOIGAC-choigac"/>
      <sheetName val="CAUCANG"/>
      <sheetName val="NHAVANPHONG"/>
      <sheetName val="NHAXUATDAU-xaydung"/>
      <sheetName val="NHAXUATDAU-dien"/>
      <sheetName val="NHAKIEMDINH-xaydung"/>
      <sheetName val="NHAKIEMDINH-hethongdien"/>
      <sheetName val="NHABAOVE"/>
      <sheetName val="NHADEXE&amp;KVS-xaydung"/>
      <sheetName val="NHADEXE&amp;KVS-dien"/>
      <sheetName val="NHADEXE&amp;KVS-nuoc"/>
      <sheetName val="NHAMAYPHATDIEN-xaydung"/>
      <sheetName val="NHAMAYPHATDIEN-dien"/>
      <sheetName val="NHABOMCUUHOA-xaydung"/>
      <sheetName val="NHABOMCUUHOA-dien"/>
      <sheetName val="BE CHUA NUOC CUU HOA-bechuanuoc"/>
      <sheetName val="BECHUANUOCCUUHOA-bechuafoam"/>
      <sheetName val="BECHUANUOCCUUHOA-mongbechuafoam"/>
      <sheetName val="DUONGBAIKHO&amp;DNC-duongbaikho"/>
      <sheetName val="DUONGBAIKHO&amp;DNC-denganchay"/>
      <sheetName val="CONG NGHE TOAN KHO"/>
      <sheetName val="CN CAU CANG - HT DIEN"/>
      <sheetName val="NHA XUAT DAU OTOXITEC"/>
      <sheetName val="CN KHU BE CHUA"/>
      <sheetName val="GOI DO ONG CONG NGHE"/>
      <sheetName val="HAO RANH ONG CONG NGHE"/>
      <sheetName val="HT CUU HOA &amp; TB CUU HOA"/>
      <sheetName val="HT TUOI MAT + PHUN BOT"/>
      <sheetName val="HT CAP NUOC CHUA CHAY"/>
      <sheetName val="HT TN TIEU DOC"/>
      <sheetName val="BE VA TB XU LY NUOC THAI"/>
      <sheetName val="HE THONG CAP NUOC"/>
      <sheetName val="DAI NUOC+GIA DO BE 5M3"/>
      <sheetName val="HT CAP DIEN CHUNG TRONG KHO"/>
      <sheetName val="HT TIEP DIA"/>
      <sheetName val="TUYEN DUONG VAO KHO &amp; CONG HOP"/>
      <sheetName val="GIA VAT TU CHINH"/>
      <sheetName val="tong hop ong"/>
      <sheetName val="thong va phu tung"/>
      <sheetName val="Sheet1"/>
      <sheetName val="TH ONG VA PHU KIEN (2)"/>
      <sheetName val="TH ONG VA PHU KIEN"/>
      <sheetName val="XL4Poppy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Chart1"/>
      <sheetName val="amp"/>
      <sheetName val=" CHU"/>
      <sheetName val="Chart4"/>
      <sheetName val="Chart5"/>
      <sheetName val="Chart6"/>
      <sheetName val="Chart7"/>
      <sheetName val="Chart8"/>
      <sheetName val="Chart9"/>
      <sheetName val="Sheet18"/>
      <sheetName val="MTO REV.0"/>
      <sheetName val="BANG KE"/>
      <sheetName val="mua vao"/>
      <sheetName val="0%"/>
      <sheetName val="BAN RA"/>
      <sheetName val="TO KHAI THUE 02"/>
      <sheetName val="00000000"/>
      <sheetName val="10000000"/>
      <sheetName val="XL4Test5"/>
      <sheetName val="Tcd"/>
      <sheetName val="gVL"/>
      <sheetName val="??-BLDG"/>
      <sheetName val="__-BLDG"/>
      <sheetName val="TH"/>
      <sheetName val="CP"/>
      <sheetName val="GTGT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"/>
      <sheetName val="chi tiet "/>
      <sheetName val="chi tiet huong"/>
      <sheetName val="TH (2)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PV"/>
      <sheetName val="DGCM"/>
      <sheetName val="TL-I"/>
      <sheetName val="chitiet"/>
      <sheetName val="TH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5 nam (tach)"/>
      <sheetName val="5 nam (tach) (2)"/>
      <sheetName val="KH 2003"/>
      <sheetName val="20000000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ong hop"/>
      <sheetName val="phan tich DG"/>
      <sheetName val="gia vat lieu"/>
      <sheetName val="gia xe may"/>
      <sheetName val="gia nhan cong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ᄀ_x0000__x0000_䅀ᄀ_x0000__x0000_䅀ᄀ_x0000__x0000_䅀ᄀ_x0000__x0000_䅀ᄀ_x0000__x0000_䅀_x0000_䅀ᘀŀ_x0000_䅀ᘀŀ_x0000_䅀ᘀ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1605"/>
      <sheetName val="DcnamTV"/>
      <sheetName val="ppnamdaibieu"/>
      <sheetName val="TyleAdreyanop"/>
      <sheetName val="ppAdreyanop"/>
      <sheetName val="ketqua"/>
      <sheetName val="maxminth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။H 12-1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"/>
      <sheetName val="gia nhan cong_x0000__x0000__x0000__x0000__x0000__x0000__x0000__x0000__x0000__x0000__x0000__x0000_傰_x0000__x0004__x0000__x0000_"/>
      <sheetName val="Duong cong vၵ hcm (7)"/>
      <sheetName val="RUILDING ELE."/>
      <sheetName val="DTCT"/>
      <sheetName val="PTVT"/>
      <sheetName val="THDT"/>
      <sheetName val="THVT"/>
      <sheetName val="THGT"/>
      <sheetName val="Sheet!4"/>
      <sheetName val="Duong cong vu hci (9;) (2)"/>
      <sheetName val="WEATHER P_x0003__x0000_OF LTG. &amp; ROD LTG."/>
      <sheetName val="Hoan ã,anh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T"/>
      <sheetName val="BCT6"/>
      <sheetName val="J259 Base "/>
      <sheetName val="chiet tinhçan cuon"/>
      <sheetName val="LTO REV.2(ARMOR)"/>
      <sheetName val="km345*661-km345+000"/>
      <sheetName val="TCB2km27,28 (R)"/>
      <sheetName val="T9"/>
      <sheetName val="T6"/>
      <sheetName val="T3"/>
      <sheetName val="T2"/>
      <sheetName val="T1"/>
      <sheetName val="T5"/>
      <sheetName val="ᄀ"/>
      <sheetName val="D"/>
      <sheetName val="[99Q3299(REV.1).xls"/>
      <sheetName val="luong 2"/>
      <sheetName val="luong3"/>
      <sheetName val="luong4"/>
      <sheetName val="chi tiet huïng"/>
      <sheetName val="[99Q3299(REV.1).xlsUSheet10"/>
      <sheetName val="20000000_x0000__x0000__x0000__x0000__x0000__x0000__x0000__x0000__x0000__x0000__x0000_♸Ģ_x0000__x0004__x0000__x0000__x0000__x0000__x0000__x0000_怨Ģ"/>
      <sheetName val="04000002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MTO REV.0(ARMO_x0012_ ON SHORE)"/>
      <sheetName val="NEW-PANEL"/>
      <sheetName val="MTO REV..............nRE)"/>
      <sheetName val="kl28-10"/>
      <sheetName val="B"/>
      <sheetName val="BCD"/>
      <sheetName val="bpnhtrung"/>
      <sheetName val="Nhat ky so cai"/>
      <sheetName val="BCCPSXthang"/>
      <sheetName val="BCCP Nam"/>
      <sheetName val="BCCPSXquy"/>
      <sheetName val="131"/>
      <sheetName val="111"/>
      <sheetName val="141"/>
      <sheetName val="142"/>
      <sheetName val="Kh4("/>
      <sheetName val="SUM=BQ-REV.2"/>
      <sheetName val="DcfamTV"/>
      <sheetName val="mau 1"/>
      <sheetName val="mau 10"/>
      <sheetName val="mau 2"/>
      <sheetName val="mau 3"/>
      <sheetName val="mau 4"/>
      <sheetName val="Tai san luu dong"/>
      <sheetName val="Boiduongkiemke"/>
      <sheetName val="Tonghopgiatri"/>
      <sheetName val="Kiemke30-6"/>
      <sheetName val="cat n!m dan (4)"/>
      <sheetName val="gaa nhan cong"/>
      <sheetName val="NNGT%XMNS (5)"/>
      <sheetName val="b۽_x0000_ cuon"/>
      <sheetName val="KHo152"/>
      <sheetName val="Kho153"/>
      <sheetName val="thong bao"/>
      <sheetName val="duyet gia"/>
      <sheetName val="so do"/>
      <sheetName val="???_x0000_???_x0000_???_x0000_???_x0000_???_x0000_???_x0000_???_x0000_???"/>
      <sheetName val="?H 12-1"/>
      <sheetName val="K259 Subbase_x0000__x0000__x0000__x0000__x0000__x0000__x0000__x0000__x0000__x0000__x0000_悰ĺ_x0000__x0004__x0000__x0000__x0000__x0000_"/>
      <sheetName val="km345+410-km345+500 (6)"/>
      <sheetName val="B䁏X"/>
      <sheetName val="Duong cong vuðYcm( Lmat;0) (2)"/>
      <sheetName val="ᄀ_x0000_䅀ᄀ_x0000_䅀ᄀ_x0000_䅀ᄀ_x0000_䅀ᄀ_x0000_䅀_x0000_䅀ᘀŀ_x0000_䅀ᘀŀ_x0000_䅀ᘀŀ_x0000_䅀ᘀŀ"/>
      <sheetName val="CP2006"/>
      <sheetName val="cph2"/>
      <sheetName val="cp2"/>
      <sheetName val="cph1"/>
      <sheetName val="giaoto"/>
      <sheetName val="Du tru VT"/>
      <sheetName val="cp5"/>
      <sheetName val="gia3"/>
      <sheetName val="gia2 (3)"/>
      <sheetName val="gia2 (2)"/>
      <sheetName val="sth­"/>
      <sheetName val="cp6"/>
      <sheetName val="XDgia"/>
      <sheetName val="S.nh."/>
      <sheetName val="Snhu"/>
      <sheetName val="Denghigia"/>
      <sheetName val="Sncs"/>
      <sheetName val="noithat1"/>
      <sheetName val="noi that"/>
      <sheetName val="sonnhu"/>
      <sheetName val="ngoaithat"/>
      <sheetName val="tonghoptyle"/>
      <sheetName val="s¬nnc"/>
      <sheetName val="sonnc2"/>
      <sheetName val="otogia"/>
      <sheetName val="NGUYEN LIEU SON"/>
      <sheetName val="cp4"/>
      <sheetName val="dgngoaithat1"/>
      <sheetName val="VAT TU SON"/>
      <sheetName val="dgngoaithat2"/>
      <sheetName val="DU TRU VAT TU SON"/>
      <sheetName val="VAT TU SON  QUY"/>
      <sheetName val="CHITIETVATTU"/>
      <sheetName val="dogitoho"/>
      <sheetName val="DMT12"/>
      <sheetName val="sonoto"/>
      <sheetName val="_x0013_heet20"/>
      <sheetName val="Sh_x0005_et27"/>
      <sheetName val="D.toan chi_x0000_tiet"/>
      <sheetName val="c_x0008_itiet"/>
      <sheetName val="99Q3299(REV.1)"/>
      <sheetName val="nuoc"/>
      <sheetName val="Dot - 2"/>
      <sheetName val="Dot 1"/>
      <sheetName val="PDV+XE"/>
      <sheetName val="ct6- 1"/>
      <sheetName val="ct6-2"/>
      <sheetName val="ct2 - 1"/>
      <sheetName val="ct2-2"/>
      <sheetName val=" ct16"/>
      <sheetName val="bc xe tth"/>
      <sheetName val="soke toan cno"/>
      <sheetName val="bccno"/>
      <sheetName val="bang thong ke"/>
      <sheetName val="bcdv"/>
      <sheetName val="bcchi tiet"/>
      <sheetName val="_x0000__x0000__x0000__x0000__x0000__x0000__x0000__x0000__x0000__x0000_?G_x0000__x0004__x0000__x0000__x0000__x0000__x0000__x0000_?G_x0000__x0000__x0000__x0000__x0000__x0000__x0000__x0000_?"/>
      <sheetName val="_x0000__x0000__x0000__x0000_??_x0000__x0000_÷_x0000__x0000__x0000__x0000__x0000__x0000__x0000__x0000__x0000__x001c_[99Q3299(REV"/>
      <sheetName val="Duong cong v? hcm (7)"/>
      <sheetName val="THONG TIN"/>
      <sheetName val="NHAP LIEU (2)"/>
      <sheetName val="NHAP LIEU"/>
      <sheetName val="DMKH-SXKD"/>
      <sheetName val="NKC"/>
      <sheetName val="CDSPS"/>
      <sheetName val="SOCAI- Tai khoan"/>
      <sheetName val="SOCAI-tieu khoan"/>
      <sheetName val="THOP CONG NO"/>
      <sheetName val="CHI TIET NO"/>
      <sheetName val="KQKD"/>
      <sheetName val="CAN DOI KT"/>
      <sheetName val="LCTT"/>
      <sheetName val="NV NGAN SACH"/>
      <sheetName val="THUE GTGT"/>
      <sheetName val="QT THUE"/>
      <sheetName val="QT THUE CHI TIET"/>
      <sheetName val="Bang tinh GTSP"/>
      <sheetName val="TMmoi"/>
      <sheetName val="Du toan"/>
      <sheetName val="[99Q3299(REV.1).xls೼_xfffe_hi tiet hu"/>
      <sheetName val="that"/>
      <sheetName val="Phan tich vat tu"/>
      <sheetName val="Gia RL"/>
      <sheetName val="Tong hop vat tu"/>
      <sheetName val="Tong hop gia"/>
      <sheetName val="Vat tu"/>
      <sheetName val="Tro giup"/>
      <sheetName val="Nhan cong"/>
      <sheetName val="May thi cong"/>
      <sheetName val="Chi phi chung"/>
      <sheetName val="Config"/>
      <sheetName val="ᄀ??䅀ᄀ??䅀ᄀ??䅀ᄀ??䅀ᄀ??䅀?䅀ᘀŀ?䅀ᘀŀ?䅀ᘀ"/>
      <sheetName val="20000000???????????♸Ģ?_x0004_??????怨Ģ"/>
      <sheetName val="TERMIN@L KIT"/>
      <sheetName val="qryCongNhan_LyLich"/>
      <sheetName val="331"/>
      <sheetName val="334"/>
      <sheetName val="336"/>
      <sheetName val="338"/>
      <sheetName val="421"/>
      <sheetName val="CD"/>
      <sheetName val="@.toan chi tiet"/>
      <sheetName val="Sheep11"/>
      <sheetName val="Shaet15"/>
      <sheetName val="Sheep23"/>
      <sheetName val="ht 00-10"/>
      <sheetName val="KH 5-0"/>
      <sheetName val="hp 7-12"/>
      <sheetName val="ht 26-10"/>
      <sheetName val="km338+60-ki328+130"/>
      <sheetName val="km138+571.89-km338+652"/>
      <sheetName val="km341+913-km340+863"/>
      <sheetName val="km341)612-341+682"/>
      <sheetName val="Duong cmng vu hcm (2)"/>
      <sheetName val="Dumna cong vu hcm (5)"/>
      <sheetName val="Duong cong vt hcm (8)"/>
      <sheetName val="Duong cong vq hcm (6)"/>
      <sheetName val="Duong cone vu hci (9;) (2)"/>
      <sheetName val="Duojg cong vu hcm (03;) (2)"/>
      <sheetName val="@uong cong vu hcm( Lmat;2)"/>
      <sheetName val="Duong colg tu hcm (12)"/>
      <sheetName val="Dtong cong vu hcm"/>
      <sheetName val="btnhtrunc"/>
      <sheetName val="CTY CAU THANH PHUY"/>
      <sheetName val="NNGT-XMBR (2)"/>
      <sheetName val="@cnamTV"/>
      <sheetName val="PyleAdreyanop"/>
      <sheetName val="iaxminth"/>
      <sheetName val="gia xa may"/>
      <sheetName val="KM25-06"/>
      <sheetName val="K253 Sqbbaqe"/>
      <sheetName val="K259 Sub`ase"/>
      <sheetName val="K249 AC"/>
      <sheetName val="K061"/>
      <sheetName val="K061 Base"/>
      <sheetName val="ThamDinhTKKP"/>
      <sheetName val="@uong cong vu hcm (11)"/>
      <sheetName val="MTO RAV.0(NON-ARMOR)"/>
      <sheetName val="VENDOR-QUKTEQ"/>
      <sheetName val="chiet tinx ban lai"/>
      <sheetName val="[99Q3299(REV.1).xls][99Q3299(RE"/>
      <sheetName val="gia nhan cong????????????傰?_x0004_??"/>
      <sheetName val="WEATHER P_x0003_?OF LTG. &amp; ROD LTG."/>
      <sheetName val="Chu Anh"/>
      <sheetName val="Anh Duc"/>
      <sheetName val="Quy luong"/>
      <sheetName val="phuong qn chon"/>
      <sheetName val="Tong"/>
      <sheetName val="CPC"/>
      <sheetName val="NVL"/>
      <sheetName val="BCH"/>
      <sheetName val="LDPT"/>
      <sheetName val="SAT"/>
      <sheetName val="C.PHA"/>
      <sheetName val="MOC"/>
      <sheetName val="Xay- Thuc"/>
      <sheetName val="Xay-Hanh"/>
      <sheetName val="DIEN"/>
      <sheetName val="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 refreshError="1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 refreshError="1"/>
      <sheetData sheetId="666" refreshError="1"/>
      <sheetData sheetId="667" refreshError="1"/>
      <sheetData sheetId="668"/>
      <sheetData sheetId="669"/>
      <sheetData sheetId="670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 refreshError="1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/>
      <sheetData sheetId="704" refreshError="1"/>
      <sheetData sheetId="705" refreshError="1"/>
      <sheetData sheetId="706"/>
      <sheetData sheetId="707" refreshError="1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 refreshError="1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 refreshError="1"/>
      <sheetData sheetId="846" refreshError="1"/>
      <sheetData sheetId="847"/>
      <sheetData sheetId="848"/>
      <sheetData sheetId="849" refreshError="1"/>
      <sheetData sheetId="850" refreshError="1"/>
      <sheetData sheetId="851"/>
      <sheetData sheetId="852"/>
      <sheetData sheetId="853"/>
      <sheetData sheetId="854" refreshError="1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1-15"/>
      <sheetName val="1.16-30"/>
      <sheetName val="1.Them gio"/>
      <sheetName val="2.1-15"/>
      <sheetName val="2.16-31"/>
      <sheetName val="2.Them Gio"/>
      <sheetName val="3.1-15"/>
      <sheetName val="3.16-30"/>
      <sheetName val="3.Them gio"/>
      <sheetName val="4.1-15"/>
      <sheetName val="4.16-30"/>
      <sheetName val="4.Them gio"/>
      <sheetName val="5.1-15"/>
      <sheetName val="5.16-30"/>
      <sheetName val="Them gio"/>
      <sheetName val="6.1-15"/>
      <sheetName val="6.16-30"/>
      <sheetName val="ThemgioT6"/>
      <sheetName val="Sheet18"/>
      <sheetName val="Sheet17"/>
      <sheetName val="Sheet16"/>
      <sheetName val="Sheet15"/>
      <sheetName val="Sheet11"/>
      <sheetName val="Sheet10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XL4Poppy"/>
      <sheetName val="DI-ESTI"/>
      <sheetName val="IBASE"/>
      <sheetName val="#REF"/>
      <sheetName val="MTO REV.0"/>
      <sheetName val="NEW-PANEL"/>
      <sheetName val="MTO REV.2(ARMOR)"/>
      <sheetName val="MTL$-INTER"/>
      <sheetName val="gvl"/>
      <sheetName val="NC"/>
      <sheetName val="Truot_nen"/>
      <sheetName val="Tra_bang"/>
      <sheetName val="DTCT"/>
      <sheetName val="tuong"/>
      <sheetName val="DG "/>
      <sheetName val="ND"/>
      <sheetName val="VL"/>
      <sheetName val="TN"/>
      <sheetName val="Tai khoan"/>
      <sheetName val="BANGTRA"/>
      <sheetName val="tra-vat-lieu"/>
      <sheetName val="Thuc thanh"/>
      <sheetName val="SDVTKT"/>
      <sheetName val="ESTI."/>
      <sheetName val="PNT-QUOT-#3"/>
      <sheetName val="COAT&amp;WRAP-QIOT-#3"/>
      <sheetName val="CD TS 2002"/>
      <sheetName val="CVC85"/>
      <sheetName val="dtct cong"/>
      <sheetName val="Candoi so sa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sanh"/>
      <sheetName val="THVatlieu"/>
      <sheetName val="TONG HOP"/>
      <sheetName val="TH2003"/>
      <sheetName val="DT 2003"/>
      <sheetName val="DT ATGT"/>
      <sheetName val="THDT ATGT"/>
      <sheetName val="THDTbo sung"/>
      <sheetName val="TH2002"/>
      <sheetName val="DT2002"/>
      <sheetName val="TH2001"/>
      <sheetName val="DT2001"/>
      <sheetName val="ptdgD"/>
      <sheetName val="CTCCH"/>
      <sheetName val="ptdgC"/>
      <sheetName val="CVCDMeo"/>
      <sheetName val="tra-vat-lieu"/>
      <sheetName val="Bu_vat_lieu"/>
      <sheetName val="CVCGialoi"/>
      <sheetName val="CVCHPhong"/>
      <sheetName val="CVCDMau"/>
      <sheetName val="CVC_luu"/>
      <sheetName val="K.Luong"/>
      <sheetName val="00000000"/>
      <sheetName val="XL4Test5"/>
      <sheetName val="10000000"/>
      <sheetName val="20000000"/>
      <sheetName val="MTO REV.2(ARMOR)"/>
      <sheetName val="Tcd"/>
      <sheetName val="2.Them 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KH_Q1_Q2_01"/>
      <sheetName val="TH VL, NC, DDHÿÿThanÿÿhuoc"/>
      <sheetName val="Tie0dia"/>
      <sheetName val="T_x0008_PDMoi  (2)"/>
      <sheetName val="DONGI_x0001_"/>
      <sheetName val="chiti-c"/>
      <sheetName val="vanchuyen T_x0003_"/>
      <sheetName val="CHITIET VL_NC_x001f_TT _1p"/>
      <sheetName val="CHI_x0014_IET VL__x000e_C_TT_3p"/>
      <sheetName val="dongia _x001f_2_"/>
      <sheetName val="lam_m/i"/>
      <sheetName val="t(ao_go"/>
      <sheetName val="TONG_x000b_E3p "/>
      <sheetName val="T_x000e_HCHINH"/>
      <sheetName val="ch)tiet"/>
      <sheetName val="LKVL-CK_x000d_HT-GD1"/>
      <sheetName val="LKVL-CK_x000a_HT-GD1"/>
      <sheetName val="12 th 2008"/>
      <sheetName val="bal"/>
      <sheetName val="Sheet3"/>
      <sheetName val="T.Tinh"/>
      <sheetName val="COST"/>
      <sheetName val="bang tien luong"/>
      <sheetName val="SILICATE"/>
      <sheetName val="lam_m_i"/>
      <sheetName val="LKVL-CK_HT-GD1"/>
      <sheetName val="PNT-QUOT-#3"/>
      <sheetName val="COAT&amp;WRAP-QIOT-#3"/>
      <sheetName val="BHo"/>
      <sheetName val="Other Note-2008"/>
      <sheetName val="truc tiep"/>
      <sheetName val="cot_xa"/>
      <sheetName val="Mong"/>
      <sheetName val="[Tam.xls]lam_m/i"/>
      <sheetName val="[Tam.xls][Tam.xls]lam_"/>
      <sheetName val="[Tam.xls][Tam.xls][Tam.xls]lam_"/>
      <sheetName val="[Tam.xls][Tam.xls]lam_m/i"/>
      <sheetName val="ma-pt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TONG_HOP_VL_NC"/>
      <sheetName val="CHITIET_VL_NC_TT__1p"/>
      <sheetName val="TONG_HOP_VL_NC_TT"/>
      <sheetName val="KPVC_BD_"/>
      <sheetName val="CHITIET_VL_NC_TT_3p"/>
      <sheetName val="CHITIET_VL_NC"/>
      <sheetName val="THPDMoi___2_"/>
      <sheetName val="t_h_HA_THE"/>
      <sheetName val="TH_VL__NC__DDHT_Thanhphuoc"/>
      <sheetName val="dongia__2_"/>
      <sheetName val="TPDMoi__(2)"/>
      <sheetName val="DONGI"/>
      <sheetName val="vanchuyen_T"/>
      <sheetName val="CHITIET_VL_NCTT__1p"/>
      <sheetName val="CHIIET_VL_C_TT_3p"/>
      <sheetName val="dongia_2_"/>
      <sheetName val="TH_VL,_NC,_DDHÿÿThanÿÿhuoc"/>
      <sheetName val="TONGE3p_"/>
      <sheetName val="THCHINH"/>
      <sheetName val="bang_tien_luong"/>
      <sheetName val="2003"/>
      <sheetName val="2004"/>
      <sheetName val="2005"/>
      <sheetName val="2002-4thQuarter"/>
      <sheetName val="Sheet5"/>
      <sheetName val="TH VL, NC, DDH��Than��huoc"/>
      <sheetName val="TH_VL,_NC,_DDH��Than��huoc"/>
      <sheetName val="TONGKE3p_1"/>
      <sheetName val="DON_GIA1"/>
      <sheetName val="TONG_HOP_VL-NC1"/>
      <sheetName val="CHITIET_VL-NC-TT_-1p1"/>
      <sheetName val="TONG_HOP_VL-NC_TT1"/>
      <sheetName val="KPVC-BD_1"/>
      <sheetName val="CHITIET_VL-NC-TT-3p1"/>
      <sheetName val="CHITIET_VL-NC1"/>
      <sheetName val="THPDMoi__(2)1"/>
      <sheetName val="t-h_HA_THE1"/>
      <sheetName val="TH_VL,_NC,_DDHT_Thanhphuoc1"/>
      <sheetName val="dongia_(2)1"/>
      <sheetName val="TH_XL1"/>
      <sheetName val="vanchuyen_TC1"/>
      <sheetName val="TONG_HOP_VL_NC1"/>
      <sheetName val="CHITIET_VL_NC_TT__1p1"/>
      <sheetName val="TONG_HOP_VL_NC_TT1"/>
      <sheetName val="KPVC_BD_1"/>
      <sheetName val="CHITIET_VL_NC_TT_3p1"/>
      <sheetName val="CHITIET_VL_NC1"/>
      <sheetName val="THPDMoi___2_1"/>
      <sheetName val="t_h_HA_THE1"/>
      <sheetName val="TH_VL__NC__DDHT_Thanhphuoc1"/>
      <sheetName val="dongia__2_1"/>
      <sheetName val="TH_VL,_NC,_DDHÿÿThanÿÿhuoc1"/>
      <sheetName val="bang_tien_luong1"/>
      <sheetName val="22-08"/>
      <sheetName val="303+303"/>
      <sheetName val="DAMNEN KHONG HC"/>
      <sheetName val="dochat"/>
      <sheetName val="DAM NEN HC"/>
      <sheetName val="p轨uluc1"/>
      <sheetName val="Dinh"/>
      <sheetName val="Goc"/>
      <sheetName val="D"/>
      <sheetName val="T"/>
      <sheetName val="C"/>
      <sheetName val="km"/>
      <sheetName val="TM"/>
      <sheetName val="BK"/>
      <sheetName val="Sheet2"/>
      <sheetName val="Sheet1"/>
      <sheetName val="general requirements"/>
      <sheetName val="CT Thang Mo"/>
      <sheetName val="CT  PL"/>
      <sheetName val="KC-moi"/>
      <sheetName val="MTP"/>
      <sheetName val="NVVPT1"/>
      <sheetName val="MTO REV.2(ARMOR)"/>
      <sheetName val="Pur"/>
      <sheetName val="Thanh toan"/>
      <sheetName val="CT -THVLNC"/>
      <sheetName val="T_x005f_x0008_PDMoi  (2)"/>
      <sheetName val="DONGI_x005f_x0001_"/>
      <sheetName val="vanchuyen T_x005f_x0003_"/>
      <sheetName val="CHITIET VL_NC_x005f_x001f_TT _1p"/>
      <sheetName val="CHI_x005f_x0014_IET VL__x005f_x000e_C_TT_3p"/>
      <sheetName val="dongia _x005f_x001f_2_"/>
      <sheetName val="TONG_x005f_x000b_E3p "/>
      <sheetName val="T_x005f_x000e_HCHINH"/>
      <sheetName val="LKVL-CK_x005f_x000d_HT-GD1"/>
      <sheetName val="T_x005f_x005f_x005f_x0008_PDMoi  (2)"/>
      <sheetName val="DONGI_x005f_x005f_x005f_x0001_"/>
      <sheetName val="vanchuyen T_x005f_x005f_x005f_x0003_"/>
      <sheetName val="CHITIET VL_NC_x005f_x005f_x005f_x001f_TT _1"/>
      <sheetName val="CHI_x005f_x005f_x005f_x0014_IET VL__x005f_x005f_x"/>
      <sheetName val="dongia _x005f_x005f_x005f_x001f_2_"/>
      <sheetName val="TONG_x005f_x005f_x005f_x000b_E3p "/>
      <sheetName val="T_x005f_x005f_x005f_x000e_HCHINH"/>
      <sheetName val="LKVL-CK_x005f_x005f_x005f_x000d_HT-GD1"/>
      <sheetName val="LKVL-CK_x005f_x005f_x005f_x000a_HT-GD1"/>
      <sheetName val="2153"/>
      <sheetName val="#REF!"/>
      <sheetName val="６中３版"/>
      <sheetName val="总括"/>
      <sheetName val="费用汇总75万"/>
      <sheetName val="一覧表元祖"/>
      <sheetName val="LKVL-CK_x005f_x000a_HT-GD1"/>
      <sheetName val="その他経"/>
      <sheetName val="Detail"/>
      <sheetName val="???????"/>
      <sheetName val="THTDT"/>
      <sheetName val="D.chau"/>
      <sheetName val="Gia VL (QII-2006)"/>
      <sheetName val="TONG HOP VL-NC_x0000_TT"/>
      <sheetName val="ctdg"/>
      <sheetName val="H4 Movement by entity"/>
      <sheetName val="H5 - TR"/>
      <sheetName val="Language"/>
      <sheetName val="S.A5"/>
      <sheetName val="Trich quy"/>
      <sheetName val="136-336"/>
      <sheetName val="S.BS"/>
      <sheetName val="S.FA "/>
      <sheetName val="S.RPT-bal"/>
      <sheetName val="S.RPT-tran"/>
      <sheetName val="C.RPT-trans"/>
      <sheetName val="C.RPT-bal"/>
      <sheetName val="Lai lo dau tu"/>
      <sheetName val="DC sai soat 09"/>
      <sheetName val="S.WTB"/>
      <sheetName val="S.Note"/>
      <sheetName val="C.FA"/>
      <sheetName val="For FS presentation"/>
      <sheetName val="S.FS"/>
      <sheetName val="ĐC Bo sung"/>
      <sheetName val="C.A5"/>
      <sheetName val="MI"/>
      <sheetName val="C.FS"/>
      <sheetName val="S.RE"/>
      <sheetName val="FS by entity"/>
      <sheetName val="C.RE"/>
      <sheetName val="S.CIT"/>
      <sheetName val="C.WTB"/>
      <sheetName val="C.CIT"/>
      <sheetName val="C.Note"/>
      <sheetName val="Tax loss"/>
      <sheetName val="C.Interco-bal"/>
      <sheetName val="C.Interco-trans"/>
      <sheetName val="C.Loan"/>
      <sheetName val="RE-HO-rec"/>
      <sheetName val="S.Loan"/>
      <sheetName val="C.Interco-Unrealised profit"/>
      <sheetName val="C.Segment"/>
      <sheetName val="Tax Loss carried forward"/>
      <sheetName val="C.EPS"/>
      <sheetName val="C.Associates"/>
      <sheetName val="C.Phu Hoang Anh"/>
      <sheetName val="C.An Tien"/>
      <sheetName val="C.Me Kong"/>
      <sheetName val="C.Translation reserve-Bangkok"/>
      <sheetName val="C.Translation reserve-Attopeu"/>
      <sheetName val="Gw.TR"/>
      <sheetName val="Gw.GM"/>
      <sheetName val="Gw.AT"/>
      <sheetName val="Gw.MT"/>
      <sheetName val="C.Commitments"/>
      <sheetName val="단면 (2)"/>
      <sheetName val="TONGKE3p_2"/>
      <sheetName val="DON_GIA2"/>
      <sheetName val="TONG_HOP_VL-NC2"/>
      <sheetName val="CHITIET_VL-NC-TT_-1p2"/>
      <sheetName val="TONG_HOP_VL-NC_TT2"/>
      <sheetName val="KPVC-BD_2"/>
      <sheetName val="CHITIET_VL-NC-TT-3p2"/>
      <sheetName val="CHITIET_VL-NC2"/>
      <sheetName val="THPDMoi__(2)2"/>
      <sheetName val="t-h_HA_THE2"/>
      <sheetName val="TH_VL,_NC,_DDHT_Thanhphuoc2"/>
      <sheetName val="dongia_(2)2"/>
      <sheetName val="TH_XL2"/>
      <sheetName val="vanchuyen_TC2"/>
      <sheetName val="TONG_HOP_VL_NC2"/>
      <sheetName val="CHITIET_VL_NC_TT__1p2"/>
      <sheetName val="TONG_HOP_VL_NC_TT2"/>
      <sheetName val="KPVC_BD_2"/>
      <sheetName val="CHITIET_VL_NC_TT_3p2"/>
      <sheetName val="CHITIET_VL_NC2"/>
      <sheetName val="THPDMoi___2_2"/>
      <sheetName val="t_h_HA_THE2"/>
      <sheetName val="TH_VL__NC__DDHT_Thanhphuoc2"/>
      <sheetName val="dongia__2_2"/>
      <sheetName val="TH_VL,_NC,_DDHÿÿThanÿÿhuoc2"/>
      <sheetName val="bang_tien_luong2"/>
      <sheetName val="12_th_2008"/>
      <sheetName val="Other_Note-2008"/>
      <sheetName val="truc_tiep"/>
      <sheetName val="TH_VL,_NC,_DDH��Than��huoc1"/>
      <sheetName val="T_Tinh"/>
      <sheetName val="MTO_REV_2(ARMOR)"/>
      <sheetName val="Thanh_toan"/>
      <sheetName val="CT_-THVLNC"/>
      <sheetName val="償却ｼ-ﾄ(2R直接)"/>
      <sheetName val="CANDOI"/>
      <sheetName val="Nhap VT oto"/>
      <sheetName val="Turnover10"/>
      <sheetName val="J51-J70-J76-EL"/>
      <sheetName val="達成729"/>
      <sheetName val="初期03"/>
      <sheetName val="GF_DATA"/>
      <sheetName val="OPERATING HEAD"/>
      <sheetName val="LKVL-CK HT-GD1"/>
      <sheetName val="ocean voyage"/>
      <sheetName val="効率UP目論見"/>
      <sheetName val="SRP FH"/>
      <sheetName val="ｾｸﾞﾒﾝﾄ6-3-2.データ"/>
      <sheetName val="CT_Thang_Mo"/>
      <sheetName val="CT__PL"/>
      <sheetName val="CT_Thang_Mo1"/>
      <sheetName val="CT__PL1"/>
      <sheetName val="MTO REV.0"/>
      <sheetName val="Chi phi van chuyen"/>
      <sheetName val="Tro giup"/>
      <sheetName val="Gia giao VL den HT"/>
      <sheetName val="Chenh lech vat tu"/>
      <sheetName val="Gia VL den HT"/>
      <sheetName val="_______"/>
      <sheetName val="出張者一覧（毎日確認のこと）"/>
      <sheetName val="C100-KICK"/>
      <sheetName val="T_x005f_x005f_x005f_x005f_x005f_x005f_x005f_x0008_PDMoi"/>
      <sheetName val="DONGI_x005f_x005f_x005f_x005f_x005f_x005f_x005f_x0001_"/>
      <sheetName val="vanchuyen T_x005f_x005f_x005f_x005f_x005f_x005f_x"/>
      <sheetName val="CHITIET VL_NC_x005f_x005f_x005f_x005f_x005f"/>
      <sheetName val="CHI_x005f_x005f_x005f_x005f_x005f_x005f_x005f_x0014_IET"/>
      <sheetName val="dongia _x005f_x005f_x005f_x005f_x005f_x005f_x001f"/>
      <sheetName val="TONG_x005f_x005f_x005f_x005f_x005f_x005f_x005f_x000b_E3"/>
      <sheetName val="T_x005f_x005f_x005f_x005f_x005f_x005f_x005f_x000e_HCHIN"/>
      <sheetName val="LKVL-CK_x005f_x005f_x005f_x005f_x005f_x005f_x000d"/>
      <sheetName val="LKVL-CK_x005f_x005f_x005f_x005f_x005f_x005f_x000a"/>
      <sheetName val="T_x005f_x005f_x005f_x005f_x005f_x005f_x005f_x005f_x005f"/>
      <sheetName val="DONGI_x005f_x005f_x005f_x005f_x005f_x005f_x005f_x005f_x"/>
      <sheetName val="CHI_x005f_x005f_x005f_x005f_x005f_x005f_x005f_x005f_x00"/>
      <sheetName val="dongia _x005f_x005f_x005f_x005f_x005f_x005f_x005f"/>
      <sheetName val="TONG_x005f_x005f_x005f_x005f_x005f_x005f_x005f_x005f_x0"/>
      <sheetName val="??-BLDG"/>
      <sheetName val="ISSUE一覧"/>
      <sheetName val="03-01"/>
      <sheetName val="ﾓﾃﾞﾙ別収益"/>
      <sheetName val="826"/>
      <sheetName val="PY指摘脇だし"/>
      <sheetName val="????HPI 7?CR??"/>
      <sheetName val="Form + chart BC 93KI 1QFC"/>
      <sheetName val="Bud-Manila"/>
      <sheetName val="VL,NC"/>
      <sheetName val="FX FWD KS"/>
      <sheetName val="A6,MAY"/>
      <sheetName val="LKVL-CK_x005f_x005f_x005f_x005f_x005f_x005f_x005f"/>
      <sheetName val="Chiet tinh dz22"/>
      <sheetName val="GMA_KAG"/>
      <sheetName val="tra-vat-lieu"/>
      <sheetName val="Budget"/>
      <sheetName val="Chiet tinh dz35"/>
      <sheetName val="Ｍss.４Ｒ要員"/>
      <sheetName val="BR"/>
      <sheetName val="TS Report-Production KYOSHIN"/>
      <sheetName val="BookSchema"/>
      <sheetName val="Chú ý"/>
      <sheetName val="Bảng Giá"/>
      <sheetName val="VUNGDK"/>
      <sheetName val="CD CT"/>
      <sheetName val="BAOGIATHA_x000e_G"/>
      <sheetName val="pÿÿluc1"/>
      <sheetName val="KPVÿÿBD "/>
      <sheetName val="p?uluc1"/>
      <sheetName val="test"/>
      <sheetName val="DG-VL"/>
      <sheetName val="DG_CM"/>
      <sheetName val="cdps"/>
      <sheetName val="ptvt_dg"/>
      <sheetName val="general_requirements"/>
      <sheetName val="KPVÿÿBD_"/>
      <sheetName val="p_uluc1"/>
      <sheetName val="BAOGIATHA_x005f_x000e_G"/>
      <sheetName val="CHITIET VL-NC-TT1p"/>
      <sheetName val="Bang gia tong hop"/>
      <sheetName val="TNHC"/>
      <sheetName val="_Tam.xls_lam_m_i"/>
      <sheetName val="_Tam.xls__Tam.xls_lam_"/>
      <sheetName val="_Tam.xls__Tam.xls__Tam.xls_lam_"/>
      <sheetName val="_Tam.xls__Tam.xls_lam_m_i"/>
      <sheetName val="Info"/>
      <sheetName val="XL4Test5"/>
      <sheetName val="TH "/>
      <sheetName val="Don gia chi tiet"/>
      <sheetName val="Gia tri vat tu"/>
      <sheetName val="Luong NC"/>
      <sheetName val="NS BTN"/>
      <sheetName val="Tong hop vat tu"/>
      <sheetName val="Gia CM"/>
      <sheetName val="Dau Vao"/>
      <sheetName val="CVC"/>
      <sheetName val="GVL-HTXL"/>
      <sheetName val="PT VT"/>
      <sheetName val="DG BS"/>
      <sheetName val="Bu NLieu"/>
      <sheetName val="CL Vat lieu"/>
      <sheetName val="DT CT"/>
      <sheetName val="CP XD Duong"/>
      <sheetName val="Thop"/>
      <sheetName val="Bia ngan"/>
      <sheetName val="Bia du toan"/>
      <sheetName val="Config"/>
      <sheetName val="XL4Poppy"/>
      <sheetName val="Nluc KTFA(Khong Có KPY)"/>
      <sheetName val="kinh phí XD"/>
      <sheetName val="S_A5"/>
      <sheetName val="Trich_quy"/>
      <sheetName val="S_BS"/>
      <sheetName val="S_FA_"/>
      <sheetName val="S_RPT-bal"/>
      <sheetName val="S_RPT-tran"/>
      <sheetName val="C_RPT-trans"/>
      <sheetName val="C_RPT-bal"/>
      <sheetName val="Lai_lo_dau_tu"/>
      <sheetName val="DC_sai_soat_09"/>
      <sheetName val="S_WTB"/>
      <sheetName val="S_Note"/>
      <sheetName val="C_FA"/>
      <sheetName val="For_FS_presentation"/>
      <sheetName val="S_FS"/>
      <sheetName val="ĐC_Bo_sung"/>
      <sheetName val="C_A5"/>
      <sheetName val="C_FS"/>
      <sheetName val="S_RE"/>
      <sheetName val="FS_by_entity"/>
      <sheetName val="C_RE"/>
      <sheetName val="S_CIT"/>
      <sheetName val="C_WTB"/>
      <sheetName val="C_CIT"/>
      <sheetName val="C_Note"/>
      <sheetName val="Tax_loss"/>
      <sheetName val="C_Interco-bal"/>
      <sheetName val="C_Interco-trans"/>
      <sheetName val="C_Loan"/>
      <sheetName val="S_Loan"/>
      <sheetName val="C_Interco-Unrealised_profit"/>
      <sheetName val="C_Segment"/>
      <sheetName val="Tax_Loss_carried_forward"/>
      <sheetName val="C_EPS"/>
      <sheetName val="C_Associates"/>
      <sheetName val="C_Phu_Hoang_Anh"/>
      <sheetName val="C_An_Tien"/>
      <sheetName val="C_Me_Kong"/>
      <sheetName val="C_Translation_reserve-Bangkok"/>
      <sheetName val="C_Translation_reserve-Attopeu"/>
      <sheetName val="Gw_TR"/>
      <sheetName val="Gw_GM"/>
      <sheetName val="Gw_AT"/>
      <sheetName val="Gw_MT"/>
      <sheetName val="C_Commitments"/>
      <sheetName val="kinh_phí_XD"/>
      <sheetName val="CHU NHIEM"/>
      <sheetName val="Bu_vat_lieu"/>
      <sheetName val="TH-XL"/>
      <sheetName val="Thuc thanh"/>
      <sheetName val="BTHDT"/>
      <sheetName val="kinh ph? XD"/>
      <sheetName val="kinh ph_ XD"/>
      <sheetName val="Dthu"/>
      <sheetName val="VCV-BE-Tÿÿÿ"/>
      <sheetName val="BANG KL"/>
      <sheetName val="List"/>
      <sheetName val="Droplist"/>
      <sheetName val="Key"/>
      <sheetName val="ESTI."/>
      <sheetName val="DI-ESTI"/>
      <sheetName val="Vattuxd"/>
      <sheetName val="4.16-30"/>
      <sheetName val="Sheet10"/>
      <sheetName val="2.Them Gio"/>
      <sheetName val="6.1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nhToan"/>
      <sheetName val="PhuLuc1"/>
      <sheetName val="KiemToan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ongia (2)"/>
      <sheetName val="Bu_vat_lie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sanh"/>
      <sheetName val="THVatlieu"/>
      <sheetName val="TONG HOP"/>
      <sheetName val="TH2003"/>
      <sheetName val="DT 2003"/>
      <sheetName val="DT ATGT"/>
      <sheetName val="THDT ATGT"/>
      <sheetName val="THDTbo sung"/>
      <sheetName val="TH2002"/>
      <sheetName val="DT2002"/>
      <sheetName val="TH2001"/>
      <sheetName val="DT2001"/>
      <sheetName val="ptdgD"/>
      <sheetName val="CTCCH"/>
      <sheetName val="ptdgC"/>
      <sheetName val="CVCDMeo"/>
      <sheetName val="tra-vat-lieu"/>
      <sheetName val="Bu_vat_lieu"/>
      <sheetName val="CVCGialoi"/>
      <sheetName val="CVCHPhong"/>
      <sheetName val="CVCDMau"/>
      <sheetName val="CVC_luu"/>
      <sheetName val="K.Luong"/>
      <sheetName val="00000000"/>
      <sheetName val="XL4Test5"/>
      <sheetName val="10000000"/>
      <sheetName val="2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Menu"/>
      <sheetName val="TGT"/>
      <sheetName val="BGD"/>
      <sheetName val="BCKT"/>
      <sheetName val="BS"/>
      <sheetName val="PL"/>
      <sheetName val="CF1"/>
      <sheetName val="A2"/>
      <sheetName val="TM CF1"/>
      <sheetName val="PAJE"/>
      <sheetName val="WK"/>
      <sheetName val="BSPL4"/>
      <sheetName val="CF2"/>
      <sheetName val="TM_W"/>
      <sheetName val="TM_NGANG"/>
      <sheetName val="TM_E"/>
      <sheetName val="BSPL"/>
      <sheetName val="BSPL2"/>
      <sheetName val="BSPL3"/>
      <sheetName val="TRANS"/>
      <sheetName val="BS_BDO"/>
      <sheetName val="CF1_BDO"/>
      <sheetName val="PL_BDO"/>
      <sheetName val="INFOR"/>
      <sheetName val="DF"/>
      <sheetName val="A2."/>
      <sheetName val="lương"/>
    </sheetNames>
    <sheetDataSet>
      <sheetData sheetId="0" refreshError="1"/>
      <sheetData sheetId="1">
        <row r="2">
          <cell r="B2" t="str">
            <v>CÔNG TY CỔ PHẦN DỊCH VỤ HÀNG HẢI TÂN CẢNG</v>
          </cell>
        </row>
        <row r="3">
          <cell r="B3" t="str">
            <v>Địa chỉ: Số 1295B, đường Nguyễn Thị Định, phường Cát Lái, quận 2, thành phố Hồ Chí Minh</v>
          </cell>
        </row>
        <row r="4">
          <cell r="B4" t="str">
            <v>BÁO CÁO TÀI CHÍNH</v>
          </cell>
        </row>
        <row r="5">
          <cell r="B5" t="str">
            <v>Cho năm tài chính kết thúc ngày 31 tháng 12 năm 2020</v>
          </cell>
        </row>
        <row r="6">
          <cell r="B6" t="str">
            <v>Tại ngày 31 tháng 12 năm 2020</v>
          </cell>
        </row>
        <row r="7">
          <cell r="B7" t="str">
            <v>Cho năm tài chính kết thúc ngày 31 tháng 12 năm 2020</v>
          </cell>
        </row>
        <row r="8">
          <cell r="B8" t="str">
            <v>Đơn vị tính: VND</v>
          </cell>
        </row>
        <row r="9">
          <cell r="B9" t="str">
            <v>Lập, ngày 26 tháng 02 năm 2021</v>
          </cell>
        </row>
        <row r="12">
          <cell r="A12" t="str">
            <v>Người lập biểu</v>
          </cell>
          <cell r="B12" t="str">
            <v>Phan Văn Tĩnh</v>
          </cell>
        </row>
        <row r="13">
          <cell r="A13" t="str">
            <v>Kế toán trưởng</v>
          </cell>
          <cell r="B13" t="str">
            <v>Phạm Hoàng Giang</v>
          </cell>
        </row>
        <row r="14">
          <cell r="A14" t="str">
            <v>Giám đốc</v>
          </cell>
          <cell r="B14" t="str">
            <v>Phan Văn Tiến</v>
          </cell>
        </row>
        <row r="53">
          <cell r="B53" t="str">
            <v>Số cuối năm</v>
          </cell>
        </row>
        <row r="54">
          <cell r="B54" t="str">
            <v>Số đầu năm</v>
          </cell>
        </row>
        <row r="55">
          <cell r="B55" t="str">
            <v xml:space="preserve">Mã số </v>
          </cell>
        </row>
        <row r="56">
          <cell r="B56" t="str">
            <v>Thuyết minh</v>
          </cell>
        </row>
        <row r="57">
          <cell r="B57" t="str">
            <v>CHỈ TIÊU</v>
          </cell>
        </row>
        <row r="58">
          <cell r="B58" t="str">
            <v>Năm nay</v>
          </cell>
        </row>
        <row r="59">
          <cell r="B59" t="str">
            <v>Năm trước</v>
          </cell>
        </row>
        <row r="60">
          <cell r="B60" t="str">
            <v>TÀI SẢN</v>
          </cell>
        </row>
        <row r="61">
          <cell r="B61" t="str">
            <v>NGUỒN VỐN</v>
          </cell>
        </row>
        <row r="62">
          <cell r="B62" t="str">
            <v>BẢNG CÂN ĐỐI KẾ TOÁN</v>
          </cell>
        </row>
        <row r="64">
          <cell r="B64" t="str">
            <v>BÁO CÁO KẾT QUẢ HOẠT ĐỘNG KINH DOANH</v>
          </cell>
        </row>
        <row r="65">
          <cell r="B65" t="str">
            <v>BÁO CÁO LƯU CHUYỂN TIỀN TỆ</v>
          </cell>
        </row>
        <row r="70">
          <cell r="B70" t="str">
            <v>(Theo phương pháp gián tiếp)</v>
          </cell>
        </row>
        <row r="71">
          <cell r="B71" t="str">
            <v>(Theo phương pháp trực tiếp)</v>
          </cell>
        </row>
      </sheetData>
      <sheetData sheetId="2" refreshError="1"/>
      <sheetData sheetId="3" refreshError="1"/>
      <sheetData sheetId="4" refreshError="1"/>
      <sheetData sheetId="5">
        <row r="12">
          <cell r="J12" t="str">
            <v>TM</v>
          </cell>
        </row>
        <row r="14">
          <cell r="D14">
            <v>100</v>
          </cell>
        </row>
        <row r="16">
          <cell r="D16">
            <v>110</v>
          </cell>
          <cell r="E16" t="str">
            <v>V.1</v>
          </cell>
          <cell r="H16">
            <v>60536493452</v>
          </cell>
          <cell r="J16" t="str">
            <v>Có</v>
          </cell>
        </row>
        <row r="17">
          <cell r="D17">
            <v>111</v>
          </cell>
          <cell r="E17" t="str">
            <v/>
          </cell>
        </row>
        <row r="18">
          <cell r="D18">
            <v>112</v>
          </cell>
          <cell r="E18" t="str">
            <v/>
          </cell>
        </row>
        <row r="19">
          <cell r="E19" t="str">
            <v/>
          </cell>
        </row>
        <row r="20">
          <cell r="D20">
            <v>120</v>
          </cell>
          <cell r="E20" t="str">
            <v/>
          </cell>
        </row>
        <row r="21">
          <cell r="D21">
            <v>121</v>
          </cell>
          <cell r="E21" t="str">
            <v/>
          </cell>
        </row>
        <row r="22">
          <cell r="D22">
            <v>122</v>
          </cell>
          <cell r="E22" t="str">
            <v/>
          </cell>
        </row>
        <row r="23">
          <cell r="D23">
            <v>123</v>
          </cell>
          <cell r="E23" t="str">
            <v>V.2a</v>
          </cell>
        </row>
        <row r="24">
          <cell r="E24" t="str">
            <v/>
          </cell>
        </row>
        <row r="25">
          <cell r="D25">
            <v>130</v>
          </cell>
          <cell r="E25" t="str">
            <v/>
          </cell>
        </row>
        <row r="26">
          <cell r="D26">
            <v>131</v>
          </cell>
          <cell r="E26" t="str">
            <v>V.3</v>
          </cell>
        </row>
        <row r="27">
          <cell r="D27">
            <v>132</v>
          </cell>
          <cell r="E27" t="str">
            <v>V.4</v>
          </cell>
        </row>
        <row r="28">
          <cell r="D28">
            <v>133</v>
          </cell>
          <cell r="E28" t="str">
            <v/>
          </cell>
        </row>
        <row r="29">
          <cell r="D29">
            <v>134</v>
          </cell>
          <cell r="E29" t="str">
            <v/>
          </cell>
        </row>
        <row r="30">
          <cell r="D30">
            <v>135</v>
          </cell>
          <cell r="E30" t="str">
            <v/>
          </cell>
        </row>
        <row r="31">
          <cell r="D31">
            <v>136</v>
          </cell>
          <cell r="E31" t="str">
            <v>V.5</v>
          </cell>
        </row>
        <row r="32">
          <cell r="D32">
            <v>137</v>
          </cell>
          <cell r="E32" t="str">
            <v>V.6</v>
          </cell>
        </row>
        <row r="33">
          <cell r="D33">
            <v>139</v>
          </cell>
          <cell r="E33" t="str">
            <v/>
          </cell>
        </row>
        <row r="34">
          <cell r="E34" t="str">
            <v/>
          </cell>
        </row>
        <row r="35">
          <cell r="D35">
            <v>140</v>
          </cell>
          <cell r="E35" t="str">
            <v/>
          </cell>
        </row>
        <row r="36">
          <cell r="D36">
            <v>141</v>
          </cell>
          <cell r="E36" t="str">
            <v>V.7</v>
          </cell>
        </row>
        <row r="37">
          <cell r="D37">
            <v>149</v>
          </cell>
          <cell r="E37" t="str">
            <v/>
          </cell>
        </row>
        <row r="38">
          <cell r="E38" t="str">
            <v/>
          </cell>
        </row>
        <row r="39">
          <cell r="D39">
            <v>150</v>
          </cell>
          <cell r="E39" t="str">
            <v/>
          </cell>
        </row>
        <row r="40">
          <cell r="D40">
            <v>151</v>
          </cell>
          <cell r="E40" t="str">
            <v>V.8a</v>
          </cell>
        </row>
        <row r="41">
          <cell r="D41">
            <v>152</v>
          </cell>
        </row>
        <row r="42">
          <cell r="D42">
            <v>153</v>
          </cell>
          <cell r="E42" t="str">
            <v/>
          </cell>
        </row>
        <row r="43">
          <cell r="D43">
            <v>154</v>
          </cell>
          <cell r="E43" t="str">
            <v/>
          </cell>
        </row>
        <row r="44">
          <cell r="D44">
            <v>155</v>
          </cell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1">
          <cell r="D51" t="str">
            <v xml:space="preserve">Mã số </v>
          </cell>
          <cell r="E51" t="str">
            <v>Thuyết minh</v>
          </cell>
        </row>
        <row r="52">
          <cell r="E52" t="str">
            <v/>
          </cell>
        </row>
        <row r="53">
          <cell r="D53">
            <v>200</v>
          </cell>
          <cell r="E53" t="str">
            <v/>
          </cell>
        </row>
        <row r="54">
          <cell r="E54" t="str">
            <v/>
          </cell>
        </row>
        <row r="55">
          <cell r="D55">
            <v>210</v>
          </cell>
          <cell r="E55" t="str">
            <v/>
          </cell>
        </row>
        <row r="56">
          <cell r="D56">
            <v>211</v>
          </cell>
          <cell r="E56" t="str">
            <v/>
          </cell>
        </row>
        <row r="57">
          <cell r="D57">
            <v>212</v>
          </cell>
          <cell r="E57" t="str">
            <v/>
          </cell>
        </row>
        <row r="58">
          <cell r="D58">
            <v>213</v>
          </cell>
          <cell r="E58" t="str">
            <v/>
          </cell>
        </row>
        <row r="59">
          <cell r="D59">
            <v>214</v>
          </cell>
          <cell r="E59" t="str">
            <v/>
          </cell>
        </row>
        <row r="60">
          <cell r="D60">
            <v>215</v>
          </cell>
          <cell r="E60" t="str">
            <v/>
          </cell>
        </row>
        <row r="61">
          <cell r="D61">
            <v>216</v>
          </cell>
          <cell r="E61" t="str">
            <v/>
          </cell>
        </row>
        <row r="62">
          <cell r="D62">
            <v>219</v>
          </cell>
          <cell r="E62" t="str">
            <v/>
          </cell>
        </row>
        <row r="63">
          <cell r="E63" t="str">
            <v/>
          </cell>
        </row>
        <row r="64">
          <cell r="D64" t="str">
            <v>220</v>
          </cell>
          <cell r="E64" t="str">
            <v/>
          </cell>
        </row>
        <row r="65">
          <cell r="D65">
            <v>221</v>
          </cell>
          <cell r="E65" t="str">
            <v>V.9</v>
          </cell>
        </row>
        <row r="66">
          <cell r="D66">
            <v>222</v>
          </cell>
          <cell r="E66" t="str">
            <v/>
          </cell>
        </row>
        <row r="67">
          <cell r="D67">
            <v>223</v>
          </cell>
          <cell r="E67" t="str">
            <v/>
          </cell>
        </row>
        <row r="68">
          <cell r="D68">
            <v>224</v>
          </cell>
          <cell r="E68" t="str">
            <v/>
          </cell>
        </row>
        <row r="69">
          <cell r="D69">
            <v>225</v>
          </cell>
          <cell r="E69" t="str">
            <v/>
          </cell>
        </row>
        <row r="70">
          <cell r="D70">
            <v>226</v>
          </cell>
          <cell r="E70" t="str">
            <v/>
          </cell>
        </row>
        <row r="71">
          <cell r="D71">
            <v>227</v>
          </cell>
          <cell r="E71" t="str">
            <v>V.10</v>
          </cell>
        </row>
        <row r="72">
          <cell r="D72">
            <v>228</v>
          </cell>
          <cell r="E72" t="str">
            <v/>
          </cell>
        </row>
        <row r="73">
          <cell r="D73">
            <v>229</v>
          </cell>
          <cell r="E73" t="str">
            <v/>
          </cell>
        </row>
        <row r="74">
          <cell r="E74" t="str">
            <v/>
          </cell>
        </row>
        <row r="75">
          <cell r="D75">
            <v>230</v>
          </cell>
          <cell r="E75" t="str">
            <v/>
          </cell>
        </row>
        <row r="76">
          <cell r="D76">
            <v>231</v>
          </cell>
          <cell r="E76" t="str">
            <v/>
          </cell>
        </row>
        <row r="77">
          <cell r="D77">
            <v>232</v>
          </cell>
          <cell r="E77" t="str">
            <v/>
          </cell>
        </row>
        <row r="78">
          <cell r="E78" t="str">
            <v/>
          </cell>
        </row>
        <row r="79">
          <cell r="D79">
            <v>240</v>
          </cell>
          <cell r="E79" t="str">
            <v/>
          </cell>
        </row>
        <row r="80">
          <cell r="D80">
            <v>241</v>
          </cell>
          <cell r="E80" t="str">
            <v/>
          </cell>
        </row>
        <row r="81">
          <cell r="D81">
            <v>242</v>
          </cell>
          <cell r="E81" t="str">
            <v/>
          </cell>
        </row>
        <row r="82">
          <cell r="E82" t="str">
            <v/>
          </cell>
        </row>
        <row r="83">
          <cell r="D83">
            <v>250</v>
          </cell>
          <cell r="E83" t="str">
            <v/>
          </cell>
        </row>
        <row r="84">
          <cell r="D84">
            <v>251</v>
          </cell>
          <cell r="E84" t="str">
            <v/>
          </cell>
        </row>
        <row r="85">
          <cell r="D85">
            <v>252</v>
          </cell>
          <cell r="E85" t="str">
            <v>V.2b</v>
          </cell>
        </row>
        <row r="86">
          <cell r="D86">
            <v>253</v>
          </cell>
          <cell r="E86" t="str">
            <v/>
          </cell>
        </row>
        <row r="87">
          <cell r="D87">
            <v>254</v>
          </cell>
          <cell r="E87" t="str">
            <v/>
          </cell>
        </row>
        <row r="88">
          <cell r="D88">
            <v>255</v>
          </cell>
          <cell r="E88" t="str">
            <v/>
          </cell>
        </row>
        <row r="89">
          <cell r="E89" t="str">
            <v/>
          </cell>
        </row>
        <row r="90">
          <cell r="D90">
            <v>260</v>
          </cell>
          <cell r="E90" t="str">
            <v/>
          </cell>
        </row>
        <row r="91">
          <cell r="D91">
            <v>261</v>
          </cell>
          <cell r="E91" t="str">
            <v>V.8b</v>
          </cell>
        </row>
        <row r="92">
          <cell r="D92">
            <v>262</v>
          </cell>
          <cell r="E92" t="str">
            <v/>
          </cell>
        </row>
        <row r="93">
          <cell r="D93">
            <v>263</v>
          </cell>
          <cell r="E93" t="str">
            <v/>
          </cell>
        </row>
        <row r="94">
          <cell r="D94">
            <v>268</v>
          </cell>
          <cell r="E94" t="str">
            <v/>
          </cell>
        </row>
        <row r="95">
          <cell r="D95">
            <v>269</v>
          </cell>
          <cell r="E95" t="str">
            <v/>
          </cell>
        </row>
        <row r="96">
          <cell r="E96" t="str">
            <v/>
          </cell>
        </row>
        <row r="97">
          <cell r="D97">
            <v>270</v>
          </cell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4">
          <cell r="D104" t="str">
            <v xml:space="preserve">Mã số </v>
          </cell>
          <cell r="E104" t="str">
            <v>Thuyết minh</v>
          </cell>
        </row>
        <row r="105">
          <cell r="E105" t="str">
            <v/>
          </cell>
        </row>
        <row r="106">
          <cell r="D106">
            <v>300</v>
          </cell>
          <cell r="E106" t="str">
            <v/>
          </cell>
        </row>
        <row r="107">
          <cell r="E107" t="str">
            <v/>
          </cell>
        </row>
        <row r="108">
          <cell r="D108">
            <v>310</v>
          </cell>
          <cell r="E108" t="str">
            <v/>
          </cell>
        </row>
        <row r="109">
          <cell r="D109">
            <v>311</v>
          </cell>
          <cell r="E109" t="str">
            <v>V.11</v>
          </cell>
        </row>
        <row r="110">
          <cell r="D110">
            <v>312</v>
          </cell>
          <cell r="E110" t="str">
            <v/>
          </cell>
        </row>
        <row r="111">
          <cell r="D111">
            <v>313</v>
          </cell>
          <cell r="E111" t="str">
            <v>V.12</v>
          </cell>
        </row>
        <row r="112">
          <cell r="D112">
            <v>314</v>
          </cell>
        </row>
        <row r="113">
          <cell r="D113">
            <v>315</v>
          </cell>
          <cell r="E113" t="str">
            <v>V.13</v>
          </cell>
        </row>
        <row r="114">
          <cell r="D114">
            <v>316</v>
          </cell>
          <cell r="E114" t="str">
            <v/>
          </cell>
        </row>
        <row r="115">
          <cell r="D115">
            <v>317</v>
          </cell>
          <cell r="E115" t="str">
            <v/>
          </cell>
        </row>
        <row r="116">
          <cell r="D116">
            <v>318</v>
          </cell>
          <cell r="E116" t="str">
            <v/>
          </cell>
        </row>
        <row r="117">
          <cell r="D117">
            <v>319</v>
          </cell>
          <cell r="E117" t="str">
            <v>V.14</v>
          </cell>
        </row>
        <row r="118">
          <cell r="D118">
            <v>320</v>
          </cell>
          <cell r="E118" t="str">
            <v>V.15a</v>
          </cell>
        </row>
        <row r="119">
          <cell r="D119">
            <v>321</v>
          </cell>
          <cell r="E119" t="str">
            <v/>
          </cell>
        </row>
        <row r="120">
          <cell r="D120">
            <v>322</v>
          </cell>
          <cell r="E120" t="str">
            <v>V.16</v>
          </cell>
        </row>
        <row r="121">
          <cell r="D121">
            <v>323</v>
          </cell>
          <cell r="E121" t="str">
            <v/>
          </cell>
        </row>
        <row r="122">
          <cell r="D122">
            <v>324</v>
          </cell>
          <cell r="E122" t="str">
            <v/>
          </cell>
        </row>
        <row r="123">
          <cell r="E123" t="str">
            <v/>
          </cell>
        </row>
        <row r="124">
          <cell r="D124">
            <v>330</v>
          </cell>
          <cell r="E124" t="str">
            <v/>
          </cell>
        </row>
        <row r="125">
          <cell r="D125">
            <v>331</v>
          </cell>
          <cell r="E125" t="str">
            <v/>
          </cell>
        </row>
        <row r="126">
          <cell r="D126">
            <v>332</v>
          </cell>
          <cell r="E126" t="str">
            <v/>
          </cell>
        </row>
        <row r="127">
          <cell r="D127">
            <v>333</v>
          </cell>
          <cell r="E127" t="str">
            <v/>
          </cell>
        </row>
        <row r="128">
          <cell r="D128">
            <v>334</v>
          </cell>
          <cell r="E128" t="str">
            <v/>
          </cell>
        </row>
        <row r="129">
          <cell r="D129">
            <v>335</v>
          </cell>
          <cell r="E129" t="str">
            <v/>
          </cell>
        </row>
        <row r="130">
          <cell r="D130">
            <v>336</v>
          </cell>
          <cell r="E130" t="str">
            <v/>
          </cell>
        </row>
        <row r="131">
          <cell r="D131">
            <v>337</v>
          </cell>
          <cell r="E131" t="str">
            <v/>
          </cell>
        </row>
        <row r="132">
          <cell r="D132">
            <v>338</v>
          </cell>
          <cell r="E132" t="str">
            <v>V.15b</v>
          </cell>
        </row>
        <row r="133">
          <cell r="D133">
            <v>339</v>
          </cell>
          <cell r="E133" t="str">
            <v/>
          </cell>
        </row>
        <row r="134">
          <cell r="D134">
            <v>340</v>
          </cell>
          <cell r="E134" t="str">
            <v/>
          </cell>
        </row>
        <row r="135">
          <cell r="D135">
            <v>341</v>
          </cell>
          <cell r="E135" t="str">
            <v/>
          </cell>
        </row>
        <row r="136">
          <cell r="D136">
            <v>342</v>
          </cell>
          <cell r="E136" t="str">
            <v/>
          </cell>
        </row>
        <row r="137">
          <cell r="D137">
            <v>343</v>
          </cell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3">
          <cell r="D143" t="str">
            <v xml:space="preserve">Mã số </v>
          </cell>
          <cell r="E143" t="str">
            <v>Thuyết minh</v>
          </cell>
        </row>
        <row r="144">
          <cell r="E144" t="str">
            <v/>
          </cell>
        </row>
        <row r="145">
          <cell r="D145">
            <v>400</v>
          </cell>
          <cell r="E145" t="str">
            <v/>
          </cell>
        </row>
        <row r="146">
          <cell r="E146" t="str">
            <v/>
          </cell>
        </row>
        <row r="147">
          <cell r="D147">
            <v>410</v>
          </cell>
          <cell r="E147" t="str">
            <v>V.17</v>
          </cell>
        </row>
        <row r="148">
          <cell r="D148">
            <v>411</v>
          </cell>
          <cell r="E148" t="str">
            <v/>
          </cell>
        </row>
        <row r="149">
          <cell r="D149" t="str">
            <v>411a</v>
          </cell>
          <cell r="E149" t="str">
            <v/>
          </cell>
        </row>
        <row r="150">
          <cell r="D150" t="str">
            <v>411b</v>
          </cell>
          <cell r="E150" t="str">
            <v/>
          </cell>
        </row>
        <row r="151">
          <cell r="D151">
            <v>412</v>
          </cell>
          <cell r="E151" t="str">
            <v/>
          </cell>
        </row>
        <row r="152">
          <cell r="D152">
            <v>413</v>
          </cell>
          <cell r="E152" t="str">
            <v/>
          </cell>
        </row>
        <row r="153">
          <cell r="D153">
            <v>414</v>
          </cell>
          <cell r="E153" t="str">
            <v/>
          </cell>
        </row>
        <row r="154">
          <cell r="D154">
            <v>415</v>
          </cell>
          <cell r="E154" t="str">
            <v/>
          </cell>
        </row>
        <row r="155">
          <cell r="D155">
            <v>416</v>
          </cell>
          <cell r="E155" t="str">
            <v/>
          </cell>
        </row>
        <row r="156">
          <cell r="D156">
            <v>417</v>
          </cell>
          <cell r="E156" t="str">
            <v/>
          </cell>
        </row>
        <row r="157">
          <cell r="D157">
            <v>418</v>
          </cell>
          <cell r="E157" t="str">
            <v/>
          </cell>
        </row>
        <row r="158">
          <cell r="D158">
            <v>419</v>
          </cell>
          <cell r="E158" t="str">
            <v/>
          </cell>
        </row>
        <row r="159">
          <cell r="D159">
            <v>420</v>
          </cell>
          <cell r="E159" t="str">
            <v/>
          </cell>
        </row>
        <row r="160">
          <cell r="D160">
            <v>421</v>
          </cell>
          <cell r="E160" t="str">
            <v/>
          </cell>
        </row>
        <row r="161">
          <cell r="D161" t="str">
            <v>421a</v>
          </cell>
          <cell r="E161" t="str">
            <v/>
          </cell>
        </row>
        <row r="162">
          <cell r="D162" t="str">
            <v>421b</v>
          </cell>
          <cell r="E162" t="str">
            <v/>
          </cell>
        </row>
        <row r="163">
          <cell r="D163">
            <v>422</v>
          </cell>
          <cell r="E163" t="str">
            <v/>
          </cell>
        </row>
        <row r="164">
          <cell r="D164">
            <v>429</v>
          </cell>
          <cell r="E164" t="str">
            <v/>
          </cell>
        </row>
        <row r="165">
          <cell r="E165" t="str">
            <v/>
          </cell>
        </row>
        <row r="166">
          <cell r="D166">
            <v>430</v>
          </cell>
          <cell r="E166" t="str">
            <v/>
          </cell>
        </row>
        <row r="167">
          <cell r="D167">
            <v>431</v>
          </cell>
          <cell r="E167" t="str">
            <v/>
          </cell>
        </row>
        <row r="168">
          <cell r="D168">
            <v>432</v>
          </cell>
          <cell r="E168" t="str">
            <v/>
          </cell>
        </row>
        <row r="169">
          <cell r="E169" t="str">
            <v/>
          </cell>
        </row>
        <row r="170">
          <cell r="D170">
            <v>440</v>
          </cell>
          <cell r="E170" t="str">
            <v/>
          </cell>
        </row>
      </sheetData>
      <sheetData sheetId="6">
        <row r="12">
          <cell r="J12" t="str">
            <v>TM</v>
          </cell>
        </row>
        <row r="14">
          <cell r="D14">
            <v>1</v>
          </cell>
          <cell r="E14" t="str">
            <v>VI.1</v>
          </cell>
          <cell r="J14" t="str">
            <v>Có</v>
          </cell>
        </row>
        <row r="15">
          <cell r="E15" t="str">
            <v/>
          </cell>
        </row>
        <row r="16">
          <cell r="D16">
            <v>2</v>
          </cell>
          <cell r="E16" t="str">
            <v/>
          </cell>
        </row>
        <row r="17">
          <cell r="E17" t="str">
            <v/>
          </cell>
        </row>
        <row r="18">
          <cell r="D18">
            <v>10</v>
          </cell>
          <cell r="E18" t="str">
            <v/>
          </cell>
        </row>
        <row r="19">
          <cell r="E19" t="str">
            <v/>
          </cell>
        </row>
        <row r="20">
          <cell r="D20">
            <v>11</v>
          </cell>
          <cell r="E20" t="str">
            <v>VI.2</v>
          </cell>
        </row>
        <row r="21">
          <cell r="E21" t="str">
            <v/>
          </cell>
        </row>
        <row r="22">
          <cell r="D22">
            <v>20</v>
          </cell>
          <cell r="E22" t="str">
            <v/>
          </cell>
        </row>
        <row r="23">
          <cell r="E23" t="str">
            <v/>
          </cell>
        </row>
        <row r="24">
          <cell r="D24">
            <v>21</v>
          </cell>
          <cell r="E24" t="str">
            <v>VI.3</v>
          </cell>
        </row>
        <row r="25">
          <cell r="E25" t="str">
            <v/>
          </cell>
        </row>
        <row r="26">
          <cell r="D26">
            <v>22</v>
          </cell>
          <cell r="E26" t="str">
            <v>VI.4</v>
          </cell>
        </row>
        <row r="27">
          <cell r="D27">
            <v>23</v>
          </cell>
          <cell r="E27" t="str">
            <v/>
          </cell>
        </row>
        <row r="28">
          <cell r="E28" t="str">
            <v/>
          </cell>
        </row>
        <row r="29">
          <cell r="D29">
            <v>24</v>
          </cell>
          <cell r="E29" t="str">
            <v/>
          </cell>
        </row>
        <row r="30">
          <cell r="E30" t="str">
            <v/>
          </cell>
        </row>
        <row r="31">
          <cell r="D31">
            <v>25</v>
          </cell>
          <cell r="E31" t="str">
            <v>VI.5</v>
          </cell>
        </row>
        <row r="32">
          <cell r="E32" t="str">
            <v/>
          </cell>
        </row>
        <row r="33">
          <cell r="D33">
            <v>26</v>
          </cell>
          <cell r="E33" t="str">
            <v>VI.6</v>
          </cell>
        </row>
        <row r="34">
          <cell r="E34" t="str">
            <v/>
          </cell>
        </row>
        <row r="35">
          <cell r="D35">
            <v>30</v>
          </cell>
          <cell r="E35" t="str">
            <v/>
          </cell>
        </row>
        <row r="36">
          <cell r="E36" t="str">
            <v/>
          </cell>
        </row>
        <row r="37">
          <cell r="D37">
            <v>31</v>
          </cell>
          <cell r="E37" t="str">
            <v>VI.7</v>
          </cell>
        </row>
        <row r="38">
          <cell r="E38" t="str">
            <v/>
          </cell>
        </row>
        <row r="39">
          <cell r="D39">
            <v>32</v>
          </cell>
          <cell r="E39" t="str">
            <v>VI.8</v>
          </cell>
        </row>
        <row r="40">
          <cell r="E40" t="str">
            <v/>
          </cell>
        </row>
        <row r="41">
          <cell r="D41">
            <v>40</v>
          </cell>
          <cell r="E41" t="str">
            <v/>
          </cell>
        </row>
        <row r="42">
          <cell r="E42" t="str">
            <v/>
          </cell>
        </row>
        <row r="43">
          <cell r="D43">
            <v>50</v>
          </cell>
          <cell r="E43" t="str">
            <v>V.13</v>
          </cell>
        </row>
        <row r="44">
          <cell r="E44" t="str">
            <v/>
          </cell>
        </row>
        <row r="45">
          <cell r="D45">
            <v>51</v>
          </cell>
          <cell r="E45" t="str">
            <v/>
          </cell>
        </row>
        <row r="46">
          <cell r="E46" t="str">
            <v/>
          </cell>
        </row>
        <row r="47">
          <cell r="D47">
            <v>52</v>
          </cell>
          <cell r="E47" t="str">
            <v/>
          </cell>
        </row>
        <row r="48">
          <cell r="E48" t="str">
            <v/>
          </cell>
        </row>
        <row r="49">
          <cell r="D49">
            <v>60</v>
          </cell>
          <cell r="E49" t="str">
            <v/>
          </cell>
        </row>
        <row r="50">
          <cell r="E50" t="str">
            <v/>
          </cell>
        </row>
        <row r="51">
          <cell r="D51">
            <v>61</v>
          </cell>
          <cell r="E51" t="str">
            <v/>
          </cell>
        </row>
        <row r="52">
          <cell r="E52" t="str">
            <v/>
          </cell>
        </row>
        <row r="53">
          <cell r="D53">
            <v>62</v>
          </cell>
          <cell r="E53" t="str">
            <v/>
          </cell>
        </row>
        <row r="55">
          <cell r="D55">
            <v>70</v>
          </cell>
          <cell r="E55" t="str">
            <v>VI.9</v>
          </cell>
        </row>
        <row r="57">
          <cell r="D57">
            <v>71</v>
          </cell>
          <cell r="E57" t="str">
            <v>VI.10</v>
          </cell>
        </row>
      </sheetData>
      <sheetData sheetId="7"/>
      <sheetData sheetId="8" refreshError="1"/>
      <sheetData sheetId="9">
        <row r="12">
          <cell r="C12" t="str">
            <v>Mã số</v>
          </cell>
        </row>
      </sheetData>
      <sheetData sheetId="10"/>
      <sheetData sheetId="11">
        <row r="7">
          <cell r="R7" t="str">
            <v>DVHH</v>
          </cell>
        </row>
      </sheetData>
      <sheetData sheetId="12" refreshError="1"/>
      <sheetData sheetId="13" refreshError="1"/>
      <sheetData sheetId="14"/>
      <sheetData sheetId="15" refreshError="1"/>
      <sheetData sheetId="16">
        <row r="791">
          <cell r="B791">
            <v>110</v>
          </cell>
        </row>
        <row r="792">
          <cell r="B792">
            <v>110</v>
          </cell>
        </row>
        <row r="793">
          <cell r="B793">
            <v>110</v>
          </cell>
        </row>
        <row r="794">
          <cell r="B794">
            <v>110</v>
          </cell>
        </row>
        <row r="795">
          <cell r="B795">
            <v>110</v>
          </cell>
        </row>
        <row r="796">
          <cell r="B796">
            <v>110</v>
          </cell>
        </row>
        <row r="797">
          <cell r="B797">
            <v>110</v>
          </cell>
        </row>
        <row r="798">
          <cell r="B798">
            <v>110</v>
          </cell>
        </row>
        <row r="799">
          <cell r="B799">
            <v>110</v>
          </cell>
        </row>
        <row r="800">
          <cell r="B800">
            <v>110</v>
          </cell>
        </row>
        <row r="801">
          <cell r="B801">
            <v>110</v>
          </cell>
        </row>
        <row r="802">
          <cell r="B802">
            <v>110</v>
          </cell>
        </row>
        <row r="804">
          <cell r="B804">
            <v>120</v>
          </cell>
        </row>
        <row r="805">
          <cell r="B805">
            <v>121</v>
          </cell>
        </row>
        <row r="806">
          <cell r="B806">
            <v>121</v>
          </cell>
        </row>
        <row r="807">
          <cell r="B807">
            <v>121</v>
          </cell>
        </row>
        <row r="808">
          <cell r="B808">
            <v>121</v>
          </cell>
        </row>
        <row r="809">
          <cell r="B809">
            <v>121</v>
          </cell>
        </row>
        <row r="810">
          <cell r="B810">
            <v>121</v>
          </cell>
        </row>
        <row r="811">
          <cell r="B811">
            <v>121</v>
          </cell>
        </row>
        <row r="812">
          <cell r="B812">
            <v>121</v>
          </cell>
        </row>
        <row r="813">
          <cell r="B813">
            <v>121</v>
          </cell>
        </row>
        <row r="814">
          <cell r="B814">
            <v>121</v>
          </cell>
        </row>
        <row r="815">
          <cell r="B815">
            <v>121</v>
          </cell>
        </row>
        <row r="816">
          <cell r="B816">
            <v>121</v>
          </cell>
        </row>
        <row r="817">
          <cell r="B817">
            <v>121</v>
          </cell>
        </row>
        <row r="818">
          <cell r="B818">
            <v>121</v>
          </cell>
        </row>
        <row r="819">
          <cell r="B819">
            <v>121</v>
          </cell>
        </row>
        <row r="820">
          <cell r="B820">
            <v>121</v>
          </cell>
        </row>
        <row r="821">
          <cell r="B821">
            <v>121</v>
          </cell>
        </row>
        <row r="822">
          <cell r="B822">
            <v>121</v>
          </cell>
        </row>
        <row r="823">
          <cell r="B823">
            <v>121</v>
          </cell>
        </row>
        <row r="824">
          <cell r="B824">
            <v>121</v>
          </cell>
        </row>
        <row r="825">
          <cell r="B825">
            <v>121</v>
          </cell>
        </row>
        <row r="826">
          <cell r="B826">
            <v>121</v>
          </cell>
        </row>
        <row r="827">
          <cell r="B827">
            <v>121</v>
          </cell>
        </row>
        <row r="828">
          <cell r="B828">
            <v>121</v>
          </cell>
        </row>
        <row r="829">
          <cell r="B829">
            <v>121</v>
          </cell>
        </row>
        <row r="830">
          <cell r="B830">
            <v>121</v>
          </cell>
        </row>
        <row r="831">
          <cell r="B831">
            <v>121</v>
          </cell>
        </row>
        <row r="832">
          <cell r="B832">
            <v>121</v>
          </cell>
        </row>
        <row r="833">
          <cell r="B833">
            <v>121</v>
          </cell>
        </row>
        <row r="834">
          <cell r="B834">
            <v>121</v>
          </cell>
        </row>
        <row r="835">
          <cell r="B835">
            <v>121</v>
          </cell>
        </row>
        <row r="836">
          <cell r="B836">
            <v>121</v>
          </cell>
        </row>
        <row r="837">
          <cell r="B837">
            <v>121</v>
          </cell>
        </row>
        <row r="838">
          <cell r="B838">
            <v>121</v>
          </cell>
        </row>
        <row r="839">
          <cell r="B839">
            <v>123</v>
          </cell>
        </row>
        <row r="840">
          <cell r="B840">
            <v>123</v>
          </cell>
        </row>
        <row r="841">
          <cell r="B841">
            <v>121</v>
          </cell>
        </row>
        <row r="842">
          <cell r="B842">
            <v>121</v>
          </cell>
        </row>
        <row r="843">
          <cell r="B843">
            <v>123</v>
          </cell>
        </row>
        <row r="844">
          <cell r="B844">
            <v>123</v>
          </cell>
        </row>
        <row r="845">
          <cell r="B845">
            <v>123</v>
          </cell>
        </row>
        <row r="846">
          <cell r="B846">
            <v>123</v>
          </cell>
        </row>
        <row r="847">
          <cell r="B847">
            <v>123</v>
          </cell>
        </row>
        <row r="848">
          <cell r="B848">
            <v>123</v>
          </cell>
        </row>
        <row r="849">
          <cell r="B849">
            <v>123</v>
          </cell>
        </row>
        <row r="850">
          <cell r="B850">
            <v>255</v>
          </cell>
        </row>
        <row r="851">
          <cell r="B851">
            <v>255</v>
          </cell>
        </row>
        <row r="852">
          <cell r="B852">
            <v>255</v>
          </cell>
        </row>
        <row r="853">
          <cell r="B853">
            <v>255</v>
          </cell>
        </row>
        <row r="854">
          <cell r="B854">
            <v>255</v>
          </cell>
        </row>
        <row r="855">
          <cell r="B855">
            <v>255</v>
          </cell>
        </row>
        <row r="856">
          <cell r="B856">
            <v>255</v>
          </cell>
        </row>
        <row r="857">
          <cell r="B857">
            <v>255</v>
          </cell>
        </row>
        <row r="858">
          <cell r="B858">
            <v>255</v>
          </cell>
        </row>
        <row r="859">
          <cell r="B859">
            <v>255</v>
          </cell>
        </row>
        <row r="860">
          <cell r="B860">
            <v>120</v>
          </cell>
        </row>
        <row r="861">
          <cell r="B861">
            <v>121</v>
          </cell>
        </row>
        <row r="862">
          <cell r="B862">
            <v>121</v>
          </cell>
        </row>
        <row r="863">
          <cell r="B863">
            <v>120</v>
          </cell>
        </row>
        <row r="864">
          <cell r="B864">
            <v>120</v>
          </cell>
        </row>
        <row r="865">
          <cell r="B865">
            <v>120</v>
          </cell>
        </row>
        <row r="866">
          <cell r="B866">
            <v>120</v>
          </cell>
        </row>
        <row r="867">
          <cell r="B867">
            <v>120</v>
          </cell>
        </row>
        <row r="868">
          <cell r="B868">
            <v>120</v>
          </cell>
        </row>
        <row r="869">
          <cell r="B869">
            <v>120</v>
          </cell>
        </row>
        <row r="870">
          <cell r="B870">
            <v>120</v>
          </cell>
        </row>
        <row r="871">
          <cell r="B871">
            <v>120</v>
          </cell>
        </row>
        <row r="872">
          <cell r="B872">
            <v>120</v>
          </cell>
        </row>
        <row r="873">
          <cell r="B873">
            <v>120</v>
          </cell>
        </row>
        <row r="874">
          <cell r="B874">
            <v>120</v>
          </cell>
        </row>
        <row r="875">
          <cell r="B875">
            <v>120</v>
          </cell>
        </row>
        <row r="876">
          <cell r="B876">
            <v>120</v>
          </cell>
        </row>
        <row r="877">
          <cell r="B877">
            <v>120</v>
          </cell>
        </row>
        <row r="878">
          <cell r="B878">
            <v>251</v>
          </cell>
        </row>
        <row r="879">
          <cell r="B879">
            <v>121</v>
          </cell>
        </row>
        <row r="880">
          <cell r="B880">
            <v>121</v>
          </cell>
        </row>
        <row r="881">
          <cell r="B881">
            <v>251</v>
          </cell>
        </row>
        <row r="882">
          <cell r="B882">
            <v>251</v>
          </cell>
        </row>
        <row r="883">
          <cell r="B883">
            <v>251</v>
          </cell>
        </row>
        <row r="884">
          <cell r="B884">
            <v>251</v>
          </cell>
        </row>
        <row r="885">
          <cell r="B885">
            <v>251</v>
          </cell>
        </row>
        <row r="886">
          <cell r="B886">
            <v>251</v>
          </cell>
        </row>
        <row r="887">
          <cell r="B887">
            <v>251</v>
          </cell>
        </row>
        <row r="888">
          <cell r="B888">
            <v>251</v>
          </cell>
        </row>
        <row r="889">
          <cell r="B889">
            <v>251</v>
          </cell>
        </row>
        <row r="890">
          <cell r="B890">
            <v>251</v>
          </cell>
        </row>
        <row r="891">
          <cell r="B891">
            <v>251</v>
          </cell>
        </row>
        <row r="892">
          <cell r="B892">
            <v>251</v>
          </cell>
        </row>
        <row r="893">
          <cell r="B893">
            <v>251</v>
          </cell>
        </row>
        <row r="894">
          <cell r="B894">
            <v>251</v>
          </cell>
        </row>
        <row r="895">
          <cell r="B895">
            <v>251</v>
          </cell>
        </row>
        <row r="896">
          <cell r="B896">
            <v>251</v>
          </cell>
        </row>
        <row r="897">
          <cell r="B897">
            <v>121</v>
          </cell>
        </row>
        <row r="898">
          <cell r="B898">
            <v>121</v>
          </cell>
        </row>
        <row r="899">
          <cell r="B899">
            <v>251</v>
          </cell>
        </row>
        <row r="900">
          <cell r="B900">
            <v>251</v>
          </cell>
        </row>
        <row r="901">
          <cell r="B901">
            <v>251</v>
          </cell>
        </row>
        <row r="902">
          <cell r="B902">
            <v>251</v>
          </cell>
        </row>
        <row r="903">
          <cell r="B903">
            <v>251</v>
          </cell>
        </row>
        <row r="904">
          <cell r="B904">
            <v>251</v>
          </cell>
        </row>
        <row r="905">
          <cell r="B905">
            <v>251</v>
          </cell>
        </row>
        <row r="906">
          <cell r="B906">
            <v>251</v>
          </cell>
        </row>
        <row r="907">
          <cell r="B907">
            <v>251</v>
          </cell>
        </row>
        <row r="908">
          <cell r="B908">
            <v>251</v>
          </cell>
        </row>
        <row r="909">
          <cell r="B909">
            <v>251</v>
          </cell>
        </row>
        <row r="910">
          <cell r="B910">
            <v>251</v>
          </cell>
        </row>
        <row r="911">
          <cell r="B911">
            <v>252</v>
          </cell>
        </row>
        <row r="912">
          <cell r="B912">
            <v>252</v>
          </cell>
        </row>
        <row r="913">
          <cell r="B913">
            <v>252</v>
          </cell>
        </row>
        <row r="914">
          <cell r="B914">
            <v>252</v>
          </cell>
        </row>
        <row r="915">
          <cell r="B915">
            <v>252</v>
          </cell>
        </row>
        <row r="916">
          <cell r="B916">
            <v>252</v>
          </cell>
        </row>
        <row r="917">
          <cell r="B917">
            <v>252</v>
          </cell>
        </row>
        <row r="918">
          <cell r="B918">
            <v>252</v>
          </cell>
        </row>
        <row r="919">
          <cell r="B919">
            <v>252</v>
          </cell>
        </row>
        <row r="920">
          <cell r="B920">
            <v>252</v>
          </cell>
        </row>
        <row r="921">
          <cell r="B921">
            <v>252</v>
          </cell>
        </row>
        <row r="922">
          <cell r="B922">
            <v>252</v>
          </cell>
        </row>
        <row r="923">
          <cell r="B923">
            <v>252</v>
          </cell>
        </row>
        <row r="924">
          <cell r="B924">
            <v>252</v>
          </cell>
        </row>
        <row r="925">
          <cell r="B925">
            <v>252</v>
          </cell>
        </row>
        <row r="926">
          <cell r="B926">
            <v>252</v>
          </cell>
        </row>
        <row r="927">
          <cell r="B927">
            <v>252</v>
          </cell>
        </row>
        <row r="928">
          <cell r="B928">
            <v>252</v>
          </cell>
        </row>
        <row r="929">
          <cell r="B929">
            <v>252</v>
          </cell>
        </row>
        <row r="930">
          <cell r="B930">
            <v>252</v>
          </cell>
        </row>
        <row r="931">
          <cell r="B931">
            <v>252</v>
          </cell>
        </row>
        <row r="932">
          <cell r="B932">
            <v>252</v>
          </cell>
        </row>
        <row r="933">
          <cell r="B933">
            <v>252</v>
          </cell>
        </row>
        <row r="934">
          <cell r="B934">
            <v>252</v>
          </cell>
        </row>
        <row r="935">
          <cell r="B935">
            <v>252</v>
          </cell>
        </row>
        <row r="936">
          <cell r="B936">
            <v>252</v>
          </cell>
        </row>
        <row r="937">
          <cell r="B937">
            <v>252</v>
          </cell>
        </row>
        <row r="938">
          <cell r="B938">
            <v>252</v>
          </cell>
        </row>
        <row r="939">
          <cell r="B939">
            <v>252</v>
          </cell>
        </row>
        <row r="940">
          <cell r="B940">
            <v>252</v>
          </cell>
        </row>
        <row r="941">
          <cell r="B941">
            <v>252</v>
          </cell>
        </row>
        <row r="942">
          <cell r="B942">
            <v>252</v>
          </cell>
        </row>
        <row r="943">
          <cell r="B943">
            <v>252</v>
          </cell>
        </row>
        <row r="944">
          <cell r="B944">
            <v>252</v>
          </cell>
        </row>
        <row r="945">
          <cell r="B945">
            <v>253</v>
          </cell>
        </row>
        <row r="946">
          <cell r="B946">
            <v>253</v>
          </cell>
        </row>
        <row r="947">
          <cell r="B947">
            <v>253</v>
          </cell>
        </row>
        <row r="948">
          <cell r="B948">
            <v>253</v>
          </cell>
        </row>
        <row r="949">
          <cell r="B949">
            <v>253</v>
          </cell>
        </row>
        <row r="950">
          <cell r="B950">
            <v>253</v>
          </cell>
        </row>
        <row r="951">
          <cell r="B951">
            <v>253</v>
          </cell>
        </row>
        <row r="952">
          <cell r="B952">
            <v>253</v>
          </cell>
        </row>
        <row r="953">
          <cell r="B953">
            <v>253</v>
          </cell>
        </row>
        <row r="954">
          <cell r="B954">
            <v>253</v>
          </cell>
        </row>
        <row r="955">
          <cell r="B955">
            <v>253</v>
          </cell>
        </row>
        <row r="956">
          <cell r="B956">
            <v>253</v>
          </cell>
        </row>
        <row r="957">
          <cell r="B957">
            <v>253</v>
          </cell>
        </row>
        <row r="958">
          <cell r="B958">
            <v>253</v>
          </cell>
        </row>
        <row r="959">
          <cell r="B959">
            <v>253</v>
          </cell>
        </row>
        <row r="960">
          <cell r="B960">
            <v>253</v>
          </cell>
        </row>
        <row r="961">
          <cell r="B961">
            <v>253</v>
          </cell>
        </row>
        <row r="962">
          <cell r="B962">
            <v>253</v>
          </cell>
        </row>
        <row r="963">
          <cell r="B963">
            <v>253</v>
          </cell>
        </row>
        <row r="964">
          <cell r="B964">
            <v>253</v>
          </cell>
        </row>
        <row r="965">
          <cell r="B965">
            <v>253</v>
          </cell>
        </row>
        <row r="966">
          <cell r="B966">
            <v>253</v>
          </cell>
        </row>
        <row r="967">
          <cell r="B967">
            <v>253</v>
          </cell>
        </row>
        <row r="968">
          <cell r="B968">
            <v>253</v>
          </cell>
        </row>
        <row r="969">
          <cell r="B969">
            <v>253</v>
          </cell>
        </row>
        <row r="970">
          <cell r="B970">
            <v>253</v>
          </cell>
        </row>
        <row r="971">
          <cell r="B971">
            <v>253</v>
          </cell>
        </row>
        <row r="972">
          <cell r="B972">
            <v>253</v>
          </cell>
        </row>
        <row r="973">
          <cell r="B973">
            <v>253</v>
          </cell>
        </row>
        <row r="974">
          <cell r="B974">
            <v>254</v>
          </cell>
        </row>
        <row r="975">
          <cell r="B975">
            <v>254</v>
          </cell>
        </row>
        <row r="976">
          <cell r="B976">
            <v>254</v>
          </cell>
        </row>
        <row r="977">
          <cell r="B977">
            <v>254</v>
          </cell>
        </row>
        <row r="978">
          <cell r="B978">
            <v>254</v>
          </cell>
        </row>
        <row r="979">
          <cell r="B979">
            <v>254</v>
          </cell>
        </row>
        <row r="980">
          <cell r="B980">
            <v>254</v>
          </cell>
        </row>
        <row r="981">
          <cell r="B981">
            <v>254</v>
          </cell>
        </row>
        <row r="982">
          <cell r="B982">
            <v>254</v>
          </cell>
        </row>
        <row r="983">
          <cell r="B983">
            <v>254</v>
          </cell>
        </row>
        <row r="984">
          <cell r="B984">
            <v>131</v>
          </cell>
        </row>
        <row r="985">
          <cell r="B985">
            <v>131</v>
          </cell>
        </row>
        <row r="986">
          <cell r="B986">
            <v>131</v>
          </cell>
        </row>
        <row r="987">
          <cell r="B987">
            <v>131</v>
          </cell>
        </row>
        <row r="988">
          <cell r="B988">
            <v>131</v>
          </cell>
        </row>
        <row r="989">
          <cell r="B989">
            <v>131</v>
          </cell>
        </row>
        <row r="990">
          <cell r="B990">
            <v>131</v>
          </cell>
        </row>
        <row r="991">
          <cell r="B991">
            <v>131</v>
          </cell>
        </row>
        <row r="992">
          <cell r="B992">
            <v>131</v>
          </cell>
        </row>
        <row r="993">
          <cell r="B993">
            <v>131</v>
          </cell>
        </row>
        <row r="994">
          <cell r="B994">
            <v>131</v>
          </cell>
        </row>
        <row r="995">
          <cell r="B995">
            <v>211</v>
          </cell>
        </row>
        <row r="996">
          <cell r="B996">
            <v>211</v>
          </cell>
        </row>
        <row r="997">
          <cell r="B997">
            <v>211</v>
          </cell>
        </row>
        <row r="998">
          <cell r="B998">
            <v>211</v>
          </cell>
        </row>
        <row r="999">
          <cell r="B999">
            <v>211</v>
          </cell>
        </row>
        <row r="1000">
          <cell r="B1000">
            <v>211</v>
          </cell>
        </row>
        <row r="1001">
          <cell r="B1001">
            <v>211</v>
          </cell>
        </row>
        <row r="1002">
          <cell r="B1002">
            <v>211</v>
          </cell>
        </row>
        <row r="1003">
          <cell r="B1003">
            <v>211</v>
          </cell>
        </row>
        <row r="1004">
          <cell r="B1004">
            <v>211</v>
          </cell>
        </row>
        <row r="1005">
          <cell r="B1005">
            <v>131</v>
          </cell>
        </row>
        <row r="1006">
          <cell r="B1006">
            <v>131</v>
          </cell>
        </row>
        <row r="1007">
          <cell r="B1007">
            <v>131</v>
          </cell>
        </row>
        <row r="1008">
          <cell r="B1008">
            <v>131</v>
          </cell>
        </row>
        <row r="1009">
          <cell r="B1009">
            <v>132</v>
          </cell>
        </row>
        <row r="1010">
          <cell r="B1010">
            <v>132</v>
          </cell>
        </row>
        <row r="1011">
          <cell r="B1011">
            <v>132</v>
          </cell>
        </row>
        <row r="1012">
          <cell r="B1012">
            <v>132</v>
          </cell>
        </row>
        <row r="1013">
          <cell r="B1013">
            <v>132</v>
          </cell>
        </row>
        <row r="1014">
          <cell r="B1014">
            <v>132</v>
          </cell>
        </row>
        <row r="1015">
          <cell r="B1015">
            <v>132</v>
          </cell>
        </row>
        <row r="1016">
          <cell r="B1016">
            <v>132</v>
          </cell>
        </row>
        <row r="1017">
          <cell r="B1017">
            <v>132</v>
          </cell>
        </row>
        <row r="1018">
          <cell r="B1018">
            <v>132</v>
          </cell>
        </row>
        <row r="1019">
          <cell r="B1019">
            <v>212</v>
          </cell>
        </row>
        <row r="1020">
          <cell r="B1020">
            <v>212</v>
          </cell>
        </row>
        <row r="1021">
          <cell r="B1021">
            <v>212</v>
          </cell>
        </row>
        <row r="1022">
          <cell r="B1022">
            <v>212</v>
          </cell>
        </row>
        <row r="1023">
          <cell r="B1023">
            <v>212</v>
          </cell>
        </row>
        <row r="1024">
          <cell r="B1024">
            <v>212</v>
          </cell>
        </row>
        <row r="1025">
          <cell r="B1025">
            <v>212</v>
          </cell>
        </row>
        <row r="1026">
          <cell r="B1026">
            <v>212</v>
          </cell>
        </row>
        <row r="1027">
          <cell r="B1027">
            <v>212</v>
          </cell>
        </row>
        <row r="1028">
          <cell r="B1028">
            <v>212</v>
          </cell>
        </row>
        <row r="1029">
          <cell r="B1029">
            <v>132</v>
          </cell>
        </row>
        <row r="1030">
          <cell r="B1030">
            <v>132</v>
          </cell>
        </row>
        <row r="1031">
          <cell r="B1031">
            <v>132</v>
          </cell>
        </row>
        <row r="1032">
          <cell r="B1032">
            <v>134</v>
          </cell>
        </row>
        <row r="1033">
          <cell r="B1033">
            <v>134</v>
          </cell>
        </row>
        <row r="1034">
          <cell r="B1034">
            <v>134</v>
          </cell>
        </row>
        <row r="1035">
          <cell r="B1035">
            <v>134</v>
          </cell>
        </row>
        <row r="1036">
          <cell r="B1036">
            <v>134</v>
          </cell>
        </row>
        <row r="1037">
          <cell r="B1037">
            <v>134</v>
          </cell>
        </row>
        <row r="1038">
          <cell r="B1038">
            <v>134</v>
          </cell>
        </row>
        <row r="1039">
          <cell r="B1039">
            <v>134</v>
          </cell>
        </row>
        <row r="1040">
          <cell r="B1040">
            <v>134</v>
          </cell>
        </row>
        <row r="1041">
          <cell r="B1041">
            <v>134</v>
          </cell>
        </row>
        <row r="1042">
          <cell r="B1042">
            <v>136</v>
          </cell>
        </row>
        <row r="1043">
          <cell r="B1043">
            <v>136</v>
          </cell>
        </row>
        <row r="1044">
          <cell r="B1044">
            <v>136</v>
          </cell>
        </row>
        <row r="1045">
          <cell r="B1045">
            <v>136</v>
          </cell>
        </row>
        <row r="1046">
          <cell r="B1046">
            <v>136</v>
          </cell>
        </row>
        <row r="1047">
          <cell r="B1047">
            <v>136</v>
          </cell>
        </row>
        <row r="1048">
          <cell r="B1048">
            <v>136</v>
          </cell>
        </row>
        <row r="1049">
          <cell r="B1049">
            <v>136</v>
          </cell>
        </row>
        <row r="1050">
          <cell r="B1050">
            <v>136</v>
          </cell>
        </row>
        <row r="1051">
          <cell r="B1051">
            <v>136</v>
          </cell>
        </row>
        <row r="1052">
          <cell r="B1052">
            <v>136</v>
          </cell>
        </row>
        <row r="1053">
          <cell r="B1053">
            <v>136</v>
          </cell>
        </row>
        <row r="1054">
          <cell r="B1054">
            <v>136</v>
          </cell>
        </row>
        <row r="1055">
          <cell r="B1055">
            <v>136</v>
          </cell>
        </row>
        <row r="1056">
          <cell r="B1056">
            <v>216</v>
          </cell>
        </row>
        <row r="1057">
          <cell r="B1057">
            <v>216</v>
          </cell>
        </row>
        <row r="1058">
          <cell r="B1058">
            <v>216</v>
          </cell>
        </row>
        <row r="1059">
          <cell r="B1059">
            <v>216</v>
          </cell>
        </row>
        <row r="1060">
          <cell r="B1060">
            <v>216</v>
          </cell>
        </row>
        <row r="1061">
          <cell r="B1061">
            <v>216</v>
          </cell>
        </row>
        <row r="1062">
          <cell r="B1062">
            <v>216</v>
          </cell>
        </row>
        <row r="1063">
          <cell r="B1063">
            <v>216</v>
          </cell>
        </row>
        <row r="1064">
          <cell r="B1064">
            <v>216</v>
          </cell>
        </row>
        <row r="1065">
          <cell r="B1065">
            <v>216</v>
          </cell>
        </row>
        <row r="1066">
          <cell r="B1066">
            <v>216</v>
          </cell>
        </row>
        <row r="1067">
          <cell r="B1067">
            <v>216</v>
          </cell>
        </row>
        <row r="1068">
          <cell r="B1068">
            <v>216</v>
          </cell>
        </row>
        <row r="1069">
          <cell r="B1069">
            <v>139</v>
          </cell>
        </row>
        <row r="1070">
          <cell r="B1070">
            <v>139</v>
          </cell>
        </row>
        <row r="1071">
          <cell r="B1071">
            <v>139</v>
          </cell>
        </row>
        <row r="1072">
          <cell r="B1072">
            <v>139</v>
          </cell>
        </row>
        <row r="1073">
          <cell r="B1073">
            <v>139</v>
          </cell>
        </row>
        <row r="1074">
          <cell r="B1074">
            <v>139</v>
          </cell>
        </row>
        <row r="1075">
          <cell r="B1075">
            <v>139</v>
          </cell>
        </row>
        <row r="1076">
          <cell r="B1076">
            <v>139</v>
          </cell>
        </row>
        <row r="1077">
          <cell r="B1077">
            <v>139</v>
          </cell>
        </row>
        <row r="1078">
          <cell r="B1078">
            <v>139</v>
          </cell>
        </row>
        <row r="1079">
          <cell r="B1079">
            <v>139</v>
          </cell>
        </row>
        <row r="1080">
          <cell r="B1080" t="str">
            <v>x</v>
          </cell>
        </row>
        <row r="1081">
          <cell r="B1081" t="str">
            <v>x</v>
          </cell>
        </row>
        <row r="1082">
          <cell r="B1082" t="str">
            <v>x</v>
          </cell>
        </row>
        <row r="1083">
          <cell r="B1083" t="str">
            <v>x</v>
          </cell>
        </row>
        <row r="1084">
          <cell r="B1084" t="str">
            <v>x</v>
          </cell>
        </row>
        <row r="1085">
          <cell r="B1085" t="str">
            <v>x</v>
          </cell>
        </row>
        <row r="1086">
          <cell r="B1086" t="str">
            <v>x</v>
          </cell>
        </row>
        <row r="1087">
          <cell r="B1087" t="str">
            <v>x</v>
          </cell>
        </row>
        <row r="1088">
          <cell r="B1088" t="str">
            <v>x</v>
          </cell>
        </row>
        <row r="1089">
          <cell r="B1089" t="str">
            <v>x</v>
          </cell>
        </row>
        <row r="1090">
          <cell r="B1090" t="str">
            <v>x</v>
          </cell>
        </row>
        <row r="1091">
          <cell r="B1091" t="str">
            <v>x</v>
          </cell>
        </row>
        <row r="1092">
          <cell r="B1092" t="str">
            <v>x</v>
          </cell>
        </row>
        <row r="1093">
          <cell r="B1093" t="str">
            <v>x</v>
          </cell>
        </row>
        <row r="1094">
          <cell r="B1094" t="str">
            <v>x</v>
          </cell>
        </row>
        <row r="1095">
          <cell r="B1095" t="str">
            <v>x</v>
          </cell>
        </row>
        <row r="1096">
          <cell r="B1096" t="str">
            <v>x</v>
          </cell>
        </row>
        <row r="1097">
          <cell r="B1097" t="str">
            <v>x</v>
          </cell>
        </row>
        <row r="1098">
          <cell r="B1098" t="str">
            <v>x</v>
          </cell>
        </row>
        <row r="1099">
          <cell r="B1099" t="str">
            <v>x</v>
          </cell>
        </row>
        <row r="1100">
          <cell r="B1100" t="str">
            <v>x</v>
          </cell>
        </row>
        <row r="1101">
          <cell r="B1101" t="str">
            <v>x</v>
          </cell>
        </row>
        <row r="1102">
          <cell r="B1102" t="str">
            <v>x</v>
          </cell>
        </row>
        <row r="1103">
          <cell r="B1103" t="str">
            <v>x</v>
          </cell>
        </row>
        <row r="1104">
          <cell r="B1104" t="str">
            <v>x</v>
          </cell>
        </row>
        <row r="1105">
          <cell r="B1105" t="str">
            <v>x</v>
          </cell>
        </row>
        <row r="1106">
          <cell r="B1106" t="str">
            <v>x</v>
          </cell>
        </row>
        <row r="1107">
          <cell r="B1107" t="str">
            <v>x</v>
          </cell>
        </row>
        <row r="1108">
          <cell r="B1108" t="str">
            <v>x</v>
          </cell>
        </row>
        <row r="1109">
          <cell r="B1109" t="str">
            <v>x</v>
          </cell>
        </row>
        <row r="1110">
          <cell r="B1110" t="str">
            <v>x</v>
          </cell>
        </row>
        <row r="1111">
          <cell r="B1111" t="str">
            <v>x</v>
          </cell>
        </row>
        <row r="1112">
          <cell r="B1112" t="str">
            <v>x</v>
          </cell>
        </row>
        <row r="1113">
          <cell r="B1113">
            <v>141</v>
          </cell>
        </row>
        <row r="1114">
          <cell r="B1114">
            <v>141</v>
          </cell>
        </row>
        <row r="1115">
          <cell r="B1115">
            <v>141</v>
          </cell>
        </row>
        <row r="1116">
          <cell r="B1116">
            <v>141</v>
          </cell>
        </row>
        <row r="1117">
          <cell r="B1117">
            <v>141</v>
          </cell>
        </row>
        <row r="1118">
          <cell r="B1118">
            <v>141</v>
          </cell>
        </row>
        <row r="1119">
          <cell r="B1119">
            <v>141</v>
          </cell>
        </row>
        <row r="1120">
          <cell r="B1120">
            <v>141</v>
          </cell>
        </row>
        <row r="1121">
          <cell r="B1121">
            <v>141</v>
          </cell>
        </row>
        <row r="1122">
          <cell r="B1122">
            <v>141</v>
          </cell>
        </row>
        <row r="1123">
          <cell r="B1123">
            <v>141</v>
          </cell>
        </row>
        <row r="1124">
          <cell r="B1124">
            <v>141</v>
          </cell>
        </row>
        <row r="1125">
          <cell r="B1125">
            <v>141</v>
          </cell>
        </row>
        <row r="1126">
          <cell r="B1126">
            <v>141</v>
          </cell>
        </row>
        <row r="1127">
          <cell r="B1127">
            <v>141</v>
          </cell>
        </row>
        <row r="1128">
          <cell r="B1128">
            <v>141</v>
          </cell>
        </row>
        <row r="1129">
          <cell r="B1129">
            <v>141</v>
          </cell>
        </row>
        <row r="1130">
          <cell r="B1130">
            <v>141</v>
          </cell>
        </row>
        <row r="1131">
          <cell r="B1131">
            <v>141</v>
          </cell>
        </row>
        <row r="1132">
          <cell r="B1132">
            <v>141</v>
          </cell>
        </row>
        <row r="1133">
          <cell r="B1133">
            <v>141</v>
          </cell>
        </row>
        <row r="1134">
          <cell r="B1134">
            <v>141</v>
          </cell>
        </row>
        <row r="1135">
          <cell r="B1135">
            <v>141</v>
          </cell>
        </row>
        <row r="1136">
          <cell r="B1136">
            <v>141</v>
          </cell>
        </row>
        <row r="1137">
          <cell r="B1137">
            <v>141</v>
          </cell>
        </row>
        <row r="1138">
          <cell r="B1138">
            <v>141</v>
          </cell>
        </row>
        <row r="1139">
          <cell r="B1139">
            <v>141</v>
          </cell>
        </row>
        <row r="1140">
          <cell r="B1140">
            <v>141</v>
          </cell>
        </row>
        <row r="1141">
          <cell r="B1141">
            <v>149</v>
          </cell>
        </row>
        <row r="1142">
          <cell r="B1142">
            <v>149</v>
          </cell>
        </row>
        <row r="1143">
          <cell r="B1143">
            <v>149</v>
          </cell>
        </row>
        <row r="1144">
          <cell r="B1144">
            <v>149</v>
          </cell>
        </row>
        <row r="1145">
          <cell r="B1145">
            <v>149</v>
          </cell>
        </row>
        <row r="1146">
          <cell r="B1146">
            <v>149</v>
          </cell>
        </row>
        <row r="1147">
          <cell r="B1147">
            <v>149</v>
          </cell>
        </row>
        <row r="1148">
          <cell r="B1148">
            <v>149</v>
          </cell>
        </row>
        <row r="1150">
          <cell r="B1150">
            <v>151</v>
          </cell>
        </row>
        <row r="1151">
          <cell r="B1151">
            <v>151</v>
          </cell>
        </row>
        <row r="1152">
          <cell r="B1152">
            <v>151</v>
          </cell>
        </row>
        <row r="1153">
          <cell r="B1153">
            <v>151</v>
          </cell>
        </row>
        <row r="1154">
          <cell r="B1154">
            <v>151</v>
          </cell>
        </row>
        <row r="1155">
          <cell r="B1155">
            <v>151</v>
          </cell>
        </row>
        <row r="1156">
          <cell r="B1156">
            <v>151</v>
          </cell>
        </row>
        <row r="1157">
          <cell r="B1157">
            <v>151</v>
          </cell>
        </row>
        <row r="1158">
          <cell r="B1158">
            <v>151</v>
          </cell>
        </row>
        <row r="1159">
          <cell r="B1159">
            <v>151</v>
          </cell>
        </row>
        <row r="1160">
          <cell r="B1160">
            <v>261</v>
          </cell>
        </row>
        <row r="1161">
          <cell r="B1161">
            <v>261</v>
          </cell>
        </row>
        <row r="1162">
          <cell r="B1162">
            <v>261</v>
          </cell>
        </row>
        <row r="1163">
          <cell r="B1163">
            <v>261</v>
          </cell>
        </row>
        <row r="1164">
          <cell r="B1164">
            <v>261</v>
          </cell>
        </row>
        <row r="1165">
          <cell r="B1165">
            <v>261</v>
          </cell>
        </row>
        <row r="1166">
          <cell r="B1166">
            <v>261</v>
          </cell>
        </row>
        <row r="1167">
          <cell r="B1167">
            <v>261</v>
          </cell>
        </row>
        <row r="1168">
          <cell r="B1168">
            <v>261</v>
          </cell>
        </row>
        <row r="1169">
          <cell r="B1169">
            <v>155</v>
          </cell>
        </row>
        <row r="1170">
          <cell r="B1170">
            <v>155</v>
          </cell>
        </row>
        <row r="1171">
          <cell r="B1171">
            <v>155</v>
          </cell>
        </row>
        <row r="1172">
          <cell r="B1172">
            <v>155</v>
          </cell>
        </row>
        <row r="1173">
          <cell r="B1173">
            <v>155</v>
          </cell>
        </row>
        <row r="1174">
          <cell r="B1174">
            <v>155</v>
          </cell>
        </row>
        <row r="1175">
          <cell r="B1175">
            <v>155</v>
          </cell>
        </row>
        <row r="1176">
          <cell r="B1176">
            <v>155</v>
          </cell>
        </row>
        <row r="1177">
          <cell r="B1177">
            <v>155</v>
          </cell>
        </row>
        <row r="1178">
          <cell r="B1178">
            <v>268</v>
          </cell>
        </row>
        <row r="1179">
          <cell r="B1179">
            <v>268</v>
          </cell>
        </row>
        <row r="1180">
          <cell r="B1180">
            <v>268</v>
          </cell>
        </row>
        <row r="1181">
          <cell r="B1181">
            <v>268</v>
          </cell>
        </row>
        <row r="1182">
          <cell r="B1182">
            <v>268</v>
          </cell>
        </row>
        <row r="1183">
          <cell r="B1183">
            <v>268</v>
          </cell>
        </row>
        <row r="1184">
          <cell r="B1184">
            <v>268</v>
          </cell>
        </row>
        <row r="1185">
          <cell r="B1185">
            <v>268</v>
          </cell>
        </row>
        <row r="1186">
          <cell r="B1186">
            <v>268</v>
          </cell>
        </row>
        <row r="1187">
          <cell r="B1187">
            <v>221</v>
          </cell>
        </row>
        <row r="1188">
          <cell r="B1188">
            <v>221</v>
          </cell>
        </row>
        <row r="1189">
          <cell r="B1189">
            <v>221</v>
          </cell>
        </row>
        <row r="1190">
          <cell r="B1190">
            <v>221</v>
          </cell>
        </row>
        <row r="1191">
          <cell r="B1191">
            <v>221</v>
          </cell>
        </row>
        <row r="1192">
          <cell r="B1192">
            <v>221</v>
          </cell>
        </row>
        <row r="1193">
          <cell r="B1193">
            <v>221</v>
          </cell>
        </row>
        <row r="1194">
          <cell r="B1194">
            <v>221</v>
          </cell>
        </row>
        <row r="1195">
          <cell r="B1195">
            <v>221</v>
          </cell>
        </row>
        <row r="1196">
          <cell r="B1196">
            <v>221</v>
          </cell>
        </row>
        <row r="1197">
          <cell r="B1197">
            <v>221</v>
          </cell>
        </row>
        <row r="1198">
          <cell r="B1198">
            <v>221</v>
          </cell>
        </row>
        <row r="1199">
          <cell r="B1199">
            <v>221</v>
          </cell>
        </row>
        <row r="1200">
          <cell r="B1200">
            <v>221</v>
          </cell>
        </row>
        <row r="1201">
          <cell r="B1201">
            <v>221</v>
          </cell>
        </row>
        <row r="1202">
          <cell r="B1202">
            <v>221</v>
          </cell>
        </row>
        <row r="1203">
          <cell r="B1203">
            <v>221</v>
          </cell>
        </row>
        <row r="1204">
          <cell r="B1204">
            <v>221</v>
          </cell>
        </row>
        <row r="1205">
          <cell r="B1205">
            <v>221</v>
          </cell>
        </row>
        <row r="1206">
          <cell r="B1206">
            <v>221</v>
          </cell>
        </row>
        <row r="1207">
          <cell r="B1207">
            <v>221</v>
          </cell>
        </row>
        <row r="1208">
          <cell r="B1208">
            <v>221</v>
          </cell>
        </row>
        <row r="1209">
          <cell r="B1209">
            <v>221</v>
          </cell>
        </row>
        <row r="1210">
          <cell r="B1210">
            <v>221</v>
          </cell>
        </row>
        <row r="1211">
          <cell r="B1211">
            <v>221</v>
          </cell>
        </row>
        <row r="1212">
          <cell r="B1212">
            <v>221</v>
          </cell>
        </row>
        <row r="1213">
          <cell r="B1213">
            <v>221</v>
          </cell>
        </row>
        <row r="1214">
          <cell r="B1214">
            <v>221</v>
          </cell>
        </row>
        <row r="1215">
          <cell r="B1215">
            <v>221</v>
          </cell>
        </row>
        <row r="1216">
          <cell r="B1216">
            <v>221</v>
          </cell>
        </row>
        <row r="1217">
          <cell r="B1217">
            <v>221</v>
          </cell>
        </row>
        <row r="1218">
          <cell r="B1218">
            <v>224</v>
          </cell>
        </row>
        <row r="1219">
          <cell r="B1219">
            <v>224</v>
          </cell>
        </row>
        <row r="1220">
          <cell r="B1220">
            <v>224</v>
          </cell>
        </row>
        <row r="1221">
          <cell r="B1221">
            <v>224</v>
          </cell>
        </row>
        <row r="1222">
          <cell r="B1222">
            <v>224</v>
          </cell>
        </row>
        <row r="1223">
          <cell r="B1223">
            <v>224</v>
          </cell>
        </row>
        <row r="1224">
          <cell r="B1224">
            <v>224</v>
          </cell>
        </row>
        <row r="1225">
          <cell r="B1225">
            <v>224</v>
          </cell>
        </row>
        <row r="1226">
          <cell r="B1226">
            <v>224</v>
          </cell>
        </row>
        <row r="1227">
          <cell r="B1227">
            <v>224</v>
          </cell>
        </row>
        <row r="1228">
          <cell r="B1228">
            <v>224</v>
          </cell>
        </row>
        <row r="1229">
          <cell r="B1229">
            <v>224</v>
          </cell>
        </row>
        <row r="1230">
          <cell r="B1230">
            <v>224</v>
          </cell>
        </row>
        <row r="1231">
          <cell r="B1231">
            <v>224</v>
          </cell>
        </row>
        <row r="1232">
          <cell r="B1232">
            <v>224</v>
          </cell>
        </row>
        <row r="1233">
          <cell r="B1233">
            <v>224</v>
          </cell>
        </row>
        <row r="1234">
          <cell r="B1234">
            <v>224</v>
          </cell>
        </row>
        <row r="1235">
          <cell r="B1235">
            <v>224</v>
          </cell>
        </row>
        <row r="1236">
          <cell r="B1236">
            <v>224</v>
          </cell>
        </row>
        <row r="1237">
          <cell r="B1237">
            <v>224</v>
          </cell>
        </row>
        <row r="1238">
          <cell r="B1238">
            <v>224</v>
          </cell>
        </row>
        <row r="1239">
          <cell r="B1239">
            <v>224</v>
          </cell>
        </row>
        <row r="1240">
          <cell r="B1240">
            <v>224</v>
          </cell>
        </row>
        <row r="1241">
          <cell r="B1241">
            <v>224</v>
          </cell>
        </row>
        <row r="1242">
          <cell r="B1242">
            <v>224</v>
          </cell>
        </row>
        <row r="1243">
          <cell r="B1243">
            <v>224</v>
          </cell>
        </row>
        <row r="1244">
          <cell r="B1244">
            <v>224</v>
          </cell>
        </row>
        <row r="1245">
          <cell r="B1245">
            <v>224</v>
          </cell>
        </row>
        <row r="1246">
          <cell r="B1246">
            <v>224</v>
          </cell>
        </row>
        <row r="1247">
          <cell r="B1247">
            <v>224</v>
          </cell>
        </row>
        <row r="1248">
          <cell r="B1248">
            <v>224</v>
          </cell>
        </row>
        <row r="1249">
          <cell r="B1249">
            <v>224</v>
          </cell>
        </row>
        <row r="1251">
          <cell r="B1251">
            <v>227</v>
          </cell>
        </row>
        <row r="1252">
          <cell r="B1252">
            <v>227</v>
          </cell>
        </row>
        <row r="1253">
          <cell r="B1253">
            <v>227</v>
          </cell>
        </row>
        <row r="1254">
          <cell r="B1254">
            <v>227</v>
          </cell>
        </row>
        <row r="1255">
          <cell r="B1255">
            <v>227</v>
          </cell>
        </row>
        <row r="1256">
          <cell r="B1256">
            <v>227</v>
          </cell>
        </row>
        <row r="1257">
          <cell r="B1257">
            <v>227</v>
          </cell>
        </row>
        <row r="1258">
          <cell r="B1258">
            <v>227</v>
          </cell>
        </row>
        <row r="1260">
          <cell r="B1260">
            <v>227</v>
          </cell>
        </row>
        <row r="1261">
          <cell r="B1261">
            <v>227</v>
          </cell>
        </row>
        <row r="1262">
          <cell r="B1262">
            <v>227</v>
          </cell>
        </row>
        <row r="1263">
          <cell r="B1263">
            <v>227</v>
          </cell>
        </row>
        <row r="1264">
          <cell r="B1264">
            <v>227</v>
          </cell>
        </row>
        <row r="1265">
          <cell r="B1265">
            <v>227</v>
          </cell>
        </row>
        <row r="1266">
          <cell r="B1266">
            <v>227</v>
          </cell>
        </row>
        <row r="1267">
          <cell r="B1267">
            <v>227</v>
          </cell>
        </row>
        <row r="1268">
          <cell r="B1268">
            <v>227</v>
          </cell>
        </row>
        <row r="1269">
          <cell r="B1269">
            <v>227</v>
          </cell>
        </row>
        <row r="1271">
          <cell r="B1271">
            <v>227</v>
          </cell>
        </row>
        <row r="1272">
          <cell r="B1272">
            <v>227</v>
          </cell>
        </row>
        <row r="1273">
          <cell r="B1273">
            <v>227</v>
          </cell>
        </row>
        <row r="1274">
          <cell r="B1274">
            <v>227</v>
          </cell>
        </row>
        <row r="1275">
          <cell r="B1275">
            <v>227</v>
          </cell>
        </row>
        <row r="1276">
          <cell r="B1276">
            <v>227</v>
          </cell>
        </row>
        <row r="1277">
          <cell r="B1277">
            <v>227</v>
          </cell>
        </row>
        <row r="1278">
          <cell r="B1278">
            <v>227</v>
          </cell>
        </row>
        <row r="1279">
          <cell r="B1279">
            <v>227</v>
          </cell>
        </row>
        <row r="1281">
          <cell r="B1281">
            <v>230</v>
          </cell>
        </row>
        <row r="1282">
          <cell r="B1282">
            <v>230</v>
          </cell>
        </row>
        <row r="1283">
          <cell r="B1283">
            <v>230</v>
          </cell>
        </row>
        <row r="1284">
          <cell r="B1284">
            <v>230</v>
          </cell>
        </row>
        <row r="1285">
          <cell r="B1285">
            <v>230</v>
          </cell>
        </row>
        <row r="1286">
          <cell r="B1286">
            <v>230</v>
          </cell>
        </row>
        <row r="1287">
          <cell r="B1287">
            <v>230</v>
          </cell>
        </row>
        <row r="1288">
          <cell r="B1288">
            <v>230</v>
          </cell>
        </row>
        <row r="1289">
          <cell r="B1289">
            <v>230</v>
          </cell>
        </row>
        <row r="1290">
          <cell r="B1290">
            <v>230</v>
          </cell>
        </row>
        <row r="1291">
          <cell r="B1291">
            <v>230</v>
          </cell>
        </row>
        <row r="1292">
          <cell r="B1292">
            <v>230</v>
          </cell>
        </row>
        <row r="1293">
          <cell r="B1293">
            <v>230</v>
          </cell>
        </row>
        <row r="1294">
          <cell r="B1294">
            <v>230</v>
          </cell>
        </row>
        <row r="1295">
          <cell r="B1295">
            <v>230</v>
          </cell>
        </row>
        <row r="1296">
          <cell r="B1296">
            <v>230</v>
          </cell>
        </row>
        <row r="1297">
          <cell r="B1297">
            <v>230</v>
          </cell>
        </row>
        <row r="1298">
          <cell r="B1298">
            <v>230</v>
          </cell>
        </row>
        <row r="1299">
          <cell r="B1299">
            <v>230</v>
          </cell>
        </row>
        <row r="1300">
          <cell r="B1300">
            <v>230</v>
          </cell>
        </row>
        <row r="1301">
          <cell r="B1301">
            <v>230</v>
          </cell>
        </row>
        <row r="1302">
          <cell r="B1302">
            <v>230</v>
          </cell>
        </row>
        <row r="1303">
          <cell r="B1303">
            <v>230</v>
          </cell>
        </row>
        <row r="1304">
          <cell r="B1304">
            <v>230</v>
          </cell>
        </row>
        <row r="1305">
          <cell r="B1305">
            <v>230</v>
          </cell>
        </row>
        <row r="1306">
          <cell r="B1306">
            <v>230</v>
          </cell>
        </row>
        <row r="1307">
          <cell r="B1307">
            <v>230</v>
          </cell>
        </row>
        <row r="1308">
          <cell r="B1308">
            <v>230</v>
          </cell>
        </row>
        <row r="1309">
          <cell r="B1309">
            <v>230</v>
          </cell>
        </row>
        <row r="1310">
          <cell r="B1310">
            <v>230</v>
          </cell>
        </row>
        <row r="1311">
          <cell r="B1311">
            <v>230</v>
          </cell>
        </row>
        <row r="1312">
          <cell r="B1312">
            <v>230</v>
          </cell>
        </row>
        <row r="1313">
          <cell r="B1313">
            <v>230</v>
          </cell>
        </row>
        <row r="1314">
          <cell r="B1314">
            <v>230</v>
          </cell>
        </row>
        <row r="1315">
          <cell r="B1315">
            <v>230</v>
          </cell>
        </row>
        <row r="1316">
          <cell r="B1316">
            <v>230</v>
          </cell>
        </row>
        <row r="1317">
          <cell r="B1317">
            <v>230</v>
          </cell>
        </row>
        <row r="1318">
          <cell r="B1318">
            <v>230</v>
          </cell>
        </row>
        <row r="1319">
          <cell r="B1319">
            <v>230</v>
          </cell>
        </row>
        <row r="1320">
          <cell r="B1320">
            <v>230</v>
          </cell>
        </row>
        <row r="1321">
          <cell r="B1321">
            <v>230</v>
          </cell>
        </row>
        <row r="1322">
          <cell r="B1322">
            <v>230</v>
          </cell>
        </row>
        <row r="1323">
          <cell r="B1323">
            <v>230</v>
          </cell>
        </row>
        <row r="1324">
          <cell r="B1324">
            <v>230</v>
          </cell>
        </row>
        <row r="1325">
          <cell r="B1325">
            <v>230</v>
          </cell>
        </row>
        <row r="1326">
          <cell r="B1326">
            <v>230</v>
          </cell>
        </row>
        <row r="1327">
          <cell r="B1327">
            <v>230</v>
          </cell>
        </row>
        <row r="1328">
          <cell r="B1328">
            <v>230</v>
          </cell>
        </row>
        <row r="1329">
          <cell r="B1329">
            <v>230</v>
          </cell>
        </row>
        <row r="1330">
          <cell r="B1330">
            <v>230</v>
          </cell>
        </row>
        <row r="1331">
          <cell r="B1331">
            <v>241</v>
          </cell>
        </row>
        <row r="1332">
          <cell r="B1332">
            <v>241</v>
          </cell>
        </row>
        <row r="1333">
          <cell r="B1333">
            <v>241</v>
          </cell>
        </row>
        <row r="1334">
          <cell r="B1334">
            <v>241</v>
          </cell>
        </row>
        <row r="1335">
          <cell r="B1335">
            <v>241</v>
          </cell>
        </row>
        <row r="1336">
          <cell r="B1336">
            <v>241</v>
          </cell>
        </row>
        <row r="1337">
          <cell r="B1337">
            <v>241</v>
          </cell>
        </row>
        <row r="1338">
          <cell r="B1338">
            <v>241</v>
          </cell>
        </row>
        <row r="1339">
          <cell r="B1339">
            <v>241</v>
          </cell>
        </row>
        <row r="1340">
          <cell r="B1340">
            <v>241</v>
          </cell>
        </row>
        <row r="1341">
          <cell r="B1341">
            <v>241</v>
          </cell>
        </row>
        <row r="1342">
          <cell r="B1342">
            <v>242</v>
          </cell>
        </row>
        <row r="1343">
          <cell r="B1343">
            <v>242</v>
          </cell>
        </row>
        <row r="1344">
          <cell r="B1344">
            <v>242</v>
          </cell>
        </row>
        <row r="1345">
          <cell r="B1345">
            <v>242</v>
          </cell>
        </row>
        <row r="1346">
          <cell r="B1346">
            <v>242</v>
          </cell>
        </row>
        <row r="1347">
          <cell r="B1347">
            <v>242</v>
          </cell>
        </row>
        <row r="1348">
          <cell r="B1348">
            <v>242</v>
          </cell>
        </row>
        <row r="1349">
          <cell r="B1349">
            <v>263</v>
          </cell>
        </row>
        <row r="1350">
          <cell r="B1350">
            <v>263</v>
          </cell>
        </row>
        <row r="1351">
          <cell r="B1351">
            <v>263</v>
          </cell>
        </row>
        <row r="1352">
          <cell r="B1352">
            <v>263</v>
          </cell>
        </row>
        <row r="1353">
          <cell r="B1353">
            <v>263</v>
          </cell>
        </row>
        <row r="1354">
          <cell r="B1354">
            <v>263</v>
          </cell>
        </row>
        <row r="1355">
          <cell r="B1355">
            <v>263</v>
          </cell>
        </row>
        <row r="1356">
          <cell r="B1356">
            <v>263</v>
          </cell>
        </row>
        <row r="1357">
          <cell r="B1357">
            <v>263</v>
          </cell>
        </row>
        <row r="1358">
          <cell r="B1358">
            <v>263</v>
          </cell>
        </row>
        <row r="1359">
          <cell r="B1359">
            <v>263</v>
          </cell>
        </row>
        <row r="1360">
          <cell r="B1360">
            <v>263</v>
          </cell>
        </row>
        <row r="1361">
          <cell r="B1361">
            <v>311</v>
          </cell>
        </row>
        <row r="1362">
          <cell r="B1362">
            <v>311</v>
          </cell>
        </row>
        <row r="1363">
          <cell r="B1363">
            <v>311</v>
          </cell>
        </row>
        <row r="1364">
          <cell r="B1364">
            <v>311</v>
          </cell>
        </row>
        <row r="1365">
          <cell r="B1365">
            <v>311</v>
          </cell>
        </row>
        <row r="1366">
          <cell r="B1366">
            <v>311</v>
          </cell>
        </row>
        <row r="1367">
          <cell r="B1367">
            <v>311</v>
          </cell>
        </row>
        <row r="1368">
          <cell r="B1368">
            <v>311</v>
          </cell>
        </row>
        <row r="1369">
          <cell r="B1369">
            <v>311</v>
          </cell>
        </row>
        <row r="1370">
          <cell r="B1370">
            <v>311</v>
          </cell>
        </row>
        <row r="1371">
          <cell r="B1371">
            <v>311</v>
          </cell>
        </row>
        <row r="1372">
          <cell r="B1372">
            <v>311</v>
          </cell>
        </row>
        <row r="1373">
          <cell r="B1373">
            <v>331</v>
          </cell>
        </row>
        <row r="1374">
          <cell r="B1374">
            <v>331</v>
          </cell>
        </row>
        <row r="1375">
          <cell r="B1375">
            <v>331</v>
          </cell>
        </row>
        <row r="1376">
          <cell r="B1376">
            <v>331</v>
          </cell>
        </row>
        <row r="1377">
          <cell r="B1377">
            <v>331</v>
          </cell>
        </row>
        <row r="1378">
          <cell r="B1378">
            <v>331</v>
          </cell>
        </row>
        <row r="1379">
          <cell r="B1379">
            <v>331</v>
          </cell>
        </row>
        <row r="1380">
          <cell r="B1380">
            <v>331</v>
          </cell>
        </row>
        <row r="1381">
          <cell r="B1381">
            <v>331</v>
          </cell>
        </row>
        <row r="1382">
          <cell r="B1382">
            <v>331</v>
          </cell>
        </row>
        <row r="1383">
          <cell r="B1383">
            <v>331</v>
          </cell>
        </row>
        <row r="1384">
          <cell r="B1384">
            <v>311</v>
          </cell>
        </row>
        <row r="1385">
          <cell r="B1385">
            <v>311</v>
          </cell>
        </row>
        <row r="1386">
          <cell r="B1386">
            <v>311</v>
          </cell>
        </row>
        <row r="1387">
          <cell r="B1387">
            <v>311</v>
          </cell>
        </row>
        <row r="1388">
          <cell r="B1388">
            <v>311</v>
          </cell>
        </row>
        <row r="1389">
          <cell r="B1389">
            <v>311</v>
          </cell>
        </row>
        <row r="1390">
          <cell r="B1390">
            <v>311</v>
          </cell>
        </row>
        <row r="1391">
          <cell r="B1391">
            <v>311</v>
          </cell>
        </row>
        <row r="1392">
          <cell r="B1392">
            <v>311</v>
          </cell>
        </row>
        <row r="1393">
          <cell r="B1393">
            <v>311</v>
          </cell>
        </row>
        <row r="1394">
          <cell r="B1394">
            <v>311</v>
          </cell>
        </row>
        <row r="1395">
          <cell r="B1395">
            <v>311</v>
          </cell>
        </row>
        <row r="1396">
          <cell r="B1396">
            <v>311</v>
          </cell>
        </row>
        <row r="1397">
          <cell r="B1397">
            <v>312</v>
          </cell>
        </row>
        <row r="1398">
          <cell r="B1398">
            <v>312</v>
          </cell>
        </row>
        <row r="1399">
          <cell r="B1399">
            <v>312</v>
          </cell>
        </row>
        <row r="1400">
          <cell r="B1400">
            <v>312</v>
          </cell>
        </row>
        <row r="1401">
          <cell r="B1401">
            <v>312</v>
          </cell>
        </row>
        <row r="1402">
          <cell r="B1402">
            <v>312</v>
          </cell>
        </row>
        <row r="1403">
          <cell r="B1403">
            <v>312</v>
          </cell>
        </row>
        <row r="1404">
          <cell r="B1404">
            <v>312</v>
          </cell>
        </row>
        <row r="1405">
          <cell r="B1405">
            <v>312</v>
          </cell>
        </row>
        <row r="1406">
          <cell r="B1406">
            <v>312</v>
          </cell>
        </row>
        <row r="1407">
          <cell r="B1407">
            <v>332</v>
          </cell>
        </row>
        <row r="1408">
          <cell r="B1408">
            <v>332</v>
          </cell>
        </row>
        <row r="1409">
          <cell r="B1409">
            <v>332</v>
          </cell>
        </row>
        <row r="1410">
          <cell r="B1410">
            <v>332</v>
          </cell>
        </row>
        <row r="1411">
          <cell r="B1411">
            <v>332</v>
          </cell>
        </row>
        <row r="1412">
          <cell r="B1412">
            <v>332</v>
          </cell>
        </row>
        <row r="1413">
          <cell r="B1413">
            <v>332</v>
          </cell>
        </row>
        <row r="1414">
          <cell r="B1414">
            <v>332</v>
          </cell>
        </row>
        <row r="1415">
          <cell r="B1415">
            <v>332</v>
          </cell>
        </row>
        <row r="1416">
          <cell r="B1416">
            <v>312</v>
          </cell>
        </row>
        <row r="1417">
          <cell r="B1417">
            <v>312</v>
          </cell>
        </row>
        <row r="1418">
          <cell r="B1418">
            <v>312</v>
          </cell>
        </row>
        <row r="1419">
          <cell r="B1419">
            <v>313</v>
          </cell>
        </row>
        <row r="1420">
          <cell r="B1420">
            <v>313</v>
          </cell>
        </row>
        <row r="1421">
          <cell r="B1421">
            <v>313</v>
          </cell>
        </row>
        <row r="1422">
          <cell r="B1422">
            <v>313</v>
          </cell>
        </row>
        <row r="1423">
          <cell r="B1423">
            <v>313</v>
          </cell>
        </row>
        <row r="1424">
          <cell r="B1424">
            <v>313</v>
          </cell>
        </row>
        <row r="1425">
          <cell r="B1425">
            <v>313</v>
          </cell>
        </row>
        <row r="1426">
          <cell r="B1426">
            <v>313</v>
          </cell>
        </row>
        <row r="1427">
          <cell r="B1427">
            <v>313</v>
          </cell>
        </row>
        <row r="1428">
          <cell r="B1428">
            <v>313</v>
          </cell>
        </row>
        <row r="1429">
          <cell r="B1429">
            <v>313</v>
          </cell>
        </row>
        <row r="1430">
          <cell r="B1430">
            <v>313</v>
          </cell>
        </row>
        <row r="1431">
          <cell r="B1431">
            <v>313</v>
          </cell>
        </row>
        <row r="1432">
          <cell r="B1432">
            <v>313</v>
          </cell>
        </row>
        <row r="1433">
          <cell r="B1433">
            <v>313</v>
          </cell>
        </row>
        <row r="1434">
          <cell r="B1434">
            <v>313</v>
          </cell>
        </row>
        <row r="1435">
          <cell r="B1435">
            <v>313</v>
          </cell>
        </row>
        <row r="1436">
          <cell r="B1436">
            <v>153</v>
          </cell>
        </row>
        <row r="1437">
          <cell r="B1437">
            <v>153</v>
          </cell>
        </row>
        <row r="1438">
          <cell r="B1438">
            <v>153</v>
          </cell>
        </row>
        <row r="1439">
          <cell r="B1439">
            <v>153</v>
          </cell>
        </row>
        <row r="1440">
          <cell r="B1440">
            <v>153</v>
          </cell>
        </row>
        <row r="1441">
          <cell r="B1441">
            <v>153</v>
          </cell>
        </row>
        <row r="1442">
          <cell r="B1442">
            <v>153</v>
          </cell>
        </row>
        <row r="1443">
          <cell r="B1443">
            <v>153</v>
          </cell>
        </row>
        <row r="1444">
          <cell r="B1444">
            <v>153</v>
          </cell>
        </row>
        <row r="1445">
          <cell r="B1445">
            <v>153</v>
          </cell>
        </row>
        <row r="1446">
          <cell r="B1446">
            <v>153</v>
          </cell>
        </row>
        <row r="1447">
          <cell r="B1447">
            <v>153</v>
          </cell>
        </row>
        <row r="1448">
          <cell r="B1448">
            <v>153</v>
          </cell>
        </row>
        <row r="1449">
          <cell r="B1449">
            <v>153</v>
          </cell>
        </row>
        <row r="1450">
          <cell r="B1450">
            <v>153</v>
          </cell>
        </row>
        <row r="1451">
          <cell r="B1451">
            <v>153</v>
          </cell>
        </row>
        <row r="1452">
          <cell r="B1452">
            <v>313</v>
          </cell>
        </row>
        <row r="1453">
          <cell r="B1453">
            <v>313</v>
          </cell>
        </row>
        <row r="1454">
          <cell r="B1454">
            <v>313</v>
          </cell>
        </row>
        <row r="1455">
          <cell r="B1455">
            <v>313</v>
          </cell>
        </row>
        <row r="1456">
          <cell r="B1456">
            <v>313</v>
          </cell>
        </row>
        <row r="1457">
          <cell r="B1457">
            <v>313</v>
          </cell>
        </row>
        <row r="1458">
          <cell r="B1458">
            <v>313</v>
          </cell>
        </row>
        <row r="1459">
          <cell r="B1459">
            <v>313</v>
          </cell>
        </row>
        <row r="1460">
          <cell r="B1460">
            <v>313</v>
          </cell>
        </row>
        <row r="1461">
          <cell r="B1461">
            <v>313</v>
          </cell>
        </row>
        <row r="1462">
          <cell r="B1462">
            <v>313</v>
          </cell>
        </row>
        <row r="1463">
          <cell r="B1463">
            <v>313</v>
          </cell>
        </row>
        <row r="1464">
          <cell r="B1464">
            <v>313</v>
          </cell>
        </row>
        <row r="1465">
          <cell r="B1465">
            <v>313</v>
          </cell>
        </row>
        <row r="1466">
          <cell r="B1466">
            <v>313</v>
          </cell>
        </row>
        <row r="1467">
          <cell r="B1467">
            <v>313</v>
          </cell>
        </row>
        <row r="1468">
          <cell r="B1468">
            <v>313</v>
          </cell>
        </row>
        <row r="1469">
          <cell r="B1469">
            <v>313</v>
          </cell>
        </row>
        <row r="1470">
          <cell r="B1470">
            <v>313</v>
          </cell>
        </row>
        <row r="1471">
          <cell r="B1471">
            <v>314</v>
          </cell>
        </row>
        <row r="1472">
          <cell r="B1472">
            <v>314</v>
          </cell>
        </row>
        <row r="1473">
          <cell r="B1473">
            <v>314</v>
          </cell>
        </row>
        <row r="1474">
          <cell r="B1474">
            <v>314</v>
          </cell>
        </row>
        <row r="1475">
          <cell r="B1475">
            <v>314</v>
          </cell>
        </row>
        <row r="1476">
          <cell r="B1476">
            <v>314</v>
          </cell>
        </row>
        <row r="1477">
          <cell r="B1477">
            <v>314</v>
          </cell>
        </row>
        <row r="1478">
          <cell r="B1478">
            <v>314</v>
          </cell>
        </row>
        <row r="1479">
          <cell r="B1479">
            <v>314</v>
          </cell>
        </row>
        <row r="1480">
          <cell r="B1480">
            <v>314</v>
          </cell>
        </row>
        <row r="1481">
          <cell r="B1481">
            <v>314</v>
          </cell>
        </row>
        <row r="1482">
          <cell r="B1482">
            <v>315</v>
          </cell>
        </row>
        <row r="1483">
          <cell r="B1483">
            <v>315</v>
          </cell>
        </row>
        <row r="1484">
          <cell r="B1484">
            <v>315</v>
          </cell>
        </row>
        <row r="1485">
          <cell r="B1485">
            <v>315</v>
          </cell>
        </row>
        <row r="1486">
          <cell r="B1486">
            <v>315</v>
          </cell>
        </row>
        <row r="1487">
          <cell r="B1487">
            <v>315</v>
          </cell>
        </row>
        <row r="1488">
          <cell r="B1488">
            <v>315</v>
          </cell>
        </row>
        <row r="1489">
          <cell r="B1489">
            <v>315</v>
          </cell>
        </row>
        <row r="1490">
          <cell r="B1490">
            <v>315</v>
          </cell>
        </row>
        <row r="1491">
          <cell r="B1491">
            <v>333</v>
          </cell>
        </row>
        <row r="1492">
          <cell r="B1492">
            <v>333</v>
          </cell>
        </row>
        <row r="1493">
          <cell r="B1493">
            <v>333</v>
          </cell>
        </row>
        <row r="1494">
          <cell r="B1494">
            <v>333</v>
          </cell>
        </row>
        <row r="1495">
          <cell r="B1495">
            <v>333</v>
          </cell>
        </row>
        <row r="1496">
          <cell r="B1496">
            <v>333</v>
          </cell>
        </row>
        <row r="1497">
          <cell r="B1497">
            <v>333</v>
          </cell>
        </row>
        <row r="1498">
          <cell r="B1498">
            <v>318</v>
          </cell>
        </row>
        <row r="1499">
          <cell r="B1499">
            <v>318</v>
          </cell>
        </row>
        <row r="1500">
          <cell r="B1500">
            <v>318</v>
          </cell>
        </row>
        <row r="1501">
          <cell r="B1501">
            <v>318</v>
          </cell>
        </row>
        <row r="1502">
          <cell r="B1502">
            <v>318</v>
          </cell>
        </row>
        <row r="1503">
          <cell r="B1503">
            <v>318</v>
          </cell>
        </row>
        <row r="1504">
          <cell r="B1504">
            <v>318</v>
          </cell>
        </row>
        <row r="1505">
          <cell r="B1505">
            <v>318</v>
          </cell>
        </row>
        <row r="1506">
          <cell r="B1506">
            <v>336</v>
          </cell>
        </row>
        <row r="1507">
          <cell r="B1507">
            <v>336</v>
          </cell>
        </row>
        <row r="1508">
          <cell r="B1508">
            <v>336</v>
          </cell>
        </row>
        <row r="1509">
          <cell r="B1509">
            <v>336</v>
          </cell>
        </row>
        <row r="1510">
          <cell r="B1510">
            <v>336</v>
          </cell>
        </row>
        <row r="1511">
          <cell r="B1511">
            <v>336</v>
          </cell>
        </row>
        <row r="1512">
          <cell r="B1512">
            <v>336</v>
          </cell>
        </row>
        <row r="1513">
          <cell r="B1513">
            <v>336</v>
          </cell>
        </row>
        <row r="1514">
          <cell r="B1514">
            <v>336</v>
          </cell>
        </row>
        <row r="1515">
          <cell r="B1515">
            <v>319</v>
          </cell>
        </row>
        <row r="1516">
          <cell r="B1516">
            <v>319</v>
          </cell>
        </row>
        <row r="1517">
          <cell r="B1517">
            <v>319</v>
          </cell>
        </row>
        <row r="1518">
          <cell r="B1518">
            <v>319</v>
          </cell>
        </row>
        <row r="1519">
          <cell r="B1519">
            <v>319</v>
          </cell>
        </row>
        <row r="1520">
          <cell r="B1520">
            <v>319</v>
          </cell>
        </row>
        <row r="1521">
          <cell r="B1521">
            <v>319</v>
          </cell>
        </row>
        <row r="1522">
          <cell r="B1522">
            <v>319</v>
          </cell>
        </row>
        <row r="1523">
          <cell r="B1523">
            <v>319</v>
          </cell>
        </row>
        <row r="1524">
          <cell r="B1524">
            <v>319</v>
          </cell>
        </row>
        <row r="1525">
          <cell r="B1525">
            <v>319</v>
          </cell>
        </row>
        <row r="1526">
          <cell r="B1526">
            <v>319</v>
          </cell>
        </row>
        <row r="1527">
          <cell r="B1527">
            <v>319</v>
          </cell>
        </row>
        <row r="1528">
          <cell r="B1528">
            <v>319</v>
          </cell>
        </row>
        <row r="1529">
          <cell r="B1529">
            <v>319</v>
          </cell>
        </row>
        <row r="1530">
          <cell r="B1530">
            <v>319</v>
          </cell>
        </row>
        <row r="1531">
          <cell r="B1531">
            <v>337</v>
          </cell>
        </row>
        <row r="1532">
          <cell r="B1532">
            <v>337</v>
          </cell>
        </row>
        <row r="1533">
          <cell r="B1533">
            <v>337</v>
          </cell>
        </row>
        <row r="1534">
          <cell r="B1534">
            <v>337</v>
          </cell>
        </row>
        <row r="1535">
          <cell r="B1535">
            <v>337</v>
          </cell>
        </row>
        <row r="1536">
          <cell r="B1536">
            <v>337</v>
          </cell>
        </row>
        <row r="1537">
          <cell r="B1537">
            <v>319</v>
          </cell>
        </row>
        <row r="1538">
          <cell r="B1538">
            <v>319</v>
          </cell>
        </row>
        <row r="1539">
          <cell r="B1539">
            <v>319</v>
          </cell>
        </row>
        <row r="1540">
          <cell r="B1540">
            <v>319</v>
          </cell>
        </row>
        <row r="1541">
          <cell r="B1541">
            <v>319</v>
          </cell>
        </row>
        <row r="1542">
          <cell r="B1542">
            <v>319</v>
          </cell>
        </row>
        <row r="1543">
          <cell r="B1543">
            <v>319</v>
          </cell>
        </row>
        <row r="1544">
          <cell r="B1544">
            <v>319</v>
          </cell>
        </row>
        <row r="1545">
          <cell r="B1545">
            <v>320</v>
          </cell>
        </row>
        <row r="1546">
          <cell r="B1546">
            <v>320</v>
          </cell>
        </row>
        <row r="1547">
          <cell r="B1547">
            <v>320</v>
          </cell>
        </row>
        <row r="1548">
          <cell r="B1548">
            <v>320</v>
          </cell>
        </row>
        <row r="1549">
          <cell r="B1549">
            <v>320</v>
          </cell>
        </row>
        <row r="1550">
          <cell r="B1550">
            <v>320</v>
          </cell>
        </row>
        <row r="1551">
          <cell r="B1551">
            <v>320</v>
          </cell>
        </row>
        <row r="1552">
          <cell r="B1552">
            <v>320</v>
          </cell>
        </row>
        <row r="1553">
          <cell r="B1553">
            <v>320</v>
          </cell>
        </row>
        <row r="1554">
          <cell r="B1554">
            <v>320</v>
          </cell>
        </row>
        <row r="1555">
          <cell r="B1555">
            <v>320</v>
          </cell>
        </row>
        <row r="1556">
          <cell r="B1556">
            <v>320</v>
          </cell>
        </row>
        <row r="1557">
          <cell r="B1557">
            <v>320</v>
          </cell>
        </row>
        <row r="1558">
          <cell r="B1558">
            <v>320</v>
          </cell>
        </row>
        <row r="1559">
          <cell r="B1559">
            <v>320</v>
          </cell>
        </row>
        <row r="1560">
          <cell r="B1560">
            <v>320</v>
          </cell>
        </row>
        <row r="1561">
          <cell r="B1561">
            <v>320</v>
          </cell>
        </row>
        <row r="1562">
          <cell r="B1562">
            <v>320</v>
          </cell>
        </row>
        <row r="1563">
          <cell r="B1563">
            <v>320</v>
          </cell>
        </row>
        <row r="1564">
          <cell r="B1564">
            <v>320</v>
          </cell>
        </row>
        <row r="1565">
          <cell r="B1565">
            <v>320</v>
          </cell>
        </row>
        <row r="1566">
          <cell r="B1566">
            <v>320</v>
          </cell>
        </row>
        <row r="1567">
          <cell r="B1567">
            <v>320</v>
          </cell>
        </row>
        <row r="1568">
          <cell r="B1568">
            <v>320</v>
          </cell>
        </row>
        <row r="1569">
          <cell r="B1569">
            <v>320</v>
          </cell>
        </row>
        <row r="1570">
          <cell r="B1570">
            <v>320</v>
          </cell>
        </row>
        <row r="1571">
          <cell r="B1571">
            <v>320</v>
          </cell>
        </row>
        <row r="1572">
          <cell r="B1572">
            <v>320</v>
          </cell>
        </row>
        <row r="1573">
          <cell r="B1573">
            <v>320</v>
          </cell>
        </row>
        <row r="1574">
          <cell r="B1574">
            <v>320</v>
          </cell>
        </row>
        <row r="1575">
          <cell r="B1575">
            <v>320</v>
          </cell>
        </row>
        <row r="1576">
          <cell r="B1576">
            <v>338</v>
          </cell>
        </row>
        <row r="1577">
          <cell r="B1577">
            <v>338</v>
          </cell>
        </row>
        <row r="1578">
          <cell r="B1578">
            <v>338</v>
          </cell>
        </row>
        <row r="1579">
          <cell r="B1579">
            <v>338</v>
          </cell>
        </row>
        <row r="1580">
          <cell r="B1580">
            <v>338</v>
          </cell>
        </row>
        <row r="1581">
          <cell r="B1581">
            <v>338</v>
          </cell>
        </row>
        <row r="1582">
          <cell r="B1582">
            <v>338</v>
          </cell>
        </row>
        <row r="1583">
          <cell r="B1583">
            <v>338</v>
          </cell>
        </row>
        <row r="1584">
          <cell r="B1584">
            <v>338</v>
          </cell>
        </row>
        <row r="1585">
          <cell r="B1585">
            <v>338</v>
          </cell>
        </row>
        <row r="1586">
          <cell r="B1586">
            <v>338</v>
          </cell>
        </row>
        <row r="1587">
          <cell r="B1587">
            <v>338</v>
          </cell>
        </row>
        <row r="1588">
          <cell r="B1588">
            <v>338</v>
          </cell>
        </row>
        <row r="1589">
          <cell r="B1589">
            <v>338</v>
          </cell>
        </row>
        <row r="1590">
          <cell r="B1590">
            <v>338</v>
          </cell>
        </row>
        <row r="1591">
          <cell r="B1591">
            <v>338</v>
          </cell>
        </row>
        <row r="1592">
          <cell r="B1592">
            <v>338</v>
          </cell>
        </row>
        <row r="1593">
          <cell r="B1593">
            <v>338</v>
          </cell>
        </row>
        <row r="1594">
          <cell r="B1594">
            <v>338</v>
          </cell>
        </row>
        <row r="1595">
          <cell r="B1595">
            <v>338</v>
          </cell>
        </row>
        <row r="1596">
          <cell r="B1596">
            <v>338</v>
          </cell>
        </row>
        <row r="1597">
          <cell r="B1597">
            <v>338</v>
          </cell>
        </row>
        <row r="1598">
          <cell r="B1598">
            <v>338</v>
          </cell>
        </row>
        <row r="1599">
          <cell r="B1599">
            <v>338</v>
          </cell>
        </row>
        <row r="1600">
          <cell r="B1600">
            <v>338</v>
          </cell>
        </row>
        <row r="1601">
          <cell r="B1601">
            <v>338</v>
          </cell>
        </row>
        <row r="1602">
          <cell r="B1602">
            <v>338</v>
          </cell>
        </row>
        <row r="1603">
          <cell r="B1603">
            <v>338</v>
          </cell>
        </row>
        <row r="1604">
          <cell r="B1604">
            <v>338</v>
          </cell>
        </row>
        <row r="1605">
          <cell r="B1605">
            <v>338</v>
          </cell>
        </row>
        <row r="1606">
          <cell r="B1606">
            <v>338</v>
          </cell>
        </row>
        <row r="1607">
          <cell r="B1607">
            <v>338</v>
          </cell>
        </row>
        <row r="1608">
          <cell r="B1608">
            <v>338</v>
          </cell>
        </row>
        <row r="1609">
          <cell r="B1609">
            <v>320</v>
          </cell>
        </row>
        <row r="1610">
          <cell r="B1610">
            <v>320</v>
          </cell>
        </row>
        <row r="1611">
          <cell r="B1611">
            <v>320</v>
          </cell>
        </row>
        <row r="1612">
          <cell r="B1612">
            <v>320</v>
          </cell>
        </row>
        <row r="1613">
          <cell r="B1613">
            <v>320</v>
          </cell>
        </row>
        <row r="1614">
          <cell r="B1614">
            <v>320</v>
          </cell>
        </row>
        <row r="1615">
          <cell r="B1615">
            <v>320</v>
          </cell>
        </row>
        <row r="1616">
          <cell r="B1616">
            <v>320</v>
          </cell>
        </row>
        <row r="1617">
          <cell r="B1617">
            <v>320</v>
          </cell>
        </row>
        <row r="1618">
          <cell r="B1618">
            <v>320</v>
          </cell>
        </row>
        <row r="1619">
          <cell r="B1619">
            <v>320</v>
          </cell>
        </row>
        <row r="1620">
          <cell r="B1620">
            <v>320</v>
          </cell>
        </row>
        <row r="1621">
          <cell r="B1621">
            <v>320</v>
          </cell>
        </row>
        <row r="1622">
          <cell r="B1622">
            <v>320</v>
          </cell>
        </row>
        <row r="1623">
          <cell r="B1623">
            <v>320</v>
          </cell>
        </row>
        <row r="1624">
          <cell r="B1624">
            <v>320</v>
          </cell>
        </row>
        <row r="1625">
          <cell r="B1625">
            <v>320</v>
          </cell>
        </row>
        <row r="1626">
          <cell r="B1626">
            <v>320</v>
          </cell>
        </row>
        <row r="1627">
          <cell r="B1627">
            <v>320</v>
          </cell>
        </row>
        <row r="1628">
          <cell r="B1628">
            <v>320</v>
          </cell>
        </row>
        <row r="1629">
          <cell r="B1629">
            <v>320</v>
          </cell>
        </row>
        <row r="1630">
          <cell r="B1630">
            <v>320</v>
          </cell>
        </row>
        <row r="1631">
          <cell r="B1631">
            <v>320</v>
          </cell>
        </row>
        <row r="1632">
          <cell r="B1632">
            <v>320</v>
          </cell>
        </row>
        <row r="1633">
          <cell r="B1633">
            <v>320</v>
          </cell>
        </row>
        <row r="1634">
          <cell r="B1634">
            <v>320</v>
          </cell>
        </row>
        <row r="1635">
          <cell r="B1635">
            <v>320</v>
          </cell>
        </row>
        <row r="1636">
          <cell r="B1636">
            <v>320</v>
          </cell>
        </row>
        <row r="1637">
          <cell r="B1637">
            <v>320</v>
          </cell>
        </row>
        <row r="1638">
          <cell r="B1638">
            <v>320</v>
          </cell>
        </row>
        <row r="1639">
          <cell r="B1639">
            <v>320</v>
          </cell>
        </row>
        <row r="1640">
          <cell r="B1640">
            <v>320</v>
          </cell>
        </row>
        <row r="1641">
          <cell r="B1641">
            <v>320</v>
          </cell>
        </row>
        <row r="1642">
          <cell r="B1642">
            <v>320</v>
          </cell>
        </row>
        <row r="1643">
          <cell r="B1643">
            <v>320</v>
          </cell>
        </row>
        <row r="1644">
          <cell r="B1644">
            <v>320</v>
          </cell>
        </row>
        <row r="1645">
          <cell r="B1645">
            <v>320</v>
          </cell>
        </row>
        <row r="1646">
          <cell r="B1646">
            <v>320</v>
          </cell>
        </row>
        <row r="1647">
          <cell r="B1647">
            <v>320</v>
          </cell>
        </row>
        <row r="1648">
          <cell r="B1648">
            <v>320</v>
          </cell>
        </row>
        <row r="1649">
          <cell r="B1649">
            <v>320</v>
          </cell>
        </row>
        <row r="1650">
          <cell r="B1650">
            <v>320</v>
          </cell>
        </row>
        <row r="1651">
          <cell r="B1651">
            <v>320</v>
          </cell>
        </row>
        <row r="1652">
          <cell r="B1652">
            <v>320</v>
          </cell>
        </row>
        <row r="1653">
          <cell r="B1653">
            <v>320</v>
          </cell>
        </row>
        <row r="1654">
          <cell r="B1654">
            <v>320</v>
          </cell>
        </row>
        <row r="1655">
          <cell r="B1655">
            <v>320</v>
          </cell>
        </row>
        <row r="1656">
          <cell r="B1656">
            <v>320</v>
          </cell>
        </row>
        <row r="1657">
          <cell r="B1657">
            <v>320</v>
          </cell>
        </row>
        <row r="1658">
          <cell r="B1658">
            <v>320</v>
          </cell>
        </row>
        <row r="1659">
          <cell r="B1659">
            <v>320</v>
          </cell>
        </row>
        <row r="1660">
          <cell r="B1660">
            <v>320</v>
          </cell>
        </row>
        <row r="1661">
          <cell r="B1661">
            <v>320</v>
          </cell>
        </row>
        <row r="1662">
          <cell r="B1662">
            <v>320</v>
          </cell>
        </row>
        <row r="1663">
          <cell r="B1663">
            <v>320</v>
          </cell>
        </row>
        <row r="1664">
          <cell r="B1664">
            <v>320</v>
          </cell>
        </row>
        <row r="1665">
          <cell r="B1665">
            <v>320</v>
          </cell>
        </row>
        <row r="1666">
          <cell r="B1666">
            <v>320</v>
          </cell>
        </row>
        <row r="1667">
          <cell r="B1667">
            <v>320</v>
          </cell>
        </row>
        <row r="1668">
          <cell r="B1668">
            <v>320</v>
          </cell>
        </row>
        <row r="1669">
          <cell r="B1669">
            <v>320</v>
          </cell>
        </row>
        <row r="1670">
          <cell r="B1670">
            <v>320</v>
          </cell>
        </row>
        <row r="1671">
          <cell r="B1671">
            <v>320</v>
          </cell>
        </row>
        <row r="1672">
          <cell r="B1672">
            <v>320</v>
          </cell>
        </row>
        <row r="1673">
          <cell r="B1673">
            <v>320</v>
          </cell>
        </row>
        <row r="1674">
          <cell r="B1674">
            <v>320</v>
          </cell>
        </row>
        <row r="1675">
          <cell r="B1675">
            <v>320</v>
          </cell>
        </row>
        <row r="1676">
          <cell r="B1676">
            <v>320</v>
          </cell>
        </row>
        <row r="1677">
          <cell r="B1677">
            <v>320</v>
          </cell>
        </row>
        <row r="1678">
          <cell r="B1678">
            <v>340</v>
          </cell>
        </row>
        <row r="1679">
          <cell r="B1679">
            <v>340</v>
          </cell>
        </row>
        <row r="1680">
          <cell r="B1680">
            <v>340</v>
          </cell>
        </row>
        <row r="1681">
          <cell r="B1681">
            <v>340</v>
          </cell>
        </row>
        <row r="1682">
          <cell r="B1682">
            <v>340</v>
          </cell>
        </row>
        <row r="1683">
          <cell r="B1683">
            <v>340</v>
          </cell>
        </row>
        <row r="1684">
          <cell r="B1684">
            <v>340</v>
          </cell>
        </row>
        <row r="1685">
          <cell r="B1685">
            <v>321</v>
          </cell>
        </row>
        <row r="1686">
          <cell r="B1686">
            <v>321</v>
          </cell>
        </row>
        <row r="1687">
          <cell r="B1687">
            <v>321</v>
          </cell>
        </row>
        <row r="1688">
          <cell r="B1688">
            <v>321</v>
          </cell>
        </row>
        <row r="1689">
          <cell r="B1689">
            <v>321</v>
          </cell>
        </row>
        <row r="1690">
          <cell r="B1690">
            <v>321</v>
          </cell>
        </row>
        <row r="1691">
          <cell r="B1691">
            <v>321</v>
          </cell>
        </row>
        <row r="1692">
          <cell r="B1692">
            <v>321</v>
          </cell>
        </row>
        <row r="1693">
          <cell r="B1693">
            <v>321</v>
          </cell>
        </row>
        <row r="1694">
          <cell r="B1694">
            <v>321</v>
          </cell>
        </row>
        <row r="1695">
          <cell r="B1695">
            <v>321</v>
          </cell>
        </row>
        <row r="1696">
          <cell r="B1696">
            <v>342</v>
          </cell>
        </row>
        <row r="1697">
          <cell r="B1697">
            <v>342</v>
          </cell>
        </row>
        <row r="1698">
          <cell r="B1698">
            <v>342</v>
          </cell>
        </row>
        <row r="1699">
          <cell r="B1699">
            <v>342</v>
          </cell>
        </row>
        <row r="1700">
          <cell r="B1700">
            <v>342</v>
          </cell>
        </row>
        <row r="1701">
          <cell r="B1701">
            <v>342</v>
          </cell>
        </row>
        <row r="1702">
          <cell r="B1702">
            <v>342</v>
          </cell>
        </row>
        <row r="1703">
          <cell r="B1703">
            <v>342</v>
          </cell>
        </row>
        <row r="1704">
          <cell r="B1704">
            <v>342</v>
          </cell>
        </row>
        <row r="1705">
          <cell r="B1705">
            <v>342</v>
          </cell>
        </row>
        <row r="1706">
          <cell r="B1706">
            <v>262</v>
          </cell>
        </row>
        <row r="1707">
          <cell r="B1707">
            <v>262</v>
          </cell>
        </row>
        <row r="1708">
          <cell r="B1708">
            <v>262</v>
          </cell>
        </row>
        <row r="1709">
          <cell r="B1709">
            <v>262</v>
          </cell>
        </row>
        <row r="1710">
          <cell r="B1710">
            <v>262</v>
          </cell>
        </row>
        <row r="1711">
          <cell r="B1711">
            <v>262</v>
          </cell>
        </row>
        <row r="1712">
          <cell r="B1712">
            <v>262</v>
          </cell>
        </row>
        <row r="1713">
          <cell r="B1713">
            <v>262</v>
          </cell>
        </row>
        <row r="1714">
          <cell r="B1714">
            <v>262</v>
          </cell>
        </row>
        <row r="1715">
          <cell r="B1715">
            <v>262</v>
          </cell>
        </row>
        <row r="1716">
          <cell r="B1716">
            <v>262</v>
          </cell>
        </row>
        <row r="1717">
          <cell r="B1717">
            <v>341</v>
          </cell>
        </row>
        <row r="1718">
          <cell r="B1718">
            <v>341</v>
          </cell>
        </row>
        <row r="1719">
          <cell r="B1719">
            <v>341</v>
          </cell>
        </row>
        <row r="1720">
          <cell r="B1720">
            <v>341</v>
          </cell>
        </row>
        <row r="1721">
          <cell r="B1721">
            <v>341</v>
          </cell>
        </row>
        <row r="1722">
          <cell r="B1722">
            <v>341</v>
          </cell>
        </row>
        <row r="1723">
          <cell r="B1723">
            <v>341</v>
          </cell>
        </row>
        <row r="1724">
          <cell r="B1724">
            <v>341</v>
          </cell>
        </row>
        <row r="1725">
          <cell r="B1725">
            <v>343</v>
          </cell>
        </row>
        <row r="1726">
          <cell r="B1726">
            <v>343</v>
          </cell>
        </row>
        <row r="1727">
          <cell r="B1727">
            <v>343</v>
          </cell>
        </row>
        <row r="1728">
          <cell r="B1728">
            <v>343</v>
          </cell>
        </row>
        <row r="1729">
          <cell r="B1729">
            <v>343</v>
          </cell>
        </row>
        <row r="1730">
          <cell r="B1730">
            <v>410</v>
          </cell>
        </row>
        <row r="1731">
          <cell r="B1731">
            <v>410</v>
          </cell>
        </row>
        <row r="1732">
          <cell r="B1732">
            <v>410</v>
          </cell>
        </row>
        <row r="1733">
          <cell r="B1733">
            <v>410</v>
          </cell>
        </row>
        <row r="1734">
          <cell r="B1734">
            <v>410</v>
          </cell>
        </row>
        <row r="1735">
          <cell r="B1735">
            <v>410</v>
          </cell>
        </row>
        <row r="1736">
          <cell r="B1736">
            <v>410</v>
          </cell>
        </row>
        <row r="1737">
          <cell r="B1737">
            <v>410</v>
          </cell>
        </row>
        <row r="1738">
          <cell r="B1738">
            <v>410</v>
          </cell>
        </row>
        <row r="1739">
          <cell r="B1739">
            <v>410</v>
          </cell>
        </row>
        <row r="1740">
          <cell r="B1740">
            <v>410</v>
          </cell>
        </row>
        <row r="1741">
          <cell r="B1741">
            <v>410</v>
          </cell>
        </row>
        <row r="1742">
          <cell r="B1742">
            <v>410</v>
          </cell>
        </row>
        <row r="1743">
          <cell r="B1743">
            <v>410</v>
          </cell>
        </row>
        <row r="1744">
          <cell r="B1744">
            <v>410</v>
          </cell>
        </row>
        <row r="1745">
          <cell r="B1745">
            <v>410</v>
          </cell>
        </row>
        <row r="1746">
          <cell r="B1746">
            <v>410</v>
          </cell>
        </row>
        <row r="1747">
          <cell r="B1747">
            <v>410</v>
          </cell>
        </row>
        <row r="1748">
          <cell r="B1748">
            <v>410</v>
          </cell>
        </row>
        <row r="1749">
          <cell r="B1749">
            <v>410</v>
          </cell>
        </row>
        <row r="1750">
          <cell r="B1750">
            <v>410</v>
          </cell>
        </row>
        <row r="1751">
          <cell r="B1751">
            <v>410</v>
          </cell>
        </row>
        <row r="1752">
          <cell r="B1752">
            <v>410</v>
          </cell>
        </row>
        <row r="1753">
          <cell r="B1753">
            <v>410</v>
          </cell>
        </row>
        <row r="1754">
          <cell r="B1754">
            <v>410</v>
          </cell>
        </row>
        <row r="1755">
          <cell r="B1755">
            <v>410</v>
          </cell>
        </row>
        <row r="1756">
          <cell r="B1756">
            <v>410</v>
          </cell>
        </row>
        <row r="1757">
          <cell r="B1757">
            <v>410</v>
          </cell>
        </row>
        <row r="1758">
          <cell r="B1758">
            <v>410</v>
          </cell>
        </row>
        <row r="1759">
          <cell r="B1759">
            <v>410</v>
          </cell>
        </row>
        <row r="1760">
          <cell r="B1760">
            <v>410</v>
          </cell>
        </row>
        <row r="1761">
          <cell r="B1761">
            <v>410</v>
          </cell>
        </row>
        <row r="1762">
          <cell r="B1762">
            <v>410</v>
          </cell>
        </row>
        <row r="1763">
          <cell r="B1763">
            <v>410</v>
          </cell>
        </row>
        <row r="1764">
          <cell r="B1764">
            <v>410</v>
          </cell>
        </row>
        <row r="1765">
          <cell r="B1765">
            <v>410</v>
          </cell>
        </row>
        <row r="1766">
          <cell r="B1766">
            <v>410</v>
          </cell>
        </row>
        <row r="1767">
          <cell r="B1767">
            <v>410</v>
          </cell>
        </row>
        <row r="1768">
          <cell r="B1768">
            <v>410</v>
          </cell>
        </row>
        <row r="1769">
          <cell r="B1769">
            <v>410</v>
          </cell>
        </row>
        <row r="1770">
          <cell r="B1770">
            <v>410</v>
          </cell>
        </row>
        <row r="1771">
          <cell r="B1771">
            <v>410</v>
          </cell>
        </row>
        <row r="1772">
          <cell r="B1772">
            <v>410</v>
          </cell>
        </row>
        <row r="1773">
          <cell r="B1773">
            <v>410</v>
          </cell>
        </row>
        <row r="1774">
          <cell r="B1774">
            <v>410</v>
          </cell>
        </row>
        <row r="1775">
          <cell r="B1775">
            <v>410</v>
          </cell>
        </row>
        <row r="1776">
          <cell r="B1776">
            <v>410</v>
          </cell>
        </row>
        <row r="1777">
          <cell r="B1777">
            <v>410</v>
          </cell>
        </row>
        <row r="1778">
          <cell r="B1778">
            <v>410</v>
          </cell>
        </row>
        <row r="1779">
          <cell r="B1779">
            <v>410</v>
          </cell>
        </row>
        <row r="1780">
          <cell r="B1780">
            <v>410</v>
          </cell>
        </row>
        <row r="1781">
          <cell r="B1781">
            <v>410</v>
          </cell>
        </row>
        <row r="1782">
          <cell r="B1782">
            <v>410</v>
          </cell>
        </row>
        <row r="1783">
          <cell r="B1783">
            <v>410</v>
          </cell>
        </row>
        <row r="1784">
          <cell r="B1784">
            <v>410</v>
          </cell>
        </row>
        <row r="1785">
          <cell r="B1785">
            <v>410</v>
          </cell>
        </row>
        <row r="1786">
          <cell r="B1786">
            <v>410</v>
          </cell>
        </row>
        <row r="1787">
          <cell r="B1787">
            <v>410</v>
          </cell>
        </row>
        <row r="1788">
          <cell r="B1788">
            <v>410</v>
          </cell>
        </row>
        <row r="1789">
          <cell r="B1789">
            <v>410</v>
          </cell>
        </row>
        <row r="1790">
          <cell r="B1790">
            <v>410</v>
          </cell>
        </row>
        <row r="1791">
          <cell r="B1791">
            <v>410</v>
          </cell>
        </row>
        <row r="1792">
          <cell r="B1792">
            <v>410</v>
          </cell>
        </row>
        <row r="1793">
          <cell r="B1793">
            <v>410</v>
          </cell>
        </row>
        <row r="1794">
          <cell r="B1794">
            <v>410</v>
          </cell>
        </row>
        <row r="1795">
          <cell r="B1795">
            <v>410</v>
          </cell>
        </row>
        <row r="1796">
          <cell r="B1796">
            <v>410</v>
          </cell>
        </row>
        <row r="1797">
          <cell r="B1797">
            <v>410</v>
          </cell>
        </row>
        <row r="1798">
          <cell r="B1798">
            <v>410</v>
          </cell>
        </row>
        <row r="1799">
          <cell r="B1799">
            <v>410</v>
          </cell>
        </row>
        <row r="1800">
          <cell r="B1800">
            <v>410</v>
          </cell>
        </row>
        <row r="1801">
          <cell r="B1801">
            <v>410</v>
          </cell>
        </row>
        <row r="1802">
          <cell r="B1802">
            <v>410</v>
          </cell>
        </row>
        <row r="1803">
          <cell r="B1803">
            <v>410</v>
          </cell>
        </row>
        <row r="1804">
          <cell r="B1804">
            <v>410</v>
          </cell>
        </row>
        <row r="1805">
          <cell r="B1805">
            <v>410</v>
          </cell>
        </row>
        <row r="1806">
          <cell r="B1806">
            <v>410</v>
          </cell>
        </row>
        <row r="1807">
          <cell r="B1807">
            <v>410</v>
          </cell>
        </row>
        <row r="1808">
          <cell r="B1808">
            <v>410</v>
          </cell>
        </row>
        <row r="1809">
          <cell r="B1809">
            <v>410</v>
          </cell>
        </row>
        <row r="1810">
          <cell r="B1810">
            <v>410</v>
          </cell>
        </row>
        <row r="1811">
          <cell r="B1811">
            <v>410</v>
          </cell>
        </row>
        <row r="1812">
          <cell r="B1812">
            <v>410</v>
          </cell>
        </row>
        <row r="1813">
          <cell r="B1813">
            <v>410</v>
          </cell>
        </row>
        <row r="1814">
          <cell r="B1814">
            <v>410</v>
          </cell>
        </row>
        <row r="1815">
          <cell r="B1815">
            <v>410</v>
          </cell>
        </row>
        <row r="1816">
          <cell r="B1816">
            <v>410</v>
          </cell>
        </row>
        <row r="1817">
          <cell r="B1817">
            <v>410</v>
          </cell>
        </row>
        <row r="1818">
          <cell r="B1818">
            <v>410</v>
          </cell>
        </row>
        <row r="1819">
          <cell r="B1819">
            <v>410</v>
          </cell>
        </row>
        <row r="1820">
          <cell r="B1820">
            <v>410</v>
          </cell>
        </row>
        <row r="1821">
          <cell r="B1821">
            <v>410</v>
          </cell>
        </row>
        <row r="1822">
          <cell r="B1822">
            <v>410</v>
          </cell>
        </row>
        <row r="1823">
          <cell r="B1823">
            <v>410</v>
          </cell>
        </row>
        <row r="1824">
          <cell r="B1824">
            <v>410</v>
          </cell>
        </row>
        <row r="1825">
          <cell r="B1825">
            <v>410</v>
          </cell>
        </row>
        <row r="1826">
          <cell r="B1826">
            <v>410</v>
          </cell>
        </row>
        <row r="1827">
          <cell r="B1827">
            <v>410</v>
          </cell>
        </row>
        <row r="1828">
          <cell r="B1828">
            <v>410</v>
          </cell>
        </row>
        <row r="1829">
          <cell r="B1829">
            <v>410</v>
          </cell>
        </row>
        <row r="1830">
          <cell r="B1830">
            <v>410</v>
          </cell>
        </row>
        <row r="1831">
          <cell r="B1831">
            <v>410</v>
          </cell>
        </row>
        <row r="1832">
          <cell r="B1832">
            <v>410</v>
          </cell>
        </row>
        <row r="1833">
          <cell r="B1833">
            <v>410</v>
          </cell>
        </row>
        <row r="1834">
          <cell r="B1834">
            <v>410</v>
          </cell>
        </row>
        <row r="1835">
          <cell r="B1835">
            <v>410</v>
          </cell>
        </row>
        <row r="1836">
          <cell r="B1836">
            <v>410</v>
          </cell>
        </row>
        <row r="1837">
          <cell r="B1837">
            <v>410</v>
          </cell>
        </row>
        <row r="1838">
          <cell r="B1838">
            <v>410</v>
          </cell>
        </row>
        <row r="1839">
          <cell r="B1839">
            <v>410</v>
          </cell>
        </row>
        <row r="1840">
          <cell r="B1840">
            <v>410</v>
          </cell>
        </row>
        <row r="1841">
          <cell r="B1841">
            <v>410</v>
          </cell>
        </row>
        <row r="1842">
          <cell r="B1842">
            <v>410</v>
          </cell>
        </row>
        <row r="1843">
          <cell r="B1843">
            <v>410</v>
          </cell>
        </row>
        <row r="1844">
          <cell r="B1844">
            <v>410</v>
          </cell>
        </row>
        <row r="1845">
          <cell r="B1845">
            <v>410</v>
          </cell>
        </row>
        <row r="1846">
          <cell r="B1846">
            <v>410</v>
          </cell>
        </row>
        <row r="1847">
          <cell r="B1847">
            <v>410</v>
          </cell>
        </row>
        <row r="1848">
          <cell r="B1848">
            <v>410</v>
          </cell>
        </row>
        <row r="1849">
          <cell r="B1849">
            <v>410</v>
          </cell>
        </row>
        <row r="1850">
          <cell r="B1850">
            <v>410</v>
          </cell>
        </row>
        <row r="1851">
          <cell r="B1851">
            <v>410</v>
          </cell>
        </row>
        <row r="1852">
          <cell r="B1852">
            <v>410</v>
          </cell>
        </row>
        <row r="1853">
          <cell r="B1853">
            <v>410</v>
          </cell>
        </row>
        <row r="1854">
          <cell r="B1854">
            <v>410</v>
          </cell>
        </row>
        <row r="1855">
          <cell r="B1855">
            <v>410</v>
          </cell>
        </row>
        <row r="1856">
          <cell r="B1856">
            <v>410</v>
          </cell>
        </row>
        <row r="1857">
          <cell r="B1857">
            <v>410</v>
          </cell>
        </row>
        <row r="1858">
          <cell r="B1858">
            <v>410</v>
          </cell>
        </row>
        <row r="1859">
          <cell r="B1859">
            <v>431</v>
          </cell>
        </row>
        <row r="1860">
          <cell r="B1860">
            <v>431</v>
          </cell>
        </row>
        <row r="1861">
          <cell r="B1861">
            <v>431</v>
          </cell>
        </row>
        <row r="1862">
          <cell r="B1862">
            <v>431</v>
          </cell>
        </row>
        <row r="1863">
          <cell r="B1863">
            <v>431</v>
          </cell>
        </row>
        <row r="1864">
          <cell r="B1864">
            <v>431</v>
          </cell>
        </row>
        <row r="1865">
          <cell r="B1865">
            <v>431</v>
          </cell>
        </row>
        <row r="1866">
          <cell r="B1866" t="str">
            <v>x</v>
          </cell>
        </row>
        <row r="1867">
          <cell r="B1867" t="str">
            <v>x</v>
          </cell>
        </row>
        <row r="1868">
          <cell r="B1868" t="str">
            <v>x</v>
          </cell>
        </row>
        <row r="1869">
          <cell r="B1869" t="str">
            <v>x</v>
          </cell>
        </row>
        <row r="1870">
          <cell r="B1870" t="str">
            <v>x</v>
          </cell>
        </row>
        <row r="1871">
          <cell r="B1871" t="str">
            <v>x</v>
          </cell>
        </row>
        <row r="1872">
          <cell r="B1872" t="str">
            <v>x</v>
          </cell>
        </row>
        <row r="1873">
          <cell r="B1873" t="str">
            <v>x</v>
          </cell>
        </row>
        <row r="1874">
          <cell r="B1874" t="str">
            <v>x</v>
          </cell>
        </row>
        <row r="1875">
          <cell r="B1875" t="str">
            <v>x</v>
          </cell>
        </row>
        <row r="1876">
          <cell r="B1876" t="str">
            <v>x</v>
          </cell>
        </row>
        <row r="1877">
          <cell r="B1877" t="str">
            <v>x</v>
          </cell>
        </row>
        <row r="1878">
          <cell r="B1878" t="str">
            <v>x</v>
          </cell>
        </row>
        <row r="1879">
          <cell r="B1879" t="str">
            <v>x</v>
          </cell>
        </row>
        <row r="1880">
          <cell r="B1880" t="str">
            <v>x</v>
          </cell>
        </row>
        <row r="1881">
          <cell r="B1881" t="str">
            <v>x</v>
          </cell>
        </row>
        <row r="1882">
          <cell r="B1882" t="str">
            <v>x</v>
          </cell>
        </row>
        <row r="1883">
          <cell r="B1883" t="str">
            <v>x</v>
          </cell>
        </row>
        <row r="1884">
          <cell r="B1884" t="str">
            <v>x</v>
          </cell>
        </row>
        <row r="1885">
          <cell r="B1885" t="str">
            <v>x</v>
          </cell>
        </row>
        <row r="1886">
          <cell r="B1886" t="str">
            <v>x</v>
          </cell>
        </row>
        <row r="1887">
          <cell r="B1887" t="str">
            <v>x</v>
          </cell>
        </row>
        <row r="1888">
          <cell r="B1888" t="str">
            <v>x</v>
          </cell>
        </row>
        <row r="1889">
          <cell r="B1889" t="str">
            <v>x</v>
          </cell>
        </row>
        <row r="1890">
          <cell r="B1890" t="str">
            <v>x</v>
          </cell>
        </row>
        <row r="1891">
          <cell r="B1891" t="str">
            <v>x</v>
          </cell>
        </row>
        <row r="1892">
          <cell r="B1892" t="str">
            <v>x</v>
          </cell>
        </row>
        <row r="1893">
          <cell r="B1893" t="str">
            <v>x</v>
          </cell>
        </row>
        <row r="1894">
          <cell r="B1894" t="str">
            <v>x</v>
          </cell>
        </row>
        <row r="1895">
          <cell r="B1895" t="str">
            <v>x</v>
          </cell>
        </row>
        <row r="1896">
          <cell r="B1896" t="str">
            <v>x</v>
          </cell>
        </row>
        <row r="1897">
          <cell r="B1897" t="str">
            <v>x</v>
          </cell>
        </row>
        <row r="1898">
          <cell r="B1898" t="str">
            <v>x</v>
          </cell>
        </row>
        <row r="1899">
          <cell r="B1899" t="str">
            <v>x</v>
          </cell>
        </row>
        <row r="1900">
          <cell r="B1900" t="str">
            <v>x</v>
          </cell>
        </row>
        <row r="1901">
          <cell r="B1901" t="str">
            <v>x</v>
          </cell>
        </row>
        <row r="1902">
          <cell r="B1902" t="str">
            <v>x</v>
          </cell>
        </row>
        <row r="1903">
          <cell r="B1903" t="str">
            <v>x</v>
          </cell>
        </row>
        <row r="1904">
          <cell r="B1904" t="str">
            <v>x</v>
          </cell>
        </row>
        <row r="1905">
          <cell r="B1905" t="str">
            <v>x</v>
          </cell>
        </row>
        <row r="1906">
          <cell r="B1906" t="str">
            <v>x</v>
          </cell>
        </row>
        <row r="1907">
          <cell r="B1907" t="str">
            <v>x</v>
          </cell>
        </row>
        <row r="1908">
          <cell r="B1908" t="str">
            <v>x</v>
          </cell>
        </row>
        <row r="1909">
          <cell r="B1909" t="str">
            <v>x</v>
          </cell>
        </row>
        <row r="1910">
          <cell r="B1910" t="str">
            <v>x</v>
          </cell>
        </row>
        <row r="1911">
          <cell r="B1911" t="str">
            <v>x</v>
          </cell>
        </row>
        <row r="1912">
          <cell r="B1912" t="str">
            <v>x</v>
          </cell>
        </row>
        <row r="1913">
          <cell r="B1913" t="str">
            <v>x</v>
          </cell>
        </row>
        <row r="1914">
          <cell r="B1914" t="str">
            <v>x</v>
          </cell>
        </row>
        <row r="1915">
          <cell r="B1915" t="str">
            <v>x</v>
          </cell>
        </row>
        <row r="1916">
          <cell r="B1916">
            <v>1</v>
          </cell>
        </row>
        <row r="1917">
          <cell r="B1917">
            <v>1</v>
          </cell>
        </row>
        <row r="1918">
          <cell r="B1918">
            <v>1</v>
          </cell>
        </row>
        <row r="1919">
          <cell r="B1919">
            <v>1</v>
          </cell>
        </row>
        <row r="1920">
          <cell r="B1920">
            <v>1</v>
          </cell>
        </row>
        <row r="1921">
          <cell r="B1921">
            <v>1</v>
          </cell>
        </row>
        <row r="1922">
          <cell r="B1922">
            <v>1</v>
          </cell>
        </row>
        <row r="1923">
          <cell r="B1923">
            <v>1</v>
          </cell>
        </row>
        <row r="1924">
          <cell r="B1924">
            <v>1</v>
          </cell>
        </row>
        <row r="1925">
          <cell r="B1925">
            <v>1</v>
          </cell>
        </row>
        <row r="1926">
          <cell r="B1926">
            <v>1</v>
          </cell>
        </row>
        <row r="1927">
          <cell r="B1927">
            <v>1</v>
          </cell>
        </row>
        <row r="1928">
          <cell r="B1928">
            <v>1</v>
          </cell>
        </row>
        <row r="1929">
          <cell r="B1929">
            <v>1</v>
          </cell>
        </row>
        <row r="1930">
          <cell r="B1930">
            <v>1</v>
          </cell>
        </row>
        <row r="1931">
          <cell r="B1931">
            <v>1</v>
          </cell>
        </row>
        <row r="1932">
          <cell r="B1932">
            <v>1</v>
          </cell>
        </row>
        <row r="1933">
          <cell r="B1933">
            <v>1</v>
          </cell>
        </row>
        <row r="1934">
          <cell r="B1934">
            <v>1</v>
          </cell>
        </row>
        <row r="1935">
          <cell r="B1935">
            <v>1</v>
          </cell>
        </row>
        <row r="1936">
          <cell r="B1936">
            <v>1</v>
          </cell>
        </row>
        <row r="1937">
          <cell r="B1937">
            <v>1</v>
          </cell>
        </row>
        <row r="1938">
          <cell r="B1938">
            <v>1</v>
          </cell>
        </row>
        <row r="1939">
          <cell r="B1939">
            <v>1</v>
          </cell>
        </row>
        <row r="1940">
          <cell r="B1940">
            <v>1</v>
          </cell>
        </row>
        <row r="1941">
          <cell r="B1941">
            <v>1</v>
          </cell>
        </row>
        <row r="1942">
          <cell r="B1942">
            <v>1</v>
          </cell>
        </row>
        <row r="1943">
          <cell r="B1943">
            <v>2</v>
          </cell>
        </row>
        <row r="1944">
          <cell r="B1944">
            <v>2</v>
          </cell>
        </row>
        <row r="1945">
          <cell r="B1945">
            <v>2</v>
          </cell>
        </row>
        <row r="1946">
          <cell r="B1946">
            <v>2</v>
          </cell>
        </row>
        <row r="1947">
          <cell r="B1947">
            <v>2</v>
          </cell>
        </row>
        <row r="1948">
          <cell r="B1948">
            <v>2</v>
          </cell>
        </row>
        <row r="1949">
          <cell r="B1949">
            <v>2</v>
          </cell>
        </row>
        <row r="1950">
          <cell r="B1950">
            <v>2</v>
          </cell>
        </row>
        <row r="1951">
          <cell r="B1951">
            <v>11</v>
          </cell>
        </row>
        <row r="1952">
          <cell r="B1952">
            <v>11</v>
          </cell>
        </row>
        <row r="1953">
          <cell r="B1953">
            <v>11</v>
          </cell>
        </row>
        <row r="1954">
          <cell r="B1954">
            <v>11</v>
          </cell>
        </row>
        <row r="1955">
          <cell r="B1955">
            <v>11</v>
          </cell>
        </row>
        <row r="1956">
          <cell r="B1956">
            <v>11</v>
          </cell>
        </row>
        <row r="1957">
          <cell r="B1957">
            <v>11</v>
          </cell>
        </row>
        <row r="1958">
          <cell r="B1958">
            <v>11</v>
          </cell>
        </row>
        <row r="1959">
          <cell r="B1959">
            <v>11</v>
          </cell>
        </row>
        <row r="1960">
          <cell r="B1960">
            <v>11</v>
          </cell>
        </row>
        <row r="1961">
          <cell r="B1961">
            <v>11</v>
          </cell>
        </row>
        <row r="1962">
          <cell r="B1962">
            <v>11</v>
          </cell>
        </row>
        <row r="1963">
          <cell r="B1963">
            <v>11</v>
          </cell>
        </row>
        <row r="1964">
          <cell r="B1964">
            <v>11</v>
          </cell>
        </row>
        <row r="1965">
          <cell r="B1965">
            <v>11</v>
          </cell>
        </row>
        <row r="1966">
          <cell r="B1966">
            <v>11</v>
          </cell>
        </row>
        <row r="1967">
          <cell r="B1967">
            <v>11</v>
          </cell>
        </row>
        <row r="1968">
          <cell r="B1968">
            <v>11</v>
          </cell>
        </row>
        <row r="1969">
          <cell r="B1969">
            <v>11</v>
          </cell>
        </row>
        <row r="1970">
          <cell r="B1970">
            <v>11</v>
          </cell>
        </row>
        <row r="1971">
          <cell r="B1971">
            <v>11</v>
          </cell>
        </row>
        <row r="1972">
          <cell r="B1972">
            <v>11</v>
          </cell>
        </row>
        <row r="1973">
          <cell r="B1973">
            <v>11</v>
          </cell>
        </row>
        <row r="1974">
          <cell r="B1974">
            <v>11</v>
          </cell>
        </row>
        <row r="1975">
          <cell r="B1975">
            <v>11</v>
          </cell>
        </row>
        <row r="1977">
          <cell r="B1977">
            <v>21</v>
          </cell>
        </row>
        <row r="1978">
          <cell r="B1978">
            <v>21</v>
          </cell>
        </row>
        <row r="1979">
          <cell r="B1979">
            <v>21</v>
          </cell>
        </row>
        <row r="1980">
          <cell r="B1980">
            <v>21</v>
          </cell>
        </row>
        <row r="1981">
          <cell r="B1981">
            <v>21</v>
          </cell>
        </row>
        <row r="1982">
          <cell r="B1982">
            <v>21</v>
          </cell>
        </row>
        <row r="1983">
          <cell r="B1983">
            <v>21</v>
          </cell>
        </row>
        <row r="1984">
          <cell r="B1984">
            <v>21</v>
          </cell>
        </row>
        <row r="1985">
          <cell r="B1985">
            <v>21</v>
          </cell>
        </row>
        <row r="1986">
          <cell r="B1986">
            <v>21</v>
          </cell>
        </row>
        <row r="1987">
          <cell r="B1987">
            <v>21</v>
          </cell>
        </row>
        <row r="1988">
          <cell r="B1988">
            <v>21</v>
          </cell>
        </row>
        <row r="1989">
          <cell r="B1989">
            <v>22</v>
          </cell>
        </row>
        <row r="1990">
          <cell r="B1990">
            <v>22</v>
          </cell>
        </row>
        <row r="1991">
          <cell r="B1991">
            <v>22</v>
          </cell>
        </row>
        <row r="1992">
          <cell r="B1992">
            <v>22</v>
          </cell>
        </row>
        <row r="1993">
          <cell r="B1993">
            <v>22</v>
          </cell>
        </row>
        <row r="1994">
          <cell r="B1994">
            <v>22</v>
          </cell>
        </row>
        <row r="1995">
          <cell r="B1995">
            <v>22</v>
          </cell>
        </row>
        <row r="1996">
          <cell r="B1996">
            <v>22</v>
          </cell>
        </row>
        <row r="1997">
          <cell r="B1997">
            <v>22</v>
          </cell>
        </row>
        <row r="1998">
          <cell r="B1998">
            <v>22</v>
          </cell>
        </row>
        <row r="1999">
          <cell r="B1999">
            <v>22</v>
          </cell>
        </row>
        <row r="2000">
          <cell r="B2000">
            <v>22</v>
          </cell>
        </row>
        <row r="2001">
          <cell r="B2001">
            <v>22</v>
          </cell>
        </row>
        <row r="2002">
          <cell r="B2002">
            <v>25</v>
          </cell>
        </row>
        <row r="2003">
          <cell r="B2003">
            <v>25</v>
          </cell>
        </row>
        <row r="2004">
          <cell r="B2004">
            <v>25</v>
          </cell>
        </row>
        <row r="2005">
          <cell r="B2005">
            <v>25</v>
          </cell>
        </row>
        <row r="2006">
          <cell r="B2006">
            <v>25</v>
          </cell>
        </row>
        <row r="2007">
          <cell r="B2007">
            <v>25</v>
          </cell>
        </row>
        <row r="2008">
          <cell r="B2008">
            <v>25</v>
          </cell>
        </row>
        <row r="2009">
          <cell r="B2009">
            <v>25</v>
          </cell>
        </row>
        <row r="2010">
          <cell r="B2010">
            <v>25</v>
          </cell>
        </row>
        <row r="2011">
          <cell r="B2011">
            <v>25</v>
          </cell>
        </row>
        <row r="2012">
          <cell r="B2012">
            <v>25</v>
          </cell>
        </row>
        <row r="2013">
          <cell r="B2013">
            <v>25</v>
          </cell>
        </row>
        <row r="2014">
          <cell r="B2014">
            <v>25</v>
          </cell>
        </row>
        <row r="2015">
          <cell r="B2015">
            <v>26</v>
          </cell>
        </row>
        <row r="2016">
          <cell r="B2016">
            <v>26</v>
          </cell>
        </row>
        <row r="2017">
          <cell r="B2017">
            <v>26</v>
          </cell>
        </row>
        <row r="2018">
          <cell r="B2018">
            <v>26</v>
          </cell>
        </row>
        <row r="2019">
          <cell r="B2019">
            <v>26</v>
          </cell>
        </row>
        <row r="2020">
          <cell r="B2020">
            <v>26</v>
          </cell>
        </row>
        <row r="2021">
          <cell r="B2021">
            <v>26</v>
          </cell>
        </row>
        <row r="2022">
          <cell r="B2022">
            <v>26</v>
          </cell>
        </row>
        <row r="2023">
          <cell r="B2023">
            <v>26</v>
          </cell>
        </row>
        <row r="2024">
          <cell r="B2024">
            <v>26</v>
          </cell>
        </row>
        <row r="2025">
          <cell r="B2025">
            <v>26</v>
          </cell>
        </row>
        <row r="2026">
          <cell r="B2026">
            <v>26</v>
          </cell>
        </row>
        <row r="2027">
          <cell r="B2027">
            <v>26</v>
          </cell>
        </row>
        <row r="2028">
          <cell r="B2028">
            <v>26</v>
          </cell>
        </row>
        <row r="2029">
          <cell r="B2029">
            <v>26</v>
          </cell>
        </row>
        <row r="2030">
          <cell r="B2030">
            <v>26</v>
          </cell>
        </row>
        <row r="2031">
          <cell r="B2031">
            <v>26</v>
          </cell>
        </row>
        <row r="2032">
          <cell r="B2032">
            <v>26</v>
          </cell>
        </row>
        <row r="2033">
          <cell r="B2033">
            <v>26</v>
          </cell>
        </row>
        <row r="2034">
          <cell r="B2034">
            <v>26</v>
          </cell>
        </row>
        <row r="2035">
          <cell r="B2035">
            <v>31</v>
          </cell>
        </row>
        <row r="2036">
          <cell r="B2036">
            <v>31</v>
          </cell>
        </row>
        <row r="2037">
          <cell r="B2037">
            <v>31</v>
          </cell>
        </row>
        <row r="2038">
          <cell r="B2038">
            <v>31</v>
          </cell>
        </row>
        <row r="2039">
          <cell r="B2039">
            <v>31</v>
          </cell>
        </row>
        <row r="2040">
          <cell r="B2040">
            <v>31</v>
          </cell>
        </row>
        <row r="2041">
          <cell r="B2041">
            <v>31</v>
          </cell>
        </row>
        <row r="2042">
          <cell r="B2042">
            <v>31</v>
          </cell>
        </row>
        <row r="2043">
          <cell r="B2043">
            <v>31</v>
          </cell>
        </row>
        <row r="2044">
          <cell r="B2044">
            <v>31</v>
          </cell>
        </row>
        <row r="2045">
          <cell r="B2045">
            <v>31</v>
          </cell>
        </row>
        <row r="2046">
          <cell r="B2046">
            <v>32</v>
          </cell>
        </row>
        <row r="2047">
          <cell r="B2047">
            <v>32</v>
          </cell>
        </row>
        <row r="2048">
          <cell r="B2048">
            <v>32</v>
          </cell>
        </row>
        <row r="2049">
          <cell r="B2049">
            <v>32</v>
          </cell>
        </row>
        <row r="2050">
          <cell r="B2050">
            <v>32</v>
          </cell>
        </row>
        <row r="2051">
          <cell r="B2051">
            <v>32</v>
          </cell>
        </row>
        <row r="2052">
          <cell r="B2052">
            <v>32</v>
          </cell>
        </row>
        <row r="2053">
          <cell r="B2053">
            <v>32</v>
          </cell>
        </row>
        <row r="2054">
          <cell r="B2054">
            <v>32</v>
          </cell>
        </row>
        <row r="2055">
          <cell r="B2055">
            <v>32</v>
          </cell>
        </row>
        <row r="2056">
          <cell r="B2056">
            <v>32</v>
          </cell>
        </row>
        <row r="2057">
          <cell r="B2057" t="str">
            <v>x</v>
          </cell>
        </row>
        <row r="2058">
          <cell r="B2058" t="str">
            <v>x</v>
          </cell>
        </row>
        <row r="2059">
          <cell r="B2059" t="str">
            <v>x</v>
          </cell>
        </row>
        <row r="2060">
          <cell r="B2060" t="str">
            <v>x</v>
          </cell>
        </row>
        <row r="2061">
          <cell r="B2061" t="str">
            <v>x</v>
          </cell>
        </row>
        <row r="2062">
          <cell r="B2062" t="str">
            <v>x</v>
          </cell>
        </row>
        <row r="2063">
          <cell r="B2063" t="str">
            <v>x</v>
          </cell>
        </row>
        <row r="2064">
          <cell r="B2064" t="str">
            <v>x</v>
          </cell>
        </row>
        <row r="2065">
          <cell r="B2065" t="str">
            <v>x</v>
          </cell>
        </row>
        <row r="2066">
          <cell r="B2066" t="str">
            <v>x</v>
          </cell>
        </row>
        <row r="2067">
          <cell r="B2067" t="str">
            <v>x</v>
          </cell>
        </row>
        <row r="2068">
          <cell r="B2068" t="str">
            <v>x</v>
          </cell>
        </row>
        <row r="2069">
          <cell r="B2069" t="str">
            <v>x</v>
          </cell>
        </row>
        <row r="2070">
          <cell r="B2070" t="str">
            <v>x</v>
          </cell>
        </row>
        <row r="2071">
          <cell r="B2071" t="str">
            <v>x</v>
          </cell>
        </row>
        <row r="2072">
          <cell r="B2072" t="str">
            <v>x</v>
          </cell>
        </row>
        <row r="2073">
          <cell r="B2073" t="str">
            <v>x</v>
          </cell>
        </row>
        <row r="2074">
          <cell r="B2074" t="str">
            <v>x</v>
          </cell>
        </row>
        <row r="2075">
          <cell r="B2075" t="str">
            <v>x</v>
          </cell>
        </row>
        <row r="2076">
          <cell r="B2076" t="str">
            <v>x</v>
          </cell>
        </row>
        <row r="2077">
          <cell r="B2077" t="str">
            <v>x</v>
          </cell>
        </row>
        <row r="2078">
          <cell r="B2078" t="str">
            <v>x</v>
          </cell>
        </row>
        <row r="2079">
          <cell r="B2079" t="str">
            <v>x</v>
          </cell>
        </row>
        <row r="2080">
          <cell r="B2080" t="str">
            <v>x</v>
          </cell>
        </row>
        <row r="2081">
          <cell r="B2081" t="str">
            <v>x</v>
          </cell>
        </row>
        <row r="2082">
          <cell r="B2082">
            <v>51</v>
          </cell>
        </row>
        <row r="2083">
          <cell r="B2083">
            <v>51</v>
          </cell>
        </row>
        <row r="2084">
          <cell r="B2084">
            <v>51</v>
          </cell>
        </row>
        <row r="2085">
          <cell r="B2085">
            <v>51</v>
          </cell>
        </row>
        <row r="2086">
          <cell r="B2086">
            <v>51</v>
          </cell>
        </row>
        <row r="2087">
          <cell r="B2087">
            <v>51</v>
          </cell>
        </row>
        <row r="2088">
          <cell r="B2088">
            <v>51</v>
          </cell>
        </row>
        <row r="2089">
          <cell r="B2089">
            <v>51</v>
          </cell>
        </row>
        <row r="2090">
          <cell r="B2090">
            <v>51</v>
          </cell>
        </row>
        <row r="2091">
          <cell r="B2091">
            <v>51</v>
          </cell>
        </row>
        <row r="2092">
          <cell r="B2092">
            <v>51</v>
          </cell>
        </row>
        <row r="2093">
          <cell r="B2093">
            <v>51</v>
          </cell>
        </row>
        <row r="2094">
          <cell r="B2094">
            <v>51</v>
          </cell>
        </row>
        <row r="2095">
          <cell r="B2095">
            <v>51</v>
          </cell>
        </row>
        <row r="2096">
          <cell r="B2096">
            <v>51</v>
          </cell>
        </row>
        <row r="2097">
          <cell r="B2097">
            <v>51</v>
          </cell>
        </row>
        <row r="2098">
          <cell r="B2098">
            <v>51</v>
          </cell>
        </row>
        <row r="2099">
          <cell r="B2099">
            <v>51</v>
          </cell>
        </row>
        <row r="2100">
          <cell r="B2100">
            <v>51</v>
          </cell>
        </row>
        <row r="2101">
          <cell r="B2101">
            <v>51</v>
          </cell>
        </row>
        <row r="2102">
          <cell r="B2102">
            <v>51</v>
          </cell>
        </row>
        <row r="2103">
          <cell r="B2103">
            <v>51</v>
          </cell>
        </row>
        <row r="2104">
          <cell r="B2104">
            <v>51</v>
          </cell>
        </row>
        <row r="2105">
          <cell r="B2105">
            <v>51</v>
          </cell>
        </row>
        <row r="2106">
          <cell r="B2106">
            <v>51</v>
          </cell>
        </row>
        <row r="2107">
          <cell r="B2107">
            <v>51</v>
          </cell>
        </row>
        <row r="2108">
          <cell r="B2108">
            <v>51</v>
          </cell>
        </row>
        <row r="2109">
          <cell r="B2109">
            <v>51</v>
          </cell>
        </row>
        <row r="2110">
          <cell r="B2110">
            <v>52</v>
          </cell>
        </row>
        <row r="2111">
          <cell r="B2111">
            <v>52</v>
          </cell>
        </row>
        <row r="2112">
          <cell r="B2112">
            <v>52</v>
          </cell>
        </row>
        <row r="2113">
          <cell r="B2113">
            <v>52</v>
          </cell>
        </row>
        <row r="2114">
          <cell r="B2114">
            <v>52</v>
          </cell>
        </row>
        <row r="2115">
          <cell r="B2115">
            <v>52</v>
          </cell>
        </row>
        <row r="2116">
          <cell r="B2116">
            <v>52</v>
          </cell>
        </row>
        <row r="2117">
          <cell r="B2117">
            <v>52</v>
          </cell>
        </row>
        <row r="2118">
          <cell r="B2118">
            <v>52</v>
          </cell>
        </row>
        <row r="2119">
          <cell r="B2119">
            <v>52</v>
          </cell>
        </row>
        <row r="2120">
          <cell r="B2120">
            <v>70</v>
          </cell>
        </row>
        <row r="2121">
          <cell r="B2121">
            <v>70</v>
          </cell>
        </row>
        <row r="2122">
          <cell r="B2122">
            <v>70</v>
          </cell>
        </row>
        <row r="2123">
          <cell r="B2123">
            <v>70</v>
          </cell>
        </row>
        <row r="2124">
          <cell r="B2124">
            <v>70</v>
          </cell>
        </row>
        <row r="2125">
          <cell r="B2125">
            <v>70</v>
          </cell>
        </row>
        <row r="2126">
          <cell r="B2126">
            <v>70</v>
          </cell>
        </row>
        <row r="2127">
          <cell r="B2127">
            <v>70</v>
          </cell>
        </row>
        <row r="2128">
          <cell r="B2128">
            <v>70</v>
          </cell>
        </row>
        <row r="2129">
          <cell r="B2129">
            <v>70</v>
          </cell>
        </row>
        <row r="2130">
          <cell r="B2130">
            <v>70</v>
          </cell>
        </row>
        <row r="2131">
          <cell r="B2131">
            <v>70</v>
          </cell>
        </row>
        <row r="2132">
          <cell r="B2132">
            <v>70</v>
          </cell>
        </row>
        <row r="2133">
          <cell r="B2133">
            <v>70</v>
          </cell>
        </row>
        <row r="2134">
          <cell r="B2134">
            <v>70</v>
          </cell>
        </row>
        <row r="2135">
          <cell r="B2135">
            <v>70</v>
          </cell>
        </row>
        <row r="2136">
          <cell r="B2136">
            <v>70</v>
          </cell>
        </row>
        <row r="2137">
          <cell r="B2137">
            <v>70</v>
          </cell>
        </row>
        <row r="2138">
          <cell r="B2138">
            <v>70</v>
          </cell>
        </row>
        <row r="2139">
          <cell r="B2139">
            <v>70</v>
          </cell>
        </row>
        <row r="2140">
          <cell r="B2140">
            <v>70</v>
          </cell>
        </row>
        <row r="2141">
          <cell r="B2141">
            <v>70</v>
          </cell>
        </row>
        <row r="2142">
          <cell r="B2142">
            <v>70</v>
          </cell>
        </row>
        <row r="2143">
          <cell r="B2143">
            <v>70</v>
          </cell>
        </row>
        <row r="2144">
          <cell r="B2144">
            <v>70</v>
          </cell>
        </row>
        <row r="2145">
          <cell r="B2145">
            <v>70</v>
          </cell>
        </row>
        <row r="2146">
          <cell r="B2146">
            <v>70</v>
          </cell>
        </row>
        <row r="2147">
          <cell r="B2147">
            <v>70</v>
          </cell>
        </row>
        <row r="2148">
          <cell r="B2148">
            <v>70</v>
          </cell>
        </row>
        <row r="2149">
          <cell r="B2149">
            <v>70</v>
          </cell>
        </row>
        <row r="2151">
          <cell r="B2151">
            <v>70</v>
          </cell>
        </row>
        <row r="2152">
          <cell r="B2152">
            <v>70</v>
          </cell>
        </row>
        <row r="2153">
          <cell r="B2153">
            <v>70</v>
          </cell>
        </row>
        <row r="2154">
          <cell r="B2154">
            <v>70</v>
          </cell>
        </row>
        <row r="2155">
          <cell r="B2155">
            <v>70</v>
          </cell>
        </row>
        <row r="2156">
          <cell r="B2156">
            <v>70</v>
          </cell>
        </row>
        <row r="2157">
          <cell r="B2157">
            <v>70</v>
          </cell>
        </row>
        <row r="2158">
          <cell r="B2158">
            <v>70</v>
          </cell>
        </row>
        <row r="2159">
          <cell r="B2159">
            <v>70</v>
          </cell>
        </row>
        <row r="2160">
          <cell r="B2160">
            <v>70</v>
          </cell>
        </row>
        <row r="2161">
          <cell r="B2161">
            <v>70</v>
          </cell>
        </row>
        <row r="2162">
          <cell r="B2162">
            <v>70</v>
          </cell>
        </row>
        <row r="2163">
          <cell r="B2163">
            <v>70</v>
          </cell>
        </row>
        <row r="2164">
          <cell r="B2164">
            <v>70</v>
          </cell>
        </row>
        <row r="2165">
          <cell r="B2165">
            <v>70</v>
          </cell>
        </row>
        <row r="2166">
          <cell r="B2166">
            <v>70</v>
          </cell>
        </row>
        <row r="2167">
          <cell r="B2167">
            <v>70</v>
          </cell>
        </row>
        <row r="2168">
          <cell r="B2168">
            <v>70</v>
          </cell>
        </row>
        <row r="2169">
          <cell r="B2169">
            <v>70</v>
          </cell>
        </row>
        <row r="2170">
          <cell r="B2170">
            <v>70</v>
          </cell>
        </row>
        <row r="2171">
          <cell r="B2171">
            <v>70</v>
          </cell>
        </row>
        <row r="2172">
          <cell r="B2172">
            <v>70</v>
          </cell>
        </row>
        <row r="2173">
          <cell r="B2173">
            <v>70</v>
          </cell>
        </row>
        <row r="2174">
          <cell r="B2174">
            <v>70</v>
          </cell>
        </row>
        <row r="2175">
          <cell r="B2175">
            <v>70</v>
          </cell>
        </row>
        <row r="2176">
          <cell r="B2176">
            <v>70</v>
          </cell>
        </row>
        <row r="2177">
          <cell r="B2177">
            <v>70</v>
          </cell>
        </row>
        <row r="2179">
          <cell r="B2179" t="str">
            <v>x</v>
          </cell>
        </row>
        <row r="2180">
          <cell r="B2180" t="str">
            <v>x</v>
          </cell>
        </row>
        <row r="2181">
          <cell r="B2181" t="str">
            <v>x</v>
          </cell>
        </row>
        <row r="2182">
          <cell r="B2182" t="str">
            <v>x</v>
          </cell>
        </row>
        <row r="2183">
          <cell r="B2183" t="str">
            <v>x</v>
          </cell>
        </row>
        <row r="2184">
          <cell r="B2184" t="str">
            <v>x</v>
          </cell>
        </row>
        <row r="2185">
          <cell r="B2185" t="str">
            <v>x</v>
          </cell>
        </row>
        <row r="2186">
          <cell r="B2186" t="str">
            <v>x</v>
          </cell>
        </row>
        <row r="2187">
          <cell r="B2187" t="str">
            <v>x</v>
          </cell>
        </row>
        <row r="2188">
          <cell r="B2188" t="str">
            <v>x</v>
          </cell>
        </row>
        <row r="2190">
          <cell r="B2190" t="str">
            <v>x</v>
          </cell>
        </row>
        <row r="2191">
          <cell r="B2191" t="str">
            <v>x</v>
          </cell>
        </row>
        <row r="2192">
          <cell r="B2192" t="str">
            <v>x</v>
          </cell>
        </row>
        <row r="2193">
          <cell r="B2193" t="str">
            <v>x</v>
          </cell>
        </row>
        <row r="2194">
          <cell r="B2194" t="str">
            <v>x</v>
          </cell>
        </row>
        <row r="2195">
          <cell r="B2195" t="str">
            <v>x</v>
          </cell>
        </row>
        <row r="2196">
          <cell r="B2196" t="str">
            <v>x</v>
          </cell>
        </row>
        <row r="2197">
          <cell r="B2197" t="str">
            <v>x</v>
          </cell>
        </row>
        <row r="2198">
          <cell r="B2198" t="str">
            <v>x</v>
          </cell>
        </row>
        <row r="2199">
          <cell r="B2199" t="str">
            <v>x</v>
          </cell>
        </row>
        <row r="2200">
          <cell r="B2200" t="str">
            <v>x</v>
          </cell>
        </row>
        <row r="2201">
          <cell r="B2201" t="str">
            <v>x</v>
          </cell>
        </row>
        <row r="2202">
          <cell r="B2202" t="str">
            <v>x</v>
          </cell>
        </row>
        <row r="2203">
          <cell r="B2203" t="str">
            <v>x</v>
          </cell>
        </row>
        <row r="2204">
          <cell r="B2204" t="str">
            <v>x</v>
          </cell>
        </row>
        <row r="2205">
          <cell r="B2205" t="str">
            <v>x</v>
          </cell>
        </row>
        <row r="2206">
          <cell r="B2206" t="str">
            <v>x</v>
          </cell>
        </row>
        <row r="2207">
          <cell r="B2207" t="str">
            <v>x</v>
          </cell>
        </row>
        <row r="2208">
          <cell r="B2208" t="str">
            <v>x</v>
          </cell>
        </row>
        <row r="2209">
          <cell r="B2209" t="str">
            <v>x</v>
          </cell>
        </row>
        <row r="2210">
          <cell r="B2210" t="str">
            <v>x</v>
          </cell>
        </row>
        <row r="2211">
          <cell r="B2211" t="str">
            <v>x</v>
          </cell>
        </row>
        <row r="2212">
          <cell r="B2212" t="str">
            <v>x</v>
          </cell>
        </row>
        <row r="2213">
          <cell r="B2213" t="str">
            <v>x</v>
          </cell>
        </row>
        <row r="2214">
          <cell r="B2214" t="str">
            <v>x</v>
          </cell>
        </row>
        <row r="2215">
          <cell r="B2215" t="str">
            <v>x</v>
          </cell>
        </row>
        <row r="2216">
          <cell r="B2216" t="str">
            <v>x</v>
          </cell>
        </row>
        <row r="2217">
          <cell r="B2217" t="str">
            <v>x</v>
          </cell>
        </row>
        <row r="2218">
          <cell r="B2218" t="str">
            <v>x</v>
          </cell>
        </row>
        <row r="2219">
          <cell r="B2219" t="str">
            <v>x</v>
          </cell>
        </row>
        <row r="2220">
          <cell r="B2220" t="str">
            <v>x</v>
          </cell>
        </row>
        <row r="2221">
          <cell r="B2221" t="str">
            <v>x</v>
          </cell>
        </row>
        <row r="2222">
          <cell r="B2222" t="str">
            <v>x</v>
          </cell>
        </row>
        <row r="2223">
          <cell r="B2223" t="str">
            <v>x</v>
          </cell>
        </row>
        <row r="2224">
          <cell r="B2224" t="str">
            <v>x</v>
          </cell>
        </row>
        <row r="2225">
          <cell r="B2225" t="str">
            <v>x</v>
          </cell>
        </row>
        <row r="2226">
          <cell r="B2226" t="str">
            <v>x</v>
          </cell>
        </row>
        <row r="2227">
          <cell r="B2227" t="str">
            <v>x</v>
          </cell>
        </row>
        <row r="2228">
          <cell r="B2228" t="str">
            <v>x</v>
          </cell>
        </row>
        <row r="2229">
          <cell r="B2229" t="str">
            <v>x</v>
          </cell>
        </row>
        <row r="2230">
          <cell r="B2230" t="str">
            <v>x</v>
          </cell>
        </row>
        <row r="2231">
          <cell r="B2231" t="str">
            <v>x</v>
          </cell>
        </row>
        <row r="2232">
          <cell r="B2232" t="str">
            <v>x</v>
          </cell>
        </row>
        <row r="2233">
          <cell r="B2233" t="str">
            <v>x</v>
          </cell>
        </row>
        <row r="2234">
          <cell r="B2234" t="str">
            <v>x</v>
          </cell>
        </row>
        <row r="2235">
          <cell r="B2235" t="str">
            <v>x</v>
          </cell>
        </row>
        <row r="2236">
          <cell r="B2236" t="str">
            <v>x</v>
          </cell>
        </row>
        <row r="2237">
          <cell r="B2237" t="str">
            <v>x</v>
          </cell>
        </row>
        <row r="2238">
          <cell r="B2238" t="str">
            <v>x</v>
          </cell>
        </row>
        <row r="2239">
          <cell r="B2239" t="str">
            <v>x</v>
          </cell>
        </row>
        <row r="2240">
          <cell r="B2240" t="str">
            <v>x</v>
          </cell>
        </row>
        <row r="2241">
          <cell r="B2241" t="str">
            <v>x</v>
          </cell>
        </row>
        <row r="2242">
          <cell r="B2242" t="str">
            <v>x</v>
          </cell>
        </row>
        <row r="2243">
          <cell r="B2243" t="str">
            <v>x</v>
          </cell>
        </row>
        <row r="2244">
          <cell r="B2244" t="str">
            <v>x</v>
          </cell>
        </row>
        <row r="2245">
          <cell r="B2245" t="str">
            <v>x</v>
          </cell>
        </row>
        <row r="2246">
          <cell r="B2246" t="str">
            <v>x</v>
          </cell>
        </row>
        <row r="2247">
          <cell r="B2247" t="str">
            <v>x</v>
          </cell>
        </row>
        <row r="2248">
          <cell r="B2248" t="str">
            <v>x</v>
          </cell>
        </row>
        <row r="2249">
          <cell r="B2249" t="str">
            <v>x</v>
          </cell>
        </row>
        <row r="2250">
          <cell r="B2250" t="str">
            <v>x</v>
          </cell>
        </row>
        <row r="2251">
          <cell r="B2251" t="str">
            <v>x</v>
          </cell>
        </row>
        <row r="2252">
          <cell r="B2252" t="str">
            <v>x</v>
          </cell>
        </row>
        <row r="2253">
          <cell r="B2253" t="str">
            <v>x</v>
          </cell>
        </row>
        <row r="2254">
          <cell r="B2254" t="str">
            <v>x</v>
          </cell>
        </row>
        <row r="2255">
          <cell r="B2255" t="str">
            <v>x</v>
          </cell>
        </row>
        <row r="2256">
          <cell r="B2256" t="str">
            <v>x</v>
          </cell>
        </row>
        <row r="2257">
          <cell r="B2257" t="str">
            <v>x</v>
          </cell>
        </row>
        <row r="2258">
          <cell r="B2258" t="str">
            <v>x</v>
          </cell>
        </row>
        <row r="2259">
          <cell r="B2259" t="str">
            <v>x</v>
          </cell>
        </row>
        <row r="2260">
          <cell r="B2260" t="str">
            <v>x</v>
          </cell>
        </row>
        <row r="2261">
          <cell r="B2261" t="str">
            <v>x</v>
          </cell>
        </row>
        <row r="2262">
          <cell r="B2262" t="str">
            <v>x</v>
          </cell>
        </row>
        <row r="2263">
          <cell r="B2263" t="str">
            <v>x</v>
          </cell>
        </row>
        <row r="2264">
          <cell r="B2264" t="str">
            <v>x</v>
          </cell>
        </row>
        <row r="2265">
          <cell r="B2265" t="str">
            <v>x</v>
          </cell>
        </row>
        <row r="2266">
          <cell r="B2266" t="str">
            <v>x</v>
          </cell>
        </row>
        <row r="2267">
          <cell r="B2267" t="str">
            <v>x</v>
          </cell>
        </row>
        <row r="2268">
          <cell r="B2268" t="str">
            <v>x</v>
          </cell>
        </row>
        <row r="2269">
          <cell r="B2269" t="str">
            <v>x</v>
          </cell>
        </row>
        <row r="2270">
          <cell r="B2270" t="str">
            <v>x</v>
          </cell>
        </row>
        <row r="2271">
          <cell r="B2271" t="str">
            <v>x</v>
          </cell>
        </row>
        <row r="2272">
          <cell r="B2272" t="str">
            <v>x</v>
          </cell>
        </row>
        <row r="2273">
          <cell r="B2273" t="str">
            <v>x</v>
          </cell>
        </row>
        <row r="2274">
          <cell r="B2274" t="str">
            <v>x</v>
          </cell>
        </row>
        <row r="2275">
          <cell r="B2275" t="str">
            <v>x</v>
          </cell>
        </row>
        <row r="2276">
          <cell r="B2276" t="str">
            <v>x</v>
          </cell>
        </row>
        <row r="2277">
          <cell r="B2277" t="str">
            <v>x</v>
          </cell>
        </row>
        <row r="2278">
          <cell r="B2278" t="str">
            <v>x</v>
          </cell>
        </row>
        <row r="2279">
          <cell r="B2279" t="str">
            <v>x</v>
          </cell>
        </row>
        <row r="2280">
          <cell r="B2280" t="str">
            <v>x</v>
          </cell>
        </row>
        <row r="2281">
          <cell r="B2281" t="str">
            <v>x</v>
          </cell>
        </row>
        <row r="2282">
          <cell r="B2282" t="str">
            <v>x</v>
          </cell>
        </row>
        <row r="2283">
          <cell r="B2283" t="str">
            <v>x</v>
          </cell>
        </row>
        <row r="2284">
          <cell r="B2284" t="str">
            <v>x</v>
          </cell>
        </row>
        <row r="2285">
          <cell r="B2285" t="str">
            <v>x</v>
          </cell>
        </row>
        <row r="2286">
          <cell r="B2286" t="str">
            <v>x</v>
          </cell>
        </row>
        <row r="2287">
          <cell r="B2287" t="str">
            <v>x</v>
          </cell>
        </row>
        <row r="2288">
          <cell r="B2288" t="str">
            <v>x</v>
          </cell>
        </row>
        <row r="2289">
          <cell r="B2289" t="str">
            <v>x</v>
          </cell>
        </row>
        <row r="2290">
          <cell r="B2290" t="str">
            <v>x</v>
          </cell>
        </row>
        <row r="2291">
          <cell r="B2291" t="str">
            <v>x</v>
          </cell>
        </row>
        <row r="2292">
          <cell r="B2292" t="str">
            <v>x</v>
          </cell>
        </row>
        <row r="2293">
          <cell r="B2293" t="str">
            <v>x</v>
          </cell>
        </row>
        <row r="2294">
          <cell r="B2294" t="str">
            <v>x</v>
          </cell>
        </row>
        <row r="2295">
          <cell r="B2295" t="str">
            <v>x</v>
          </cell>
        </row>
        <row r="2296">
          <cell r="B2296" t="str">
            <v>x</v>
          </cell>
        </row>
        <row r="2297">
          <cell r="B2297" t="str">
            <v>x</v>
          </cell>
        </row>
        <row r="2298">
          <cell r="B2298" t="str">
            <v>x</v>
          </cell>
        </row>
        <row r="2299">
          <cell r="B2299" t="str">
            <v>x</v>
          </cell>
        </row>
        <row r="2300">
          <cell r="B2300" t="str">
            <v>x</v>
          </cell>
        </row>
        <row r="2301">
          <cell r="B2301" t="str">
            <v>x</v>
          </cell>
        </row>
        <row r="2302">
          <cell r="B2302" t="str">
            <v>x</v>
          </cell>
        </row>
        <row r="2303">
          <cell r="B2303" t="str">
            <v>x</v>
          </cell>
        </row>
        <row r="2304">
          <cell r="B2304" t="str">
            <v>x</v>
          </cell>
        </row>
        <row r="2305">
          <cell r="B2305" t="str">
            <v>x</v>
          </cell>
        </row>
        <row r="2306">
          <cell r="B2306" t="str">
            <v>x</v>
          </cell>
        </row>
        <row r="2307">
          <cell r="B2307" t="str">
            <v>x</v>
          </cell>
        </row>
        <row r="2308">
          <cell r="B2308" t="str">
            <v>x</v>
          </cell>
        </row>
        <row r="2309">
          <cell r="B2309" t="str">
            <v>x</v>
          </cell>
        </row>
        <row r="2310">
          <cell r="B2310" t="str">
            <v>x</v>
          </cell>
        </row>
        <row r="2311">
          <cell r="B2311" t="str">
            <v>x</v>
          </cell>
        </row>
        <row r="2312">
          <cell r="B2312" t="str">
            <v>x</v>
          </cell>
        </row>
        <row r="2313">
          <cell r="B2313" t="str">
            <v>x</v>
          </cell>
        </row>
        <row r="2314">
          <cell r="B2314" t="str">
            <v>x</v>
          </cell>
        </row>
        <row r="2315">
          <cell r="B2315" t="str">
            <v>x</v>
          </cell>
        </row>
        <row r="2316">
          <cell r="B2316" t="str">
            <v>x</v>
          </cell>
        </row>
        <row r="2317">
          <cell r="B2317" t="str">
            <v>x</v>
          </cell>
        </row>
        <row r="2318">
          <cell r="B2318" t="str">
            <v>x</v>
          </cell>
        </row>
        <row r="2319">
          <cell r="B2319" t="str">
            <v>x</v>
          </cell>
        </row>
        <row r="2320">
          <cell r="B2320" t="str">
            <v>x</v>
          </cell>
        </row>
        <row r="2321">
          <cell r="B2321" t="str">
            <v>x</v>
          </cell>
        </row>
        <row r="2322">
          <cell r="B2322" t="str">
            <v>x</v>
          </cell>
        </row>
        <row r="2323">
          <cell r="B2323" t="str">
            <v>x</v>
          </cell>
        </row>
        <row r="2324">
          <cell r="B2324" t="str">
            <v>x</v>
          </cell>
        </row>
        <row r="2325">
          <cell r="B2325" t="str">
            <v>x</v>
          </cell>
        </row>
        <row r="2326">
          <cell r="B2326" t="str">
            <v>x</v>
          </cell>
        </row>
        <row r="2327">
          <cell r="B2327" t="str">
            <v>x</v>
          </cell>
        </row>
        <row r="2328">
          <cell r="B2328" t="str">
            <v>x</v>
          </cell>
        </row>
        <row r="2329">
          <cell r="B2329" t="str">
            <v>x</v>
          </cell>
        </row>
        <row r="2330">
          <cell r="B2330" t="str">
            <v>x</v>
          </cell>
        </row>
        <row r="2331">
          <cell r="B2331" t="str">
            <v>x</v>
          </cell>
        </row>
        <row r="2332">
          <cell r="B2332" t="str">
            <v>x</v>
          </cell>
        </row>
        <row r="2333">
          <cell r="B2333" t="str">
            <v>x</v>
          </cell>
        </row>
        <row r="2334">
          <cell r="B2334" t="str">
            <v>x</v>
          </cell>
        </row>
        <row r="2335">
          <cell r="B2335" t="str">
            <v>x</v>
          </cell>
        </row>
        <row r="2336">
          <cell r="B2336" t="str">
            <v>x</v>
          </cell>
        </row>
        <row r="2337">
          <cell r="B2337" t="str">
            <v>x</v>
          </cell>
        </row>
        <row r="2338">
          <cell r="B2338" t="str">
            <v>x</v>
          </cell>
        </row>
        <row r="2339">
          <cell r="B2339" t="str">
            <v>x</v>
          </cell>
        </row>
        <row r="2340">
          <cell r="B2340" t="str">
            <v>x</v>
          </cell>
        </row>
        <row r="2341">
          <cell r="B2341" t="str">
            <v>x</v>
          </cell>
        </row>
        <row r="2342">
          <cell r="B2342" t="str">
            <v>x</v>
          </cell>
        </row>
        <row r="2343">
          <cell r="B2343" t="str">
            <v>x</v>
          </cell>
        </row>
        <row r="2344">
          <cell r="B2344" t="str">
            <v>x</v>
          </cell>
        </row>
        <row r="2345">
          <cell r="B2345" t="str">
            <v>x</v>
          </cell>
        </row>
        <row r="2346">
          <cell r="B2346" t="str">
            <v>x</v>
          </cell>
        </row>
        <row r="2347">
          <cell r="B2347" t="str">
            <v>x</v>
          </cell>
        </row>
        <row r="2348">
          <cell r="B2348" t="str">
            <v>x</v>
          </cell>
        </row>
        <row r="2349">
          <cell r="B2349" t="str">
            <v>x</v>
          </cell>
        </row>
        <row r="2350">
          <cell r="B2350" t="str">
            <v>x</v>
          </cell>
        </row>
        <row r="2351">
          <cell r="B2351" t="str">
            <v>x</v>
          </cell>
        </row>
        <row r="2352">
          <cell r="B2352" t="str">
            <v>x</v>
          </cell>
        </row>
        <row r="2353">
          <cell r="B2353" t="str">
            <v>x</v>
          </cell>
        </row>
        <row r="2354">
          <cell r="B2354" t="str">
            <v>x</v>
          </cell>
        </row>
        <row r="2355">
          <cell r="B2355" t="str">
            <v>x</v>
          </cell>
        </row>
        <row r="2356">
          <cell r="B2356" t="str">
            <v>x</v>
          </cell>
        </row>
        <row r="2357">
          <cell r="B2357" t="str">
            <v>x</v>
          </cell>
        </row>
        <row r="2358">
          <cell r="B2358" t="str">
            <v>x</v>
          </cell>
        </row>
        <row r="2359">
          <cell r="B2359" t="str">
            <v>x</v>
          </cell>
        </row>
        <row r="2360">
          <cell r="B2360" t="str">
            <v>x</v>
          </cell>
        </row>
        <row r="2361">
          <cell r="B2361" t="str">
            <v>x</v>
          </cell>
        </row>
        <row r="2362">
          <cell r="B2362" t="str">
            <v>x</v>
          </cell>
        </row>
        <row r="2363">
          <cell r="B2363" t="str">
            <v>x</v>
          </cell>
        </row>
        <row r="2364">
          <cell r="B2364" t="str">
            <v>x</v>
          </cell>
        </row>
        <row r="2365">
          <cell r="B2365" t="str">
            <v>x</v>
          </cell>
        </row>
        <row r="2366">
          <cell r="B2366" t="str">
            <v>x</v>
          </cell>
        </row>
        <row r="2367">
          <cell r="B2367" t="str">
            <v>x</v>
          </cell>
        </row>
        <row r="2368">
          <cell r="B2368" t="str">
            <v>x</v>
          </cell>
        </row>
        <row r="2369">
          <cell r="B2369" t="str">
            <v>x</v>
          </cell>
        </row>
        <row r="2370">
          <cell r="B2370" t="str">
            <v>x</v>
          </cell>
        </row>
        <row r="2371">
          <cell r="B2371" t="str">
            <v>x</v>
          </cell>
        </row>
        <row r="2372">
          <cell r="B2372" t="str">
            <v>x</v>
          </cell>
        </row>
        <row r="2373">
          <cell r="B2373" t="str">
            <v>x</v>
          </cell>
        </row>
        <row r="2374">
          <cell r="B2374" t="str">
            <v>x</v>
          </cell>
        </row>
        <row r="2375">
          <cell r="B2375" t="str">
            <v>x</v>
          </cell>
        </row>
        <row r="2376">
          <cell r="B2376" t="str">
            <v>x</v>
          </cell>
        </row>
        <row r="2377">
          <cell r="B2377" t="str">
            <v>x</v>
          </cell>
        </row>
        <row r="2378">
          <cell r="B2378" t="str">
            <v>x</v>
          </cell>
        </row>
        <row r="2379">
          <cell r="B2379" t="str">
            <v>x</v>
          </cell>
        </row>
        <row r="2380">
          <cell r="B2380" t="str">
            <v>x</v>
          </cell>
        </row>
        <row r="2381">
          <cell r="B2381" t="str">
            <v>x</v>
          </cell>
        </row>
        <row r="2382">
          <cell r="B2382" t="str">
            <v>x</v>
          </cell>
        </row>
        <row r="2383">
          <cell r="B2383" t="str">
            <v>x</v>
          </cell>
        </row>
        <row r="2384">
          <cell r="B2384" t="str">
            <v>x</v>
          </cell>
        </row>
        <row r="2385">
          <cell r="B2385" t="str">
            <v>x</v>
          </cell>
        </row>
        <row r="2386">
          <cell r="B2386" t="str">
            <v>x</v>
          </cell>
        </row>
        <row r="2387">
          <cell r="B2387" t="str">
            <v>x</v>
          </cell>
        </row>
        <row r="2388">
          <cell r="B2388" t="str">
            <v>x</v>
          </cell>
        </row>
        <row r="2389">
          <cell r="B2389" t="str">
            <v>x</v>
          </cell>
        </row>
        <row r="2390">
          <cell r="B2390" t="str">
            <v>x</v>
          </cell>
        </row>
        <row r="2391">
          <cell r="B2391" t="str">
            <v>x</v>
          </cell>
        </row>
        <row r="2392">
          <cell r="B2392" t="str">
            <v>x</v>
          </cell>
        </row>
        <row r="2393">
          <cell r="B2393" t="str">
            <v>x</v>
          </cell>
        </row>
        <row r="2394">
          <cell r="B2394" t="str">
            <v>x</v>
          </cell>
        </row>
        <row r="2395">
          <cell r="B2395" t="str">
            <v>x</v>
          </cell>
        </row>
        <row r="2396">
          <cell r="B2396" t="str">
            <v>x</v>
          </cell>
        </row>
        <row r="2397">
          <cell r="B2397" t="str">
            <v>x</v>
          </cell>
        </row>
        <row r="2398">
          <cell r="B2398" t="str">
            <v>x</v>
          </cell>
        </row>
        <row r="2399">
          <cell r="B2399" t="str">
            <v>x</v>
          </cell>
        </row>
        <row r="2400">
          <cell r="B2400" t="str">
            <v>x</v>
          </cell>
        </row>
        <row r="2401">
          <cell r="B2401" t="str">
            <v>x</v>
          </cell>
        </row>
        <row r="2402">
          <cell r="B2402" t="str">
            <v>x</v>
          </cell>
        </row>
        <row r="2403">
          <cell r="B2403" t="str">
            <v>x</v>
          </cell>
        </row>
        <row r="2404">
          <cell r="B2404" t="str">
            <v>x</v>
          </cell>
        </row>
        <row r="2405">
          <cell r="B2405" t="str">
            <v>x</v>
          </cell>
        </row>
        <row r="2406">
          <cell r="B2406" t="str">
            <v>x</v>
          </cell>
        </row>
        <row r="2407">
          <cell r="B2407" t="str">
            <v>x</v>
          </cell>
        </row>
        <row r="2408">
          <cell r="B2408" t="str">
            <v>x</v>
          </cell>
        </row>
        <row r="2409">
          <cell r="B2409" t="str">
            <v>x</v>
          </cell>
        </row>
        <row r="2410">
          <cell r="B2410" t="str">
            <v>x</v>
          </cell>
        </row>
        <row r="2411">
          <cell r="B2411" t="str">
            <v>x</v>
          </cell>
        </row>
        <row r="2412">
          <cell r="B2412" t="str">
            <v>x</v>
          </cell>
        </row>
        <row r="2413">
          <cell r="B2413" t="str">
            <v>x</v>
          </cell>
        </row>
        <row r="2414">
          <cell r="B2414" t="str">
            <v>x</v>
          </cell>
        </row>
        <row r="2415">
          <cell r="B2415" t="str">
            <v>x</v>
          </cell>
        </row>
        <row r="2416">
          <cell r="B2416" t="str">
            <v>x</v>
          </cell>
        </row>
        <row r="2417">
          <cell r="B2417" t="str">
            <v>x</v>
          </cell>
        </row>
        <row r="2418">
          <cell r="B2418" t="str">
            <v>x</v>
          </cell>
        </row>
        <row r="2419">
          <cell r="B2419" t="str">
            <v>x</v>
          </cell>
        </row>
        <row r="2420">
          <cell r="B2420" t="str">
            <v>x</v>
          </cell>
        </row>
        <row r="2421">
          <cell r="B2421" t="str">
            <v>x</v>
          </cell>
        </row>
        <row r="2422">
          <cell r="B2422" t="str">
            <v>x</v>
          </cell>
        </row>
        <row r="2423">
          <cell r="B2423" t="str">
            <v>x</v>
          </cell>
        </row>
        <row r="2424">
          <cell r="B2424" t="str">
            <v>x</v>
          </cell>
        </row>
        <row r="2425">
          <cell r="B2425" t="str">
            <v>x</v>
          </cell>
        </row>
        <row r="2426">
          <cell r="B2426" t="str">
            <v>x</v>
          </cell>
        </row>
        <row r="2427">
          <cell r="B2427" t="str">
            <v>x</v>
          </cell>
        </row>
        <row r="2428">
          <cell r="B2428" t="str">
            <v>x</v>
          </cell>
        </row>
        <row r="2429">
          <cell r="B2429" t="str">
            <v>x</v>
          </cell>
        </row>
        <row r="2430">
          <cell r="B2430" t="str">
            <v>x</v>
          </cell>
        </row>
        <row r="2431">
          <cell r="B2431" t="str">
            <v>x</v>
          </cell>
        </row>
        <row r="2432">
          <cell r="B2432" t="str">
            <v>x</v>
          </cell>
        </row>
        <row r="2433">
          <cell r="B2433" t="str">
            <v>x</v>
          </cell>
        </row>
        <row r="2434">
          <cell r="B2434" t="str">
            <v>x</v>
          </cell>
        </row>
        <row r="2435">
          <cell r="B2435" t="str">
            <v>x</v>
          </cell>
        </row>
        <row r="2436">
          <cell r="B2436" t="str">
            <v>x</v>
          </cell>
        </row>
        <row r="2437">
          <cell r="B2437" t="str">
            <v>x</v>
          </cell>
        </row>
        <row r="2438">
          <cell r="B2438" t="str">
            <v>x</v>
          </cell>
        </row>
        <row r="2439">
          <cell r="B2439" t="str">
            <v>x</v>
          </cell>
        </row>
        <row r="2440">
          <cell r="B2440" t="str">
            <v>x</v>
          </cell>
        </row>
        <row r="2441">
          <cell r="B2441" t="str">
            <v>x</v>
          </cell>
        </row>
        <row r="2442">
          <cell r="B2442" t="str">
            <v>x</v>
          </cell>
        </row>
        <row r="2443">
          <cell r="B2443" t="str">
            <v>x</v>
          </cell>
        </row>
        <row r="2444">
          <cell r="B2444" t="str">
            <v>x</v>
          </cell>
        </row>
        <row r="2445">
          <cell r="B2445" t="str">
            <v>x</v>
          </cell>
        </row>
        <row r="2446">
          <cell r="B2446" t="str">
            <v>x</v>
          </cell>
        </row>
        <row r="2447">
          <cell r="B2447" t="str">
            <v>x</v>
          </cell>
        </row>
        <row r="2448">
          <cell r="B2448" t="str">
            <v>x</v>
          </cell>
        </row>
        <row r="2449">
          <cell r="B2449" t="str">
            <v>x</v>
          </cell>
        </row>
        <row r="2450">
          <cell r="B2450" t="str">
            <v>x</v>
          </cell>
        </row>
        <row r="2451">
          <cell r="B2451" t="str">
            <v>x</v>
          </cell>
        </row>
        <row r="2452">
          <cell r="B2452" t="str">
            <v>x</v>
          </cell>
        </row>
        <row r="2453">
          <cell r="B2453" t="str">
            <v>x</v>
          </cell>
        </row>
        <row r="2454">
          <cell r="B2454" t="str">
            <v>x</v>
          </cell>
        </row>
        <row r="2455">
          <cell r="B2455" t="str">
            <v>x</v>
          </cell>
        </row>
        <row r="2456">
          <cell r="B2456" t="str">
            <v>x</v>
          </cell>
        </row>
        <row r="2457">
          <cell r="B2457" t="str">
            <v>x</v>
          </cell>
        </row>
        <row r="2458">
          <cell r="B2458" t="str">
            <v>x</v>
          </cell>
        </row>
        <row r="2459">
          <cell r="B2459" t="str">
            <v>x</v>
          </cell>
        </row>
        <row r="2460">
          <cell r="B2460" t="str">
            <v>x</v>
          </cell>
        </row>
        <row r="2461">
          <cell r="B2461" t="str">
            <v>x</v>
          </cell>
        </row>
        <row r="2462">
          <cell r="B2462" t="str">
            <v>x</v>
          </cell>
        </row>
        <row r="2463">
          <cell r="B2463" t="str">
            <v>x</v>
          </cell>
        </row>
        <row r="2464">
          <cell r="B2464" t="str">
            <v>x</v>
          </cell>
        </row>
        <row r="2465">
          <cell r="B2465" t="str">
            <v>x</v>
          </cell>
        </row>
        <row r="2466">
          <cell r="B2466" t="str">
            <v>x</v>
          </cell>
        </row>
        <row r="2467">
          <cell r="B2467" t="str">
            <v>x</v>
          </cell>
        </row>
        <row r="2468">
          <cell r="B2468" t="str">
            <v>x</v>
          </cell>
        </row>
        <row r="2469">
          <cell r="B2469" t="str">
            <v>x</v>
          </cell>
        </row>
        <row r="2470">
          <cell r="B2470" t="str">
            <v>x</v>
          </cell>
        </row>
        <row r="2471">
          <cell r="B2471" t="str">
            <v>x</v>
          </cell>
        </row>
        <row r="2472">
          <cell r="B2472" t="str">
            <v>x</v>
          </cell>
        </row>
        <row r="2473">
          <cell r="B2473" t="str">
            <v>x</v>
          </cell>
        </row>
        <row r="2474">
          <cell r="B2474" t="str">
            <v>x</v>
          </cell>
        </row>
        <row r="2475">
          <cell r="B2475" t="str">
            <v>x</v>
          </cell>
        </row>
        <row r="2476">
          <cell r="B2476" t="str">
            <v>x</v>
          </cell>
        </row>
        <row r="2477">
          <cell r="B2477" t="str">
            <v>x</v>
          </cell>
        </row>
        <row r="2478">
          <cell r="B2478" t="str">
            <v>x</v>
          </cell>
        </row>
        <row r="2479">
          <cell r="B2479" t="str">
            <v>x</v>
          </cell>
        </row>
        <row r="2480">
          <cell r="B2480" t="str">
            <v>x</v>
          </cell>
        </row>
        <row r="2481">
          <cell r="B2481" t="str">
            <v>x</v>
          </cell>
        </row>
        <row r="2482">
          <cell r="B2482" t="str">
            <v>x</v>
          </cell>
        </row>
        <row r="2483">
          <cell r="B2483" t="str">
            <v>x</v>
          </cell>
        </row>
        <row r="2484">
          <cell r="B2484" t="str">
            <v>x</v>
          </cell>
        </row>
        <row r="2485">
          <cell r="B2485" t="str">
            <v>x</v>
          </cell>
        </row>
        <row r="2486">
          <cell r="B2486" t="str">
            <v>x</v>
          </cell>
        </row>
        <row r="2487">
          <cell r="B2487" t="str">
            <v>x</v>
          </cell>
        </row>
        <row r="2488">
          <cell r="B2488" t="str">
            <v>x</v>
          </cell>
        </row>
        <row r="2489">
          <cell r="B2489" t="str">
            <v>x</v>
          </cell>
        </row>
        <row r="2490">
          <cell r="B2490" t="str">
            <v>x</v>
          </cell>
        </row>
        <row r="2491">
          <cell r="B2491" t="str">
            <v>x</v>
          </cell>
        </row>
        <row r="2492">
          <cell r="B2492" t="str">
            <v>x</v>
          </cell>
        </row>
        <row r="2493">
          <cell r="B2493" t="str">
            <v>x</v>
          </cell>
        </row>
        <row r="2494">
          <cell r="B2494" t="str">
            <v>x</v>
          </cell>
        </row>
        <row r="2495">
          <cell r="B2495" t="str">
            <v>x</v>
          </cell>
        </row>
        <row r="2496">
          <cell r="B2496" t="str">
            <v>x</v>
          </cell>
        </row>
        <row r="2497">
          <cell r="B2497" t="str">
            <v>x</v>
          </cell>
        </row>
        <row r="2498">
          <cell r="B2498" t="str">
            <v>x</v>
          </cell>
        </row>
        <row r="2499">
          <cell r="B2499" t="str">
            <v>x</v>
          </cell>
        </row>
        <row r="2500">
          <cell r="B2500" t="str">
            <v>x</v>
          </cell>
        </row>
        <row r="2501">
          <cell r="B2501" t="str">
            <v>x</v>
          </cell>
        </row>
        <row r="2502">
          <cell r="B2502" t="str">
            <v>x</v>
          </cell>
        </row>
        <row r="2503">
          <cell r="B2503" t="str">
            <v>x</v>
          </cell>
        </row>
        <row r="2504">
          <cell r="B2504" t="str">
            <v>x</v>
          </cell>
        </row>
        <row r="2505">
          <cell r="B2505" t="str">
            <v>x</v>
          </cell>
        </row>
        <row r="2506">
          <cell r="B2506" t="str">
            <v>x</v>
          </cell>
        </row>
        <row r="2507">
          <cell r="B2507" t="str">
            <v>x</v>
          </cell>
        </row>
        <row r="2508">
          <cell r="B2508" t="str">
            <v>x</v>
          </cell>
        </row>
        <row r="2509">
          <cell r="B2509" t="str">
            <v>x</v>
          </cell>
        </row>
        <row r="2510">
          <cell r="B2510" t="str">
            <v>x</v>
          </cell>
        </row>
        <row r="2511">
          <cell r="B2511" t="str">
            <v>x</v>
          </cell>
        </row>
        <row r="2512">
          <cell r="B2512" t="str">
            <v>x</v>
          </cell>
        </row>
        <row r="2513">
          <cell r="B2513" t="str">
            <v>x</v>
          </cell>
        </row>
        <row r="2514">
          <cell r="B2514" t="str">
            <v>x</v>
          </cell>
        </row>
        <row r="2515">
          <cell r="B2515" t="str">
            <v>x</v>
          </cell>
        </row>
        <row r="2516">
          <cell r="B2516" t="str">
            <v>x</v>
          </cell>
        </row>
        <row r="2517">
          <cell r="B2517" t="str">
            <v>x</v>
          </cell>
        </row>
        <row r="2518">
          <cell r="B2518" t="str">
            <v>x</v>
          </cell>
        </row>
        <row r="2519">
          <cell r="B2519" t="str">
            <v>x</v>
          </cell>
        </row>
        <row r="2520">
          <cell r="B2520" t="str">
            <v>x</v>
          </cell>
        </row>
        <row r="2521">
          <cell r="B2521" t="str">
            <v>x</v>
          </cell>
        </row>
        <row r="2522">
          <cell r="B2522" t="str">
            <v>x</v>
          </cell>
        </row>
        <row r="2523">
          <cell r="B2523" t="str">
            <v>x</v>
          </cell>
        </row>
        <row r="2524">
          <cell r="B2524" t="str">
            <v>x</v>
          </cell>
        </row>
        <row r="2525">
          <cell r="B2525" t="str">
            <v>x</v>
          </cell>
        </row>
        <row r="2526">
          <cell r="B2526" t="str">
            <v>x</v>
          </cell>
        </row>
        <row r="2527">
          <cell r="B2527" t="str">
            <v>x</v>
          </cell>
        </row>
        <row r="2528">
          <cell r="B2528" t="str">
            <v>x</v>
          </cell>
        </row>
        <row r="2529">
          <cell r="B2529" t="str">
            <v>x</v>
          </cell>
        </row>
        <row r="2530">
          <cell r="B2530" t="str">
            <v>x</v>
          </cell>
        </row>
        <row r="2531">
          <cell r="B2531" t="str">
            <v>x</v>
          </cell>
        </row>
        <row r="2532">
          <cell r="B2532" t="str">
            <v>x</v>
          </cell>
        </row>
        <row r="2533">
          <cell r="B2533" t="str">
            <v>x</v>
          </cell>
        </row>
        <row r="2534">
          <cell r="B2534" t="str">
            <v>x</v>
          </cell>
        </row>
        <row r="2535">
          <cell r="B2535" t="str">
            <v>x</v>
          </cell>
        </row>
        <row r="2536">
          <cell r="B2536" t="str">
            <v>x</v>
          </cell>
        </row>
        <row r="2537">
          <cell r="B2537" t="str">
            <v>x</v>
          </cell>
        </row>
        <row r="2538">
          <cell r="B2538" t="str">
            <v>x</v>
          </cell>
        </row>
        <row r="2539">
          <cell r="B2539" t="str">
            <v>x</v>
          </cell>
        </row>
        <row r="2540">
          <cell r="B2540" t="str">
            <v>x</v>
          </cell>
        </row>
        <row r="2541">
          <cell r="B2541" t="str">
            <v>x</v>
          </cell>
        </row>
        <row r="2542">
          <cell r="B2542" t="str">
            <v>x</v>
          </cell>
        </row>
        <row r="2543">
          <cell r="B2543" t="str">
            <v>x</v>
          </cell>
        </row>
        <row r="2544">
          <cell r="B2544" t="str">
            <v>x</v>
          </cell>
        </row>
        <row r="2545">
          <cell r="B2545" t="str">
            <v>x</v>
          </cell>
        </row>
        <row r="2546">
          <cell r="B2546" t="str">
            <v>x</v>
          </cell>
        </row>
        <row r="2547">
          <cell r="B2547" t="str">
            <v>x</v>
          </cell>
        </row>
        <row r="2548">
          <cell r="B2548" t="str">
            <v>x</v>
          </cell>
        </row>
        <row r="2549">
          <cell r="B2549" t="str">
            <v>x</v>
          </cell>
        </row>
        <row r="2550">
          <cell r="B2550" t="str">
            <v>x</v>
          </cell>
        </row>
        <row r="2551">
          <cell r="B2551" t="str">
            <v>x</v>
          </cell>
        </row>
        <row r="2552">
          <cell r="B2552" t="str">
            <v>x</v>
          </cell>
        </row>
        <row r="2553">
          <cell r="B2553" t="str">
            <v>x</v>
          </cell>
        </row>
        <row r="2554">
          <cell r="B2554" t="str">
            <v>x</v>
          </cell>
        </row>
        <row r="2555">
          <cell r="B2555" t="str">
            <v>x</v>
          </cell>
        </row>
        <row r="2556">
          <cell r="B2556" t="str">
            <v>x</v>
          </cell>
        </row>
        <row r="2557">
          <cell r="B2557" t="str">
            <v>x</v>
          </cell>
        </row>
        <row r="2558">
          <cell r="B2558" t="str">
            <v>x</v>
          </cell>
        </row>
        <row r="2559">
          <cell r="B2559" t="str">
            <v>x</v>
          </cell>
        </row>
        <row r="2560">
          <cell r="B2560" t="str">
            <v>x</v>
          </cell>
        </row>
        <row r="2561">
          <cell r="B2561" t="str">
            <v>x</v>
          </cell>
        </row>
        <row r="2562">
          <cell r="B2562" t="str">
            <v>x</v>
          </cell>
        </row>
        <row r="2563">
          <cell r="B2563" t="str">
            <v>x</v>
          </cell>
        </row>
        <row r="2564">
          <cell r="B2564" t="str">
            <v>x</v>
          </cell>
        </row>
        <row r="2565">
          <cell r="B2565" t="str">
            <v>x</v>
          </cell>
        </row>
        <row r="2566">
          <cell r="B2566" t="str">
            <v>x</v>
          </cell>
        </row>
        <row r="2567">
          <cell r="B2567" t="str">
            <v>x</v>
          </cell>
        </row>
        <row r="2568">
          <cell r="B2568" t="str">
            <v>x</v>
          </cell>
        </row>
        <row r="2569">
          <cell r="B2569" t="str">
            <v>x</v>
          </cell>
        </row>
        <row r="2570">
          <cell r="B2570" t="str">
            <v>x</v>
          </cell>
        </row>
        <row r="2571">
          <cell r="B2571" t="str">
            <v>x</v>
          </cell>
        </row>
        <row r="2572">
          <cell r="B2572" t="str">
            <v>x</v>
          </cell>
        </row>
        <row r="2573">
          <cell r="B2573" t="str">
            <v>x</v>
          </cell>
        </row>
        <row r="2574">
          <cell r="B2574" t="str">
            <v>x</v>
          </cell>
        </row>
        <row r="2575">
          <cell r="B2575" t="str">
            <v>x</v>
          </cell>
        </row>
        <row r="2576">
          <cell r="B2576" t="str">
            <v>x</v>
          </cell>
        </row>
        <row r="2577">
          <cell r="B2577" t="str">
            <v>x</v>
          </cell>
        </row>
        <row r="2578">
          <cell r="B2578" t="str">
            <v>x</v>
          </cell>
        </row>
        <row r="2579">
          <cell r="B2579" t="str">
            <v>x</v>
          </cell>
        </row>
        <row r="2580">
          <cell r="B2580" t="str">
            <v>x</v>
          </cell>
        </row>
        <row r="2581">
          <cell r="B2581" t="str">
            <v>x</v>
          </cell>
        </row>
        <row r="2582">
          <cell r="B2582" t="str">
            <v>x</v>
          </cell>
        </row>
        <row r="2583">
          <cell r="B2583" t="str">
            <v>x</v>
          </cell>
        </row>
        <row r="2584">
          <cell r="B2584" t="str">
            <v>x</v>
          </cell>
        </row>
        <row r="2585">
          <cell r="B2585" t="str">
            <v>x</v>
          </cell>
        </row>
        <row r="2586">
          <cell r="B2586" t="str">
            <v>x</v>
          </cell>
        </row>
        <row r="2587">
          <cell r="B2587" t="str">
            <v>x</v>
          </cell>
        </row>
        <row r="2588">
          <cell r="B2588" t="str">
            <v>x</v>
          </cell>
        </row>
        <row r="2589">
          <cell r="B2589" t="str">
            <v>x</v>
          </cell>
        </row>
        <row r="2590">
          <cell r="B2590" t="str">
            <v>x</v>
          </cell>
        </row>
        <row r="2591">
          <cell r="B2591" t="str">
            <v>x</v>
          </cell>
        </row>
        <row r="2592">
          <cell r="B2592" t="str">
            <v>x</v>
          </cell>
        </row>
        <row r="2593">
          <cell r="B2593" t="str">
            <v>x</v>
          </cell>
        </row>
        <row r="2594">
          <cell r="B2594" t="str">
            <v>x</v>
          </cell>
        </row>
        <row r="2595">
          <cell r="B2595" t="str">
            <v>x</v>
          </cell>
        </row>
        <row r="2596">
          <cell r="B2596" t="str">
            <v>x</v>
          </cell>
        </row>
        <row r="2597">
          <cell r="B2597" t="str">
            <v>x</v>
          </cell>
        </row>
        <row r="2598">
          <cell r="B2598" t="str">
            <v>x</v>
          </cell>
        </row>
        <row r="2599">
          <cell r="B2599" t="str">
            <v>x</v>
          </cell>
        </row>
        <row r="2600">
          <cell r="B2600" t="str">
            <v>x</v>
          </cell>
        </row>
        <row r="2601">
          <cell r="B2601" t="str">
            <v>x</v>
          </cell>
        </row>
        <row r="2602">
          <cell r="B2602" t="str">
            <v>x</v>
          </cell>
        </row>
        <row r="2603">
          <cell r="B2603" t="str">
            <v>x</v>
          </cell>
        </row>
        <row r="2604">
          <cell r="B2604" t="str">
            <v>x</v>
          </cell>
        </row>
        <row r="2605">
          <cell r="B2605" t="str">
            <v>x</v>
          </cell>
        </row>
        <row r="2606">
          <cell r="B2606" t="str">
            <v>x</v>
          </cell>
        </row>
        <row r="2607">
          <cell r="B2607" t="str">
            <v>x</v>
          </cell>
        </row>
        <row r="2608">
          <cell r="B2608" t="str">
            <v>x</v>
          </cell>
        </row>
        <row r="2609">
          <cell r="B2609" t="str">
            <v>x</v>
          </cell>
        </row>
        <row r="2610">
          <cell r="B2610" t="str">
            <v>x</v>
          </cell>
        </row>
        <row r="2611">
          <cell r="B2611" t="str">
            <v>x</v>
          </cell>
        </row>
        <row r="2612">
          <cell r="B2612" t="str">
            <v>x</v>
          </cell>
        </row>
        <row r="2613">
          <cell r="B2613" t="str">
            <v>x</v>
          </cell>
        </row>
        <row r="2614">
          <cell r="B2614" t="str">
            <v>x</v>
          </cell>
        </row>
        <row r="2615">
          <cell r="B2615" t="str">
            <v>x</v>
          </cell>
        </row>
        <row r="2616">
          <cell r="B2616" t="str">
            <v>x</v>
          </cell>
        </row>
        <row r="2617">
          <cell r="B2617" t="str">
            <v>x</v>
          </cell>
        </row>
        <row r="2618">
          <cell r="B2618" t="str">
            <v>x</v>
          </cell>
        </row>
        <row r="2619">
          <cell r="B2619" t="str">
            <v>x</v>
          </cell>
        </row>
        <row r="2620">
          <cell r="B2620" t="str">
            <v>x</v>
          </cell>
        </row>
        <row r="2621">
          <cell r="B2621" t="str">
            <v>x</v>
          </cell>
        </row>
        <row r="2622">
          <cell r="B2622" t="str">
            <v>x</v>
          </cell>
        </row>
        <row r="2623">
          <cell r="B2623" t="str">
            <v>x</v>
          </cell>
        </row>
        <row r="2624">
          <cell r="B2624" t="str">
            <v>x</v>
          </cell>
        </row>
        <row r="2625">
          <cell r="B2625" t="str">
            <v>x</v>
          </cell>
        </row>
        <row r="2626">
          <cell r="B2626" t="str">
            <v>x</v>
          </cell>
        </row>
        <row r="2627">
          <cell r="B2627" t="str">
            <v>x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5">
          <cell r="A5">
            <v>111</v>
          </cell>
        </row>
      </sheetData>
      <sheetData sheetId="25">
        <row r="6">
          <cell r="B6" t="e">
            <v>#NAME?</v>
          </cell>
        </row>
        <row r="7">
          <cell r="B7" t="e">
            <v>#NAME?</v>
          </cell>
        </row>
      </sheetData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AJE"/>
      <sheetName val="INFOR"/>
      <sheetName val="WK"/>
      <sheetName val="BS"/>
      <sheetName val="PL"/>
      <sheetName val="CF1"/>
      <sheetName val="TM"/>
      <sheetName val="TM(NV)"/>
      <sheetName val="TM(TSCD)"/>
      <sheetName val="DT"/>
      <sheetName val="DC"/>
      <sheetName val="GDTS"/>
      <sheetName val="cong no"/>
      <sheetName val="Khac"/>
      <sheetName val="TM(Lienquan)"/>
      <sheetName val="TM CF1"/>
      <sheetName val="BSPL"/>
      <sheetName val="BSPL2"/>
      <sheetName val="BSPL3"/>
      <sheetName val="BSPL4"/>
      <sheetName val="CF2"/>
      <sheetName val="CTPT"/>
      <sheetName val="TinhToan"/>
      <sheetName val="dongia (2)"/>
    </sheetNames>
    <sheetDataSet>
      <sheetData sheetId="0"/>
      <sheetData sheetId="1"/>
      <sheetData sheetId="2" refreshError="1">
        <row r="8">
          <cell r="C8" t="str">
            <v>DK</v>
          </cell>
        </row>
        <row r="9">
          <cell r="C9" t="str">
            <v>6.04 &amp; 3.14</v>
          </cell>
        </row>
        <row r="10">
          <cell r="C10" t="str">
            <v>6.04</v>
          </cell>
        </row>
        <row r="11">
          <cell r="C11" t="str">
            <v>3.14</v>
          </cell>
        </row>
      </sheetData>
      <sheetData sheetId="3" refreshError="1">
        <row r="12">
          <cell r="N12" t="str">
            <v>Sort
TK</v>
          </cell>
        </row>
        <row r="14">
          <cell r="N14">
            <v>1</v>
          </cell>
        </row>
        <row r="15">
          <cell r="N15">
            <v>2</v>
          </cell>
        </row>
        <row r="16">
          <cell r="N16">
            <v>3</v>
          </cell>
        </row>
        <row r="17">
          <cell r="N17">
            <v>4</v>
          </cell>
        </row>
        <row r="18">
          <cell r="N18">
            <v>5</v>
          </cell>
        </row>
        <row r="19">
          <cell r="N19">
            <v>6</v>
          </cell>
        </row>
        <row r="20">
          <cell r="N20">
            <v>7</v>
          </cell>
        </row>
        <row r="21">
          <cell r="N21">
            <v>8</v>
          </cell>
        </row>
        <row r="22">
          <cell r="N22">
            <v>9</v>
          </cell>
        </row>
        <row r="23">
          <cell r="N23">
            <v>10</v>
          </cell>
        </row>
        <row r="24">
          <cell r="N24">
            <v>11</v>
          </cell>
        </row>
        <row r="25">
          <cell r="N25">
            <v>12</v>
          </cell>
        </row>
        <row r="26">
          <cell r="N26">
            <v>13</v>
          </cell>
        </row>
        <row r="27">
          <cell r="N27">
            <v>14</v>
          </cell>
        </row>
        <row r="28">
          <cell r="N28">
            <v>15</v>
          </cell>
        </row>
        <row r="29">
          <cell r="N29">
            <v>16</v>
          </cell>
        </row>
        <row r="30">
          <cell r="N30">
            <v>17</v>
          </cell>
        </row>
        <row r="31">
          <cell r="N31">
            <v>18</v>
          </cell>
        </row>
        <row r="32">
          <cell r="N32">
            <v>19</v>
          </cell>
        </row>
        <row r="33">
          <cell r="N33">
            <v>20</v>
          </cell>
        </row>
        <row r="34">
          <cell r="N34">
            <v>21</v>
          </cell>
        </row>
        <row r="35">
          <cell r="N35">
            <v>22</v>
          </cell>
        </row>
        <row r="36">
          <cell r="N36">
            <v>23</v>
          </cell>
        </row>
        <row r="37">
          <cell r="N37">
            <v>24</v>
          </cell>
        </row>
        <row r="38">
          <cell r="N38">
            <v>25</v>
          </cell>
        </row>
        <row r="39">
          <cell r="N39">
            <v>26</v>
          </cell>
        </row>
        <row r="40">
          <cell r="N40">
            <v>27</v>
          </cell>
        </row>
        <row r="41">
          <cell r="N41">
            <v>28</v>
          </cell>
        </row>
        <row r="42">
          <cell r="N42">
            <v>29</v>
          </cell>
        </row>
        <row r="43">
          <cell r="N43">
            <v>30</v>
          </cell>
        </row>
        <row r="44">
          <cell r="N44">
            <v>31</v>
          </cell>
        </row>
        <row r="45">
          <cell r="N45">
            <v>32</v>
          </cell>
        </row>
        <row r="46">
          <cell r="N46">
            <v>33</v>
          </cell>
        </row>
        <row r="47">
          <cell r="N47">
            <v>34</v>
          </cell>
        </row>
        <row r="48">
          <cell r="N48">
            <v>35</v>
          </cell>
        </row>
        <row r="49">
          <cell r="N49">
            <v>36</v>
          </cell>
        </row>
        <row r="50">
          <cell r="N50">
            <v>37</v>
          </cell>
        </row>
        <row r="51">
          <cell r="N51">
            <v>38</v>
          </cell>
        </row>
        <row r="52">
          <cell r="N52">
            <v>39</v>
          </cell>
        </row>
        <row r="53">
          <cell r="N53">
            <v>40</v>
          </cell>
        </row>
        <row r="54">
          <cell r="N54">
            <v>41</v>
          </cell>
        </row>
        <row r="55">
          <cell r="N55">
            <v>42</v>
          </cell>
        </row>
        <row r="56">
          <cell r="N56">
            <v>43</v>
          </cell>
        </row>
        <row r="57">
          <cell r="N57">
            <v>44</v>
          </cell>
        </row>
        <row r="58">
          <cell r="N58">
            <v>45</v>
          </cell>
        </row>
        <row r="59">
          <cell r="N59">
            <v>46</v>
          </cell>
        </row>
        <row r="60">
          <cell r="N60">
            <v>47</v>
          </cell>
        </row>
        <row r="61">
          <cell r="N61">
            <v>48</v>
          </cell>
        </row>
        <row r="62">
          <cell r="N62">
            <v>49</v>
          </cell>
        </row>
        <row r="63">
          <cell r="N63">
            <v>50</v>
          </cell>
        </row>
        <row r="64">
          <cell r="N64">
            <v>51</v>
          </cell>
        </row>
        <row r="65">
          <cell r="N65" t="str">
            <v/>
          </cell>
        </row>
        <row r="66">
          <cell r="N66">
            <v>52</v>
          </cell>
        </row>
        <row r="67">
          <cell r="N67">
            <v>53</v>
          </cell>
        </row>
        <row r="68">
          <cell r="N68">
            <v>54</v>
          </cell>
        </row>
        <row r="69">
          <cell r="N69">
            <v>55</v>
          </cell>
        </row>
        <row r="70">
          <cell r="N70">
            <v>56</v>
          </cell>
        </row>
        <row r="71">
          <cell r="N71">
            <v>57</v>
          </cell>
        </row>
        <row r="72">
          <cell r="N72">
            <v>58</v>
          </cell>
        </row>
        <row r="73">
          <cell r="N73">
            <v>59</v>
          </cell>
        </row>
        <row r="74">
          <cell r="N74">
            <v>60</v>
          </cell>
        </row>
        <row r="75">
          <cell r="N75">
            <v>61</v>
          </cell>
        </row>
        <row r="76">
          <cell r="N76">
            <v>62</v>
          </cell>
        </row>
        <row r="77">
          <cell r="N77">
            <v>63</v>
          </cell>
        </row>
        <row r="78">
          <cell r="N78">
            <v>64</v>
          </cell>
        </row>
        <row r="79">
          <cell r="N79">
            <v>65</v>
          </cell>
        </row>
        <row r="80">
          <cell r="N80">
            <v>66</v>
          </cell>
        </row>
        <row r="81">
          <cell r="N81">
            <v>67</v>
          </cell>
        </row>
        <row r="82">
          <cell r="N82">
            <v>68</v>
          </cell>
        </row>
        <row r="83">
          <cell r="N83">
            <v>69</v>
          </cell>
        </row>
        <row r="84">
          <cell r="N84">
            <v>70</v>
          </cell>
        </row>
        <row r="85">
          <cell r="N85">
            <v>71</v>
          </cell>
        </row>
        <row r="86">
          <cell r="N86">
            <v>72</v>
          </cell>
        </row>
        <row r="87">
          <cell r="N87">
            <v>73</v>
          </cell>
        </row>
        <row r="88">
          <cell r="N88">
            <v>74</v>
          </cell>
        </row>
        <row r="89">
          <cell r="N89">
            <v>75</v>
          </cell>
        </row>
        <row r="90">
          <cell r="N90">
            <v>76</v>
          </cell>
        </row>
        <row r="91">
          <cell r="N91">
            <v>77</v>
          </cell>
        </row>
        <row r="92">
          <cell r="N92">
            <v>78</v>
          </cell>
        </row>
        <row r="93">
          <cell r="N93">
            <v>79</v>
          </cell>
        </row>
        <row r="94">
          <cell r="N94">
            <v>80</v>
          </cell>
        </row>
        <row r="95">
          <cell r="N95">
            <v>81</v>
          </cell>
        </row>
        <row r="96">
          <cell r="N96">
            <v>82</v>
          </cell>
        </row>
        <row r="97">
          <cell r="N97">
            <v>83</v>
          </cell>
        </row>
        <row r="98">
          <cell r="N98">
            <v>84</v>
          </cell>
        </row>
        <row r="99">
          <cell r="N99">
            <v>85</v>
          </cell>
        </row>
        <row r="100">
          <cell r="N100">
            <v>86</v>
          </cell>
        </row>
        <row r="101">
          <cell r="N101">
            <v>87</v>
          </cell>
        </row>
        <row r="102">
          <cell r="N102">
            <v>88</v>
          </cell>
        </row>
        <row r="103">
          <cell r="N103">
            <v>89</v>
          </cell>
        </row>
        <row r="104">
          <cell r="N104">
            <v>90</v>
          </cell>
        </row>
        <row r="105">
          <cell r="N105">
            <v>91</v>
          </cell>
        </row>
        <row r="106">
          <cell r="N106">
            <v>92</v>
          </cell>
        </row>
        <row r="107">
          <cell r="N107">
            <v>93</v>
          </cell>
        </row>
        <row r="108">
          <cell r="N108">
            <v>94</v>
          </cell>
        </row>
        <row r="109">
          <cell r="N109">
            <v>95</v>
          </cell>
        </row>
        <row r="110">
          <cell r="N110">
            <v>96</v>
          </cell>
        </row>
        <row r="111">
          <cell r="N111">
            <v>97</v>
          </cell>
        </row>
        <row r="112">
          <cell r="N112">
            <v>98</v>
          </cell>
        </row>
        <row r="113">
          <cell r="N113">
            <v>99</v>
          </cell>
        </row>
        <row r="114">
          <cell r="N114">
            <v>100</v>
          </cell>
        </row>
        <row r="115">
          <cell r="N115" t="str">
            <v/>
          </cell>
        </row>
        <row r="116">
          <cell r="N116">
            <v>101</v>
          </cell>
        </row>
        <row r="117">
          <cell r="N117" t="str">
            <v/>
          </cell>
        </row>
        <row r="118">
          <cell r="N118" t="str">
            <v/>
          </cell>
        </row>
        <row r="119">
          <cell r="N119">
            <v>102</v>
          </cell>
        </row>
        <row r="120">
          <cell r="N120">
            <v>103</v>
          </cell>
        </row>
        <row r="121">
          <cell r="N121">
            <v>104</v>
          </cell>
        </row>
        <row r="122">
          <cell r="N122">
            <v>105</v>
          </cell>
        </row>
        <row r="123">
          <cell r="N123">
            <v>106</v>
          </cell>
        </row>
        <row r="124">
          <cell r="N124">
            <v>107</v>
          </cell>
        </row>
        <row r="125">
          <cell r="N125">
            <v>108</v>
          </cell>
        </row>
        <row r="126">
          <cell r="N126">
            <v>109</v>
          </cell>
        </row>
        <row r="127">
          <cell r="N127">
            <v>110</v>
          </cell>
        </row>
        <row r="128">
          <cell r="N128">
            <v>111</v>
          </cell>
        </row>
        <row r="129">
          <cell r="N129">
            <v>112</v>
          </cell>
        </row>
        <row r="130">
          <cell r="N130">
            <v>113</v>
          </cell>
        </row>
        <row r="131">
          <cell r="N131">
            <v>114</v>
          </cell>
        </row>
        <row r="132">
          <cell r="N132">
            <v>115</v>
          </cell>
        </row>
        <row r="133">
          <cell r="N133">
            <v>116</v>
          </cell>
        </row>
        <row r="134">
          <cell r="N134">
            <v>117</v>
          </cell>
        </row>
        <row r="135">
          <cell r="N135">
            <v>118</v>
          </cell>
        </row>
        <row r="136">
          <cell r="N136">
            <v>119</v>
          </cell>
        </row>
        <row r="137">
          <cell r="N137">
            <v>120</v>
          </cell>
        </row>
        <row r="138">
          <cell r="N138">
            <v>121</v>
          </cell>
        </row>
        <row r="139">
          <cell r="N139">
            <v>122</v>
          </cell>
        </row>
        <row r="140">
          <cell r="N140">
            <v>123</v>
          </cell>
        </row>
        <row r="141">
          <cell r="N141">
            <v>124</v>
          </cell>
        </row>
        <row r="142">
          <cell r="N142">
            <v>125</v>
          </cell>
        </row>
        <row r="143">
          <cell r="N143">
            <v>126</v>
          </cell>
        </row>
        <row r="144">
          <cell r="N144">
            <v>127</v>
          </cell>
        </row>
        <row r="145">
          <cell r="N145">
            <v>128</v>
          </cell>
        </row>
        <row r="146">
          <cell r="N146">
            <v>129</v>
          </cell>
        </row>
        <row r="147">
          <cell r="N147">
            <v>130</v>
          </cell>
        </row>
        <row r="148">
          <cell r="N148">
            <v>131</v>
          </cell>
        </row>
        <row r="149">
          <cell r="N149">
            <v>132</v>
          </cell>
        </row>
        <row r="150">
          <cell r="N150">
            <v>133</v>
          </cell>
        </row>
        <row r="151">
          <cell r="N151">
            <v>134</v>
          </cell>
        </row>
        <row r="152">
          <cell r="N152">
            <v>135</v>
          </cell>
        </row>
        <row r="153">
          <cell r="N153">
            <v>136</v>
          </cell>
        </row>
        <row r="154">
          <cell r="N154">
            <v>137</v>
          </cell>
        </row>
        <row r="155">
          <cell r="N155">
            <v>138</v>
          </cell>
        </row>
        <row r="156">
          <cell r="N156">
            <v>139</v>
          </cell>
        </row>
        <row r="157">
          <cell r="N157">
            <v>140</v>
          </cell>
        </row>
        <row r="158">
          <cell r="N158">
            <v>141</v>
          </cell>
        </row>
        <row r="159">
          <cell r="N159">
            <v>142</v>
          </cell>
        </row>
        <row r="160">
          <cell r="N160">
            <v>143</v>
          </cell>
        </row>
        <row r="161">
          <cell r="N161">
            <v>144</v>
          </cell>
        </row>
        <row r="162">
          <cell r="N162">
            <v>145</v>
          </cell>
        </row>
        <row r="163">
          <cell r="N163">
            <v>146</v>
          </cell>
        </row>
        <row r="164">
          <cell r="N164">
            <v>147</v>
          </cell>
        </row>
        <row r="165">
          <cell r="N165">
            <v>148</v>
          </cell>
        </row>
        <row r="166">
          <cell r="N166">
            <v>149</v>
          </cell>
        </row>
        <row r="167">
          <cell r="N167">
            <v>150</v>
          </cell>
        </row>
        <row r="168">
          <cell r="N168">
            <v>151</v>
          </cell>
        </row>
        <row r="169">
          <cell r="N169">
            <v>152</v>
          </cell>
        </row>
        <row r="170">
          <cell r="N170">
            <v>153</v>
          </cell>
        </row>
        <row r="171">
          <cell r="N171">
            <v>154</v>
          </cell>
        </row>
        <row r="172">
          <cell r="N172">
            <v>155</v>
          </cell>
        </row>
        <row r="174">
          <cell r="N174">
            <v>156</v>
          </cell>
        </row>
        <row r="175">
          <cell r="N175">
            <v>157</v>
          </cell>
        </row>
        <row r="176">
          <cell r="N176">
            <v>158</v>
          </cell>
        </row>
        <row r="177">
          <cell r="N177">
            <v>159</v>
          </cell>
        </row>
        <row r="178">
          <cell r="N178">
            <v>160</v>
          </cell>
        </row>
        <row r="179">
          <cell r="N179">
            <v>161</v>
          </cell>
        </row>
        <row r="180">
          <cell r="N180">
            <v>162</v>
          </cell>
        </row>
        <row r="181">
          <cell r="N181">
            <v>163</v>
          </cell>
        </row>
        <row r="182">
          <cell r="N182">
            <v>164</v>
          </cell>
        </row>
        <row r="183">
          <cell r="N183">
            <v>165</v>
          </cell>
        </row>
        <row r="184">
          <cell r="N184">
            <v>166</v>
          </cell>
        </row>
        <row r="185">
          <cell r="N185">
            <v>167</v>
          </cell>
        </row>
        <row r="186">
          <cell r="N186">
            <v>168</v>
          </cell>
        </row>
        <row r="187">
          <cell r="N187">
            <v>169</v>
          </cell>
        </row>
        <row r="188">
          <cell r="N188">
            <v>170</v>
          </cell>
        </row>
        <row r="189">
          <cell r="N189">
            <v>171</v>
          </cell>
        </row>
        <row r="190">
          <cell r="N190">
            <v>172</v>
          </cell>
        </row>
        <row r="191">
          <cell r="N191">
            <v>173</v>
          </cell>
        </row>
        <row r="192">
          <cell r="N192">
            <v>174</v>
          </cell>
        </row>
        <row r="193">
          <cell r="N193">
            <v>175</v>
          </cell>
        </row>
        <row r="194">
          <cell r="N194">
            <v>176</v>
          </cell>
        </row>
        <row r="195">
          <cell r="N195">
            <v>177</v>
          </cell>
        </row>
        <row r="196">
          <cell r="N196">
            <v>178</v>
          </cell>
        </row>
        <row r="197">
          <cell r="N197">
            <v>179</v>
          </cell>
        </row>
        <row r="198">
          <cell r="N198">
            <v>180</v>
          </cell>
        </row>
        <row r="199">
          <cell r="N199">
            <v>181</v>
          </cell>
        </row>
        <row r="200">
          <cell r="N200">
            <v>182</v>
          </cell>
        </row>
        <row r="201">
          <cell r="N201">
            <v>183</v>
          </cell>
        </row>
        <row r="202">
          <cell r="N202">
            <v>184</v>
          </cell>
        </row>
        <row r="204">
          <cell r="N204">
            <v>185</v>
          </cell>
        </row>
        <row r="205">
          <cell r="N205" t="str">
            <v/>
          </cell>
        </row>
        <row r="206">
          <cell r="N206" t="str">
            <v/>
          </cell>
        </row>
        <row r="207">
          <cell r="N207" t="str">
            <v/>
          </cell>
        </row>
        <row r="208">
          <cell r="N208">
            <v>186</v>
          </cell>
        </row>
        <row r="209">
          <cell r="N209">
            <v>187</v>
          </cell>
        </row>
        <row r="210">
          <cell r="N210">
            <v>188</v>
          </cell>
        </row>
        <row r="211">
          <cell r="N211">
            <v>189</v>
          </cell>
        </row>
        <row r="212">
          <cell r="N212">
            <v>190</v>
          </cell>
        </row>
        <row r="213">
          <cell r="N213">
            <v>191</v>
          </cell>
        </row>
        <row r="214">
          <cell r="N214">
            <v>192</v>
          </cell>
        </row>
        <row r="215">
          <cell r="N215">
            <v>193</v>
          </cell>
        </row>
        <row r="216">
          <cell r="N216">
            <v>194</v>
          </cell>
        </row>
        <row r="217">
          <cell r="N217">
            <v>195</v>
          </cell>
        </row>
        <row r="218">
          <cell r="N218">
            <v>196</v>
          </cell>
        </row>
        <row r="219">
          <cell r="N219">
            <v>197</v>
          </cell>
        </row>
        <row r="220">
          <cell r="N220">
            <v>198</v>
          </cell>
        </row>
        <row r="221">
          <cell r="N221">
            <v>199</v>
          </cell>
        </row>
        <row r="222">
          <cell r="N222" t="str">
            <v/>
          </cell>
        </row>
        <row r="223">
          <cell r="N223" t="str">
            <v/>
          </cell>
        </row>
        <row r="224">
          <cell r="N224" t="str">
            <v/>
          </cell>
        </row>
        <row r="225">
          <cell r="N225" t="str">
            <v/>
          </cell>
        </row>
        <row r="226">
          <cell r="N226">
            <v>200</v>
          </cell>
        </row>
        <row r="227">
          <cell r="N227">
            <v>201</v>
          </cell>
        </row>
        <row r="228">
          <cell r="N228">
            <v>202</v>
          </cell>
        </row>
        <row r="229">
          <cell r="N229">
            <v>203</v>
          </cell>
        </row>
        <row r="230">
          <cell r="N230">
            <v>204</v>
          </cell>
        </row>
        <row r="231">
          <cell r="N231">
            <v>205</v>
          </cell>
        </row>
        <row r="232">
          <cell r="N232">
            <v>206</v>
          </cell>
        </row>
        <row r="233">
          <cell r="N233">
            <v>207</v>
          </cell>
        </row>
        <row r="234">
          <cell r="N234">
            <v>208</v>
          </cell>
        </row>
        <row r="235">
          <cell r="N235">
            <v>209</v>
          </cell>
        </row>
        <row r="236">
          <cell r="N236">
            <v>210</v>
          </cell>
        </row>
        <row r="237">
          <cell r="N237">
            <v>211</v>
          </cell>
        </row>
        <row r="238">
          <cell r="N238">
            <v>212</v>
          </cell>
        </row>
        <row r="239">
          <cell r="N239">
            <v>213</v>
          </cell>
        </row>
        <row r="240">
          <cell r="N240">
            <v>214</v>
          </cell>
        </row>
        <row r="241">
          <cell r="N241">
            <v>215</v>
          </cell>
        </row>
        <row r="242">
          <cell r="N242">
            <v>216</v>
          </cell>
        </row>
        <row r="243">
          <cell r="N243">
            <v>217</v>
          </cell>
        </row>
        <row r="244">
          <cell r="N244">
            <v>218</v>
          </cell>
        </row>
        <row r="245">
          <cell r="N245">
            <v>219</v>
          </cell>
        </row>
        <row r="246">
          <cell r="N246">
            <v>220</v>
          </cell>
        </row>
        <row r="247">
          <cell r="N247">
            <v>221</v>
          </cell>
        </row>
        <row r="248">
          <cell r="N248">
            <v>222</v>
          </cell>
        </row>
        <row r="249">
          <cell r="N249">
            <v>223</v>
          </cell>
        </row>
        <row r="250">
          <cell r="N250">
            <v>224</v>
          </cell>
        </row>
        <row r="251">
          <cell r="N251">
            <v>225</v>
          </cell>
        </row>
        <row r="252">
          <cell r="N252">
            <v>226</v>
          </cell>
        </row>
        <row r="253">
          <cell r="N253">
            <v>227</v>
          </cell>
        </row>
        <row r="254">
          <cell r="N254">
            <v>228</v>
          </cell>
        </row>
        <row r="255">
          <cell r="N255">
            <v>229</v>
          </cell>
        </row>
        <row r="256">
          <cell r="N256">
            <v>230</v>
          </cell>
        </row>
        <row r="257">
          <cell r="N257">
            <v>231</v>
          </cell>
        </row>
        <row r="258">
          <cell r="N258">
            <v>232</v>
          </cell>
        </row>
        <row r="259">
          <cell r="N259">
            <v>233</v>
          </cell>
        </row>
        <row r="260">
          <cell r="N260">
            <v>234</v>
          </cell>
        </row>
        <row r="261">
          <cell r="N261">
            <v>235</v>
          </cell>
        </row>
        <row r="262">
          <cell r="N262">
            <v>236</v>
          </cell>
        </row>
        <row r="263">
          <cell r="N263">
            <v>237</v>
          </cell>
        </row>
        <row r="264">
          <cell r="N264">
            <v>238</v>
          </cell>
        </row>
        <row r="265">
          <cell r="N265">
            <v>239</v>
          </cell>
        </row>
        <row r="266">
          <cell r="N266">
            <v>240</v>
          </cell>
        </row>
        <row r="267">
          <cell r="N267">
            <v>241</v>
          </cell>
        </row>
        <row r="268">
          <cell r="N268">
            <v>242</v>
          </cell>
        </row>
        <row r="269">
          <cell r="N269">
            <v>243</v>
          </cell>
        </row>
        <row r="270">
          <cell r="N270">
            <v>244</v>
          </cell>
        </row>
        <row r="271">
          <cell r="N271">
            <v>245</v>
          </cell>
        </row>
        <row r="272">
          <cell r="N272">
            <v>246</v>
          </cell>
        </row>
        <row r="273">
          <cell r="N273">
            <v>247</v>
          </cell>
        </row>
        <row r="274">
          <cell r="N274">
            <v>248</v>
          </cell>
        </row>
        <row r="275">
          <cell r="N275">
            <v>249</v>
          </cell>
        </row>
        <row r="276">
          <cell r="N276">
            <v>250</v>
          </cell>
        </row>
        <row r="277">
          <cell r="N277">
            <v>251</v>
          </cell>
        </row>
        <row r="278">
          <cell r="N278">
            <v>252</v>
          </cell>
        </row>
        <row r="279">
          <cell r="N279">
            <v>253</v>
          </cell>
        </row>
        <row r="280">
          <cell r="N280">
            <v>254</v>
          </cell>
        </row>
        <row r="281">
          <cell r="N281">
            <v>255</v>
          </cell>
        </row>
        <row r="282">
          <cell r="N282">
            <v>256</v>
          </cell>
        </row>
        <row r="283">
          <cell r="N283">
            <v>257</v>
          </cell>
        </row>
        <row r="284">
          <cell r="N284">
            <v>258</v>
          </cell>
        </row>
        <row r="285">
          <cell r="N285">
            <v>259</v>
          </cell>
        </row>
        <row r="286">
          <cell r="N286">
            <v>260</v>
          </cell>
        </row>
        <row r="287">
          <cell r="N287">
            <v>261</v>
          </cell>
        </row>
        <row r="288">
          <cell r="N288">
            <v>262</v>
          </cell>
        </row>
        <row r="289">
          <cell r="N289">
            <v>263</v>
          </cell>
        </row>
        <row r="290">
          <cell r="N290">
            <v>264</v>
          </cell>
        </row>
        <row r="291">
          <cell r="N291">
            <v>265</v>
          </cell>
        </row>
        <row r="292">
          <cell r="N292">
            <v>266</v>
          </cell>
        </row>
        <row r="293">
          <cell r="N293">
            <v>267</v>
          </cell>
        </row>
        <row r="294">
          <cell r="N294">
            <v>268</v>
          </cell>
        </row>
        <row r="295">
          <cell r="N295">
            <v>269</v>
          </cell>
        </row>
        <row r="296">
          <cell r="N296">
            <v>270</v>
          </cell>
        </row>
        <row r="297">
          <cell r="N297">
            <v>271</v>
          </cell>
        </row>
        <row r="298">
          <cell r="N298">
            <v>272</v>
          </cell>
        </row>
        <row r="299">
          <cell r="N299">
            <v>273</v>
          </cell>
        </row>
        <row r="300">
          <cell r="N300">
            <v>274</v>
          </cell>
        </row>
        <row r="301">
          <cell r="N301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Vinh"/>
      <sheetName val="Hanh"/>
      <sheetName val="Chinh"/>
      <sheetName val="Triet"/>
      <sheetName val="Khac"/>
      <sheetName val="Hien"/>
      <sheetName val="Tong"/>
      <sheetName val="Thuchi "/>
      <sheetName val="Sheet1"/>
      <sheetName val="Sheet2"/>
      <sheetName val="Sheet3"/>
      <sheetName val="PNT_QUOT__3"/>
      <sheetName val="COAT_WRAP_QIOT__3"/>
      <sheetName val="Summary"/>
      <sheetName val="Prelims"/>
      <sheetName val="Tavern"/>
      <sheetName val="laivayvon"/>
      <sheetName val="BTLAI-2007"/>
      <sheetName val="Sosanh"/>
      <sheetName val="THVatlieu"/>
      <sheetName val="TONG HOP"/>
      <sheetName val="TH2003"/>
      <sheetName val="DT 2003"/>
      <sheetName val="DT ATGT"/>
      <sheetName val="THDT ATGT"/>
      <sheetName val="THDTbo sung"/>
      <sheetName val="TH2002"/>
      <sheetName val="DT2002"/>
      <sheetName val="TH2001"/>
      <sheetName val="DT2001"/>
      <sheetName val="ptdgD"/>
      <sheetName val="CTCCH"/>
      <sheetName val="ptdgC"/>
      <sheetName val="CVCDMeo"/>
      <sheetName val="tra-vat-lieu"/>
      <sheetName val="Bu_vat_lieu"/>
      <sheetName val="CVCGialoi"/>
      <sheetName val="CVCHPhong"/>
      <sheetName val="CVCDMau"/>
      <sheetName val="CVC_luu"/>
      <sheetName val="K.Luong"/>
      <sheetName val="00000000"/>
      <sheetName val="XL4Test5"/>
      <sheetName val="10000000"/>
      <sheetName val="20000000"/>
      <sheetName val="MTL$-INTER"/>
      <sheetName val="MTL$-TRUNCK-AG"/>
      <sheetName val="MTL$-PRODTANK-UG"/>
      <sheetName val="MTL$-PRODTANK-AG"/>
      <sheetName val="MTL$-JETTY"/>
      <sheetName val="MTL$-TRUNCK-UG"/>
      <sheetName val="BIABAO"/>
      <sheetName val="PHAN TICH VAT TU NGANG"/>
      <sheetName val="BANG DU TOAN DRC"/>
      <sheetName val="DIEN GIAI TIEN LUONG"/>
      <sheetName val="TONGKET"/>
      <sheetName val="TMINH"/>
      <sheetName val="CHIET TINH DON GIA"/>
      <sheetName val="KHOILUONG"/>
      <sheetName val="THIETBI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INFOR"/>
      <sheetName val="Menu"/>
      <sheetName val="WK"/>
      <sheetName val="BS"/>
      <sheetName val="PL"/>
      <sheetName val="CF2"/>
      <sheetName val="PAJE"/>
      <sheetName val="TM"/>
      <sheetName val="TM(TSCD)"/>
      <sheetName val="TM(NV)"/>
      <sheetName val="TM(Lienquan)"/>
      <sheetName val="TM CF1"/>
      <sheetName val="BSPL"/>
      <sheetName val="CF1"/>
      <sheetName val="CTPT"/>
      <sheetName val="切割 MTL"/>
      <sheetName val="切割 DI"/>
      <sheetName val="ESTI."/>
      <sheetName val="DI-ESTI"/>
      <sheetName val="thang 1"/>
      <sheetName val="thang2"/>
      <sheetName val="Thang 3"/>
      <sheetName val="thang5"/>
      <sheetName val="thang4"/>
      <sheetName val="00000001"/>
      <sheetName val="REPORT"/>
      <sheetName val="GSP"/>
      <sheetName val="gVL"/>
      <sheetName val="TH"/>
      <sheetName val="TH (2)"/>
      <sheetName val="TH (3)"/>
      <sheetName val="TH (4)"/>
      <sheetName val="CONST EQ"/>
      <sheetName val="DIREC-&quot;X&quot;"/>
      <sheetName val="INDIRECT-&quot;Y&quot; "/>
      <sheetName val="att-v"/>
      <sheetName val="att-w"/>
      <sheetName val="HD 05-2002-VSP8"/>
      <sheetName val="gtgt"/>
      <sheetName val="nsnn"/>
      <sheetName val="cdkt"/>
      <sheetName val="cdtk"/>
      <sheetName val="nkc"/>
      <sheetName val="mau"/>
      <sheetName val="mau (2)"/>
      <sheetName val="TH..04 (2)"/>
      <sheetName val="VTC.HC"/>
      <sheetName val="BIA.03"/>
      <sheetName val="TH..03"/>
      <sheetName val="DCN.03"/>
      <sheetName val="AS.03"/>
      <sheetName val="VTC.03"/>
      <sheetName val="VTP.03"/>
      <sheetName val="MTC.03"/>
      <sheetName val="GKXCK"/>
      <sheetName val="XCK"/>
      <sheetName val="THKXCK"/>
      <sheetName val="Bang.TT"/>
      <sheetName val="XXXXXXXX"/>
      <sheetName val="XXXXXXX0"/>
      <sheetName val="XXXXXXX1"/>
      <sheetName val="Sheet6"/>
      <sheetName val="Sheet5"/>
      <sheetName val="Sheet4"/>
      <sheetName val="Giao"/>
      <sheetName val="CHIET TINH"/>
      <sheetName val="Bang gia Ca May"/>
      <sheetName val="Bang Gia VL"/>
      <sheetName val="Tong Hop KP"/>
      <sheetName val=" DON GIA"/>
      <sheetName val="CHIET TINH THEO KH.SAT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CT DA HOAN THANH"/>
      <sheetName val="DOI CHIEU UNG"/>
      <sheetName val="QTOAN"/>
      <sheetName val="Nhap"/>
      <sheetName val="DUOC UNG"/>
      <sheetName val="UNG"/>
      <sheetName val="#REF"/>
      <sheetName val="bangcong"/>
      <sheetName val="dsach"/>
      <sheetName val="tetdonvi"/>
      <sheetName val="tracham03"/>
      <sheetName val="tracham02"/>
      <sheetName val="BC t×nh h×nh thùc hiÖn qu©n sè"/>
      <sheetName val="Chi tiet so du Tai khoan"/>
      <sheetName val="BC t×nh h×nh nhËn vµ quyÕt KP"/>
      <sheetName val="BC-QT nghiÖp vô +TXuyªn- 2002"/>
      <sheetName val="bao cao thuc hien NS bao dam "/>
      <sheetName val="Bc TQT chi BHXH - 2002"/>
      <sheetName val="BC QT gi¸ trÞ hiÖn vËt"/>
      <sheetName val="BCKP XD cong trinh PT"/>
      <sheetName val="bao cao thuc hien KH TMat"/>
      <sheetName val="B¶ng kiÓm kª quÜ tiÒn mÆt"/>
      <sheetName val="BC KQua HDong co thu"/>
      <sheetName val="THop chi phi  SXKD"/>
      <sheetName val="B¶ng tæng hîp KHMM TBÞ"/>
      <sheetName val="Qui cq -A4"/>
      <sheetName val="B¸o c¸o thu chi quÜ c¬ quan"/>
      <sheetName val="BC quyet to¸n KPXDCB"/>
      <sheetName val="QT KPhi - a4"/>
      <sheetName val="Phan tich hieu qua"/>
      <sheetName val="PLuc TH CPhi DAXN"/>
      <sheetName val="BCQT DAXNeo"/>
      <sheetName val="BC QT chi tro cap co cong CM"/>
      <sheetName val=" N¨m 2000"/>
      <sheetName val="TXT"/>
      <sheetName val="gi¶i thÝch QTTX"/>
      <sheetName val=" N¨m 2003"/>
      <sheetName val="bang QT tien tet 2002 QC cho"/>
      <sheetName val="Sheet7"/>
      <sheetName val="Sheet8"/>
      <sheetName val="Sheet9"/>
      <sheetName val="Sheet10"/>
      <sheetName val="IBASE"/>
      <sheetName val="T1-2002"/>
      <sheetName val="T2-2002"/>
      <sheetName val="T3-2002"/>
      <sheetName val="T4-2002"/>
      <sheetName val="T5-2002"/>
      <sheetName val="T6-2002"/>
      <sheetName val="T7-2002"/>
      <sheetName val="T8-2002"/>
      <sheetName val="T9-2002"/>
      <sheetName val="T10-2002"/>
      <sheetName val="T11-2002"/>
      <sheetName val="T12-2002"/>
      <sheetName val=" Tong Nam 2002"/>
      <sheetName val="T1-2003"/>
      <sheetName val="T2-2003"/>
      <sheetName val="T3-2003"/>
      <sheetName val="T4-2003"/>
      <sheetName val="T5-2003"/>
      <sheetName val="T6-2003"/>
      <sheetName val="T10-2001"/>
      <sheetName val="T11-2001"/>
      <sheetName val="T12-2001"/>
      <sheetName val="Cover"/>
      <sheetName val="explain"/>
      <sheetName val="kp chi tiet"/>
      <sheetName val="Vat lieu"/>
      <sheetName val="May"/>
      <sheetName val="KHOAN"/>
      <sheetName val="CAPVATU"/>
      <sheetName val="to trinh mua VT"/>
      <sheetName val="Denghi tam ung"/>
      <sheetName val="KTRVATU "/>
      <sheetName val="MAU GNHH"/>
      <sheetName val="T.toan1"/>
      <sheetName val="Data"/>
      <sheetName val="Bang quyet toan VT"/>
      <sheetName val="Chart1"/>
      <sheetName val="Phantich"/>
      <sheetName val="Toan_DA"/>
      <sheetName val="2004"/>
      <sheetName val="2005"/>
      <sheetName val="ket cau"/>
      <sheetName val="Du thau"/>
      <sheetName val="tien luong"/>
      <sheetName val="Bang tinh du thau"/>
      <sheetName val="Phan tich don gia (ngang)"/>
      <sheetName val="phan tich vat tu (ngang K1)"/>
      <sheetName val="KLXLHOANTHANHGA RACB HIEN"/>
      <sheetName val="Thuyet minh"/>
      <sheetName val="Bia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BIEU 1-1 D.chinh"/>
      <sheetName val="BIEU 1-2 D.ga"/>
      <sheetName val="BIEU 1-3 ghi"/>
      <sheetName val="BIEU 1-4 cauthep"/>
      <sheetName val="BIEU 1-5 caub.ton"/>
      <sheetName val="BIEU 1-6 cong"/>
      <sheetName val="BIEU 1-7 ham"/>
      <sheetName val="TB401-LTB-LS"/>
      <sheetName val="Chi tieu 1md &amp; dau cong"/>
      <sheetName val="GTXL-Goi C1 (Km68-Km69)"/>
      <sheetName val="DT-Goi C1 (Km68-Km69)"/>
      <sheetName val="DG-Goi C1(Km68-Km69)"/>
      <sheetName val="tuyen"/>
      <sheetName val="PL Vua"/>
      <sheetName val="dgdam"/>
      <sheetName val="dgmo-tru"/>
      <sheetName val="dgcoc"/>
      <sheetName val="DgDuong"/>
      <sheetName val="CP3-3nhip(L=130,251m)(OK)"/>
      <sheetName val="CP4-7nhip(L=289,384m)(OK)"/>
      <sheetName val="CP5-3nhip(L=130,27m)(OK)"/>
      <sheetName val="CP6-4nhip(L=170,5m)(OK)"/>
      <sheetName val="GTXLc-Doan2"/>
      <sheetName val="do xe"/>
      <sheetName val="GT do xe"/>
      <sheetName val="Bieu TH"/>
      <sheetName val="TH lop khoan"/>
      <sheetName val="cdkhoan"/>
      <sheetName val="Vatlieu"/>
      <sheetName val="He so"/>
      <sheetName val="DGdg"/>
      <sheetName val="DG cau"/>
      <sheetName val="PA1-Cau banDUL(1x12m)"/>
      <sheetName val="DG cong"/>
      <sheetName val="PA2-Cong ds 2(3x3,5)"/>
      <sheetName val="XL(chinh+khac)"/>
      <sheetName val="S-VK (I)"/>
      <sheetName val="Bang KL"/>
      <sheetName val="VL"/>
      <sheetName val="KLuong(Cau)"/>
      <sheetName val="DT(KVinh)"/>
      <sheetName val="DT(DHai)"/>
      <sheetName val="KL"/>
      <sheetName val="KLuong(cong)"/>
      <sheetName val="dg(cau)"/>
      <sheetName val="DT(cong)"/>
      <sheetName val="Dpd"/>
      <sheetName val="GTXLk"/>
      <sheetName val="GTXLc"/>
      <sheetName val="CTXD"/>
      <sheetName val="KPTH"/>
      <sheetName val="30000000"/>
      <sheetName val="THKP-TT03+04(sauduyet)"/>
      <sheetName val="KM0"/>
      <sheetName val="Gia VL"/>
      <sheetName val="Luong"/>
      <sheetName val="He so(TT03+04)"/>
      <sheetName val="PL Vua(DTTK)"/>
      <sheetName val="dgchitiet(TT03+04)"/>
      <sheetName val="Dieu phoi(DTTK)"/>
      <sheetName val="DTduong(TT03+04)"/>
      <sheetName val="KLduong(duyet)"/>
      <sheetName val="Cau chinh (dam)-TT03+04"/>
      <sheetName val="Cau chinh (motru)-TT03+04"/>
      <sheetName val="KC dam ban(TT03+04)"/>
      <sheetName val="KL-cau"/>
      <sheetName val="KL-nhip dam"/>
      <sheetName val="KL-coc"/>
      <sheetName val="Thi cong"/>
      <sheetName val="Pl 1 PT"/>
      <sheetName val=" Tien M. G"/>
      <sheetName val="Hang Hoa"/>
      <sheetName val="Tai S CD"/>
      <sheetName val="ct p TRA"/>
      <sheetName val="t. h pTRA"/>
      <sheetName val="BCDKT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sdl"/>
      <sheetName val="DG"/>
      <sheetName val="BTL"/>
      <sheetName val="VL-NC-M"/>
      <sheetName val="PTVL"/>
      <sheetName val="Tinh VC"/>
      <sheetName val="BU gia"/>
      <sheetName val="KP"/>
      <sheetName val="THKP"/>
      <sheetName val="KDAOTAO"/>
      <sheetName val="CLTHEP"/>
      <sheetName val="thopcuoi"/>
      <sheetName val="Nginha"/>
      <sheetName val="MONG +2HAM"/>
      <sheetName val="KTHUVIEN"/>
      <sheetName val="KHANHCHINH"/>
      <sheetName val="BIEU4"/>
      <sheetName val="BIEU3"/>
      <sheetName val="thuyetminh"/>
      <sheetName val="000000000000"/>
      <sheetName val="100000000000"/>
      <sheetName val="K.HV"/>
      <sheetName val="L.HV"/>
      <sheetName val="T.HV"/>
      <sheetName val="Z.HV"/>
      <sheetName val="K.NH"/>
      <sheetName val="L.NH"/>
      <sheetName val="T.NH"/>
      <sheetName val="Z.NH"/>
      <sheetName val="K.LH"/>
      <sheetName val="Z.LH"/>
      <sheetName val="L.LH"/>
      <sheetName val="KLAA2"/>
      <sheetName val="L.A1A2"/>
      <sheetName val="Z.LCA"/>
      <sheetName val="SOIthang802"/>
      <sheetName val="SOITuan1"/>
      <sheetName val="SOITuan2"/>
      <sheetName val="SOITuan3"/>
      <sheetName val="SOI Tuan4"/>
      <sheetName val="SOI Taun 5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Q1-02"/>
      <sheetName val="Q2-02"/>
      <sheetName val="Q3-02"/>
      <sheetName val="THKPXL"/>
      <sheetName val="CLVTXL"/>
      <sheetName val="KLXL"/>
      <sheetName val="PTVT"/>
      <sheetName val="CHITIET VL-NC-TT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>
        <row r="7">
          <cell r="C7" t="str">
            <v>Có</v>
          </cell>
        </row>
      </sheetData>
      <sheetData sheetId="79"/>
      <sheetData sheetId="80" refreshError="1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96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>
        <row r="4">
          <cell r="V4" t="str">
            <v>X</v>
          </cell>
          <cell r="W4" t="str">
            <v>X</v>
          </cell>
          <cell r="X4" t="str">
            <v>X</v>
          </cell>
          <cell r="Y4" t="str">
            <v>X</v>
          </cell>
          <cell r="Z4" t="str">
            <v>X</v>
          </cell>
          <cell r="AA4" t="str">
            <v>X</v>
          </cell>
          <cell r="AB4" t="str">
            <v>X</v>
          </cell>
          <cell r="AC4" t="str">
            <v>X</v>
          </cell>
        </row>
        <row r="5"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L5" t="str">
            <v>X</v>
          </cell>
          <cell r="AO5" t="str">
            <v>X</v>
          </cell>
          <cell r="AP5" t="str">
            <v>X</v>
          </cell>
          <cell r="AQ5" t="str">
            <v>X</v>
          </cell>
          <cell r="AR5" t="str">
            <v>X</v>
          </cell>
          <cell r="AS5" t="str">
            <v>X</v>
          </cell>
          <cell r="AT5" t="str">
            <v>X</v>
          </cell>
        </row>
        <row r="6">
          <cell r="V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B6" t="str">
            <v>X</v>
          </cell>
          <cell r="AC6" t="str">
            <v>X</v>
          </cell>
          <cell r="AL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</row>
        <row r="7">
          <cell r="V7" t="str">
            <v>X</v>
          </cell>
          <cell r="W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A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L7" t="str">
            <v>X</v>
          </cell>
          <cell r="AO7" t="str">
            <v>X</v>
          </cell>
          <cell r="AP7" t="str">
            <v>X</v>
          </cell>
          <cell r="AQ7" t="str">
            <v>X</v>
          </cell>
          <cell r="AR7" t="str">
            <v>X</v>
          </cell>
          <cell r="AS7" t="str">
            <v>X</v>
          </cell>
          <cell r="AT7" t="str">
            <v>X</v>
          </cell>
        </row>
        <row r="9"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A9" t="str">
            <v>X</v>
          </cell>
          <cell r="AB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</row>
        <row r="10">
          <cell r="W10" t="str">
            <v>X</v>
          </cell>
          <cell r="X10" t="str">
            <v>X</v>
          </cell>
          <cell r="Y10" t="str">
            <v>X</v>
          </cell>
          <cell r="Z10" t="str">
            <v>X</v>
          </cell>
          <cell r="AA10" t="str">
            <v>X</v>
          </cell>
          <cell r="AB10" t="str">
            <v>X</v>
          </cell>
          <cell r="AP10" t="str">
            <v>S8</v>
          </cell>
          <cell r="AQ10" t="str">
            <v>S28</v>
          </cell>
          <cell r="AR10" t="str">
            <v>X</v>
          </cell>
          <cell r="AS10" t="str">
            <v>X</v>
          </cell>
        </row>
        <row r="11">
          <cell r="W11" t="str">
            <v>X</v>
          </cell>
          <cell r="X11" t="str">
            <v>X</v>
          </cell>
          <cell r="Y11" t="str">
            <v>X</v>
          </cell>
          <cell r="Z11" t="str">
            <v>X</v>
          </cell>
          <cell r="AA11" t="str">
            <v>X</v>
          </cell>
          <cell r="AB11" t="str">
            <v>X</v>
          </cell>
          <cell r="AP11" t="str">
            <v>S28</v>
          </cell>
          <cell r="AQ11" t="str">
            <v>S10</v>
          </cell>
          <cell r="AR11" t="str">
            <v>S8</v>
          </cell>
          <cell r="AS11" t="str">
            <v>S10</v>
          </cell>
        </row>
        <row r="12">
          <cell r="W12" t="str">
            <v>X</v>
          </cell>
          <cell r="X12" t="str">
            <v>X</v>
          </cell>
          <cell r="Y12" t="str">
            <v>S10</v>
          </cell>
          <cell r="Z12" t="str">
            <v>S28</v>
          </cell>
          <cell r="AA12" t="str">
            <v>X</v>
          </cell>
          <cell r="AB12" t="str">
            <v>X</v>
          </cell>
          <cell r="AQ12" t="str">
            <v>S10</v>
          </cell>
          <cell r="AR12" t="str">
            <v>S28</v>
          </cell>
        </row>
        <row r="15">
          <cell r="V15" t="str">
            <v>Q4</v>
          </cell>
          <cell r="W15" t="str">
            <v>Q4</v>
          </cell>
          <cell r="X15" t="str">
            <v>Q4</v>
          </cell>
          <cell r="Y15" t="str">
            <v>Q4</v>
          </cell>
          <cell r="Z15" t="str">
            <v>Q4</v>
          </cell>
          <cell r="AA15" t="str">
            <v>Q4</v>
          </cell>
          <cell r="AB15" t="str">
            <v>Q4</v>
          </cell>
          <cell r="AC15" t="str">
            <v>Q4</v>
          </cell>
        </row>
        <row r="16">
          <cell r="V16" t="str">
            <v>Q4</v>
          </cell>
          <cell r="W16" t="str">
            <v>Q4</v>
          </cell>
          <cell r="X16" t="str">
            <v>Q4</v>
          </cell>
          <cell r="Y16" t="str">
            <v>Q4</v>
          </cell>
          <cell r="Z16" t="str">
            <v>Q4</v>
          </cell>
          <cell r="AA16" t="str">
            <v>Q4</v>
          </cell>
          <cell r="AB16" t="str">
            <v>Q4</v>
          </cell>
          <cell r="AC16" t="str">
            <v>Q4</v>
          </cell>
          <cell r="AL16" t="str">
            <v>S4</v>
          </cell>
        </row>
        <row r="17">
          <cell r="V17" t="str">
            <v>Q4</v>
          </cell>
          <cell r="W17" t="str">
            <v>Q4</v>
          </cell>
          <cell r="X17" t="str">
            <v>Q4</v>
          </cell>
          <cell r="Y17" t="str">
            <v>Q4</v>
          </cell>
          <cell r="Z17" t="str">
            <v>Q4</v>
          </cell>
          <cell r="AA17" t="str">
            <v>Q4</v>
          </cell>
          <cell r="AB17" t="str">
            <v>Q4</v>
          </cell>
          <cell r="AC17" t="str">
            <v>Q4</v>
          </cell>
          <cell r="AL17" t="str">
            <v>S4</v>
          </cell>
        </row>
        <row r="18">
          <cell r="V18" t="str">
            <v>Q4</v>
          </cell>
          <cell r="W18" t="str">
            <v>Q29</v>
          </cell>
          <cell r="X18" t="str">
            <v>Q29</v>
          </cell>
          <cell r="Y18" t="str">
            <v>Q20</v>
          </cell>
          <cell r="Z18" t="str">
            <v>Q20</v>
          </cell>
          <cell r="AA18" t="str">
            <v>Q29</v>
          </cell>
          <cell r="AB18" t="str">
            <v>Q29</v>
          </cell>
          <cell r="AC18" t="str">
            <v>Q4</v>
          </cell>
          <cell r="AE18" t="str">
            <v>S4</v>
          </cell>
          <cell r="AF18" t="str">
            <v>Q25</v>
          </cell>
          <cell r="AG18" t="str">
            <v>S10</v>
          </cell>
          <cell r="AH18" t="str">
            <v>S2</v>
          </cell>
          <cell r="AI18">
            <v>0</v>
          </cell>
          <cell r="AJ18">
            <v>0</v>
          </cell>
          <cell r="AK18">
            <v>0</v>
          </cell>
          <cell r="AL18" t="str">
            <v>S16</v>
          </cell>
        </row>
        <row r="23">
          <cell r="AH23" t="str">
            <v>S10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Sheet1"/>
      <sheetName val="BIABAO"/>
      <sheetName val="PHAN TICH VAT TU NGANG"/>
      <sheetName val="BANG DU TOAN DRC"/>
      <sheetName val="DIEN GIAI TIEN LUONG"/>
      <sheetName val="TONGKET"/>
      <sheetName val="TMINH"/>
      <sheetName val="CHIET TINH DON GIA"/>
      <sheetName val="KHOILUONG"/>
      <sheetName val="THIETBI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0"/>
      <sheetName val="INFOR"/>
      <sheetName val="TinhToan"/>
      <sheetName val="DATA"/>
      <sheetName val="CH"/>
      <sheetName val="LN"/>
      <sheetName val="TONGHOP"/>
      <sheetName val="GHI CHU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NC10"/>
      <sheetName val="VL10"/>
      <sheetName val="CFmay10"/>
      <sheetName val="627(10)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2"/>
      <sheetName val="Sheet3"/>
      <sheetName val="Sheet4"/>
      <sheetName val="Cong cu dung cu"/>
      <sheetName val="Kiem ke Quy"/>
      <sheetName val="Kiem ke TSCD"/>
      <sheetName val="vat tu"/>
      <sheetName val="Cong trinh do dang 2002"/>
      <sheetName val="Sheet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KL DUONG DC L = 90m"/>
      <sheetName val="T1"/>
      <sheetName val="BThaut"/>
      <sheetName val="TH"/>
      <sheetName val="KLT"/>
      <sheetName val="QT"/>
      <sheetName val="KL tt"/>
      <sheetName val="Giam"/>
      <sheetName val="XL4Tes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ienluong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C"/>
      <sheetName val="Ph-Thu"/>
      <sheetName val="Ph-Thu (2)"/>
      <sheetName val="PC (2)"/>
      <sheetName val="Chart2"/>
      <sheetName val="Chart1"/>
      <sheetName val="PC (3)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TH du toan "/>
      <sheetName val="Du toan "/>
      <sheetName val="C.Tinh"/>
      <sheetName val="TK_cap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MTO REV.2(ARMOR)"/>
      <sheetName val="TongHopSuaLoé"/>
      <sheetName val="MTL__INTER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20% BHXH"/>
      <sheetName val="TrÝch 2%KPC§"/>
      <sheetName val="TrÝch 3% BHYT"/>
      <sheetName val="SD cac TK"/>
      <sheetName val="TK336"/>
      <sheetName val="chi tiet 131"/>
      <sheetName val="Ke chi"/>
      <sheetName val=""/>
      <sheetName val="DTCT"/>
      <sheetName val="PTVT"/>
      <sheetName val="THDT"/>
      <sheetName val="THVT"/>
      <sheetName val="THGT"/>
      <sheetName val="KTQT-AFC"/>
      <sheetName val="KTQT-KH"/>
      <sheetName val="CLDG"/>
      <sheetName val="CLKL"/>
      <sheetName val="Bang du toan"/>
      <sheetName val="Bu gia"/>
      <sheetName val="PT vat tu"/>
      <sheetName val="Duong con' vu hcm (6)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mau c47"/>
      <sheetName val="Thang 1"/>
      <sheetName val="Thang 10"/>
      <sheetName val="Bang ke chi tiet 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Bang TH Dtman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m345+400-km345+500 (6'-"/>
      <sheetName val="DUNGQUAT-6"/>
      <sheetName val="DP NOI"/>
      <sheetName val="DP NGOAI"/>
      <sheetName val="YCU-HC"/>
      <sheetName val="KHO 21ST"/>
      <sheetName val="KHO 49 TN"/>
      <sheetName val="KHO 82 TN"/>
      <sheetName val="KHO 28 TN"/>
      <sheetName val="TTBLII-58 NGT"/>
      <sheetName val="4 VT SAU"/>
      <sheetName val="74TN"/>
      <sheetName val="108 NG TRAI"/>
      <sheetName val="68A QTRUNG"/>
      <sheetName val="HT QUAY"/>
      <sheetName val="BTK TKHO"/>
      <sheetName val="Phieu cao do K95"/>
      <sheetName val="Lop 1 K98"/>
      <sheetName val="tuၡn"/>
      <sheetName val="T9"/>
      <sheetName val="T6"/>
      <sheetName val="T3"/>
      <sheetName val="T10"/>
      <sheetName val="T2"/>
      <sheetName val="km342+500-km342+690 (2)"/>
      <sheetName val="km345+661-kms45+000 (2)"/>
      <sheetName val="km338+1w6-km338+230"/>
      <sheetName val="km338+439-km388+571.x9"/>
      <sheetName val="km337+u33.60-km338 (2)"/>
      <sheetName val="km345+400-km345+5 0 (3) (2)"/>
      <sheetName val="BangTTKLQIV2000"/>
      <sheetName val="THTKnam 2000"/>
      <sheetName val="Kho than 9 thang"/>
      <sheetName val="KLQIII"/>
      <sheetName val="KL6thang"/>
      <sheetName val="KLQIV"/>
      <sheetName val="KL2000"/>
      <sheetName val="Kho gach 9 thang"/>
      <sheetName val="Kho gach2000"/>
      <sheetName val="BM moiBC2000"/>
      <sheetName val="KLQI2001"/>
      <sheetName val="KLQII2001"/>
      <sheetName val="BC ton kho than QI2001"/>
      <sheetName val="TonkhoQII"/>
      <sheetName val="THTon khoQ1&amp;GC"/>
      <sheetName val="TH ton kho 6 thang"/>
      <sheetName val="KL6 thang"/>
      <sheetName val="TKho QIV2000"/>
      <sheetName val="Ton kho 6 thang 2001"/>
      <sheetName val="KL QIV2001"/>
      <sheetName val="KL QI 2002"/>
      <sheetName val="KLQII02"/>
      <sheetName val="SD0"/>
      <sheetName val="km337+136-ki337-350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Thong so chinh"/>
      <sheetName val="44"/>
      <sheetName val="43"/>
      <sheetName val="42"/>
      <sheetName val="41"/>
      <sheetName val="40"/>
      <sheetName val="39"/>
      <sheetName val="38"/>
      <sheetName val="37"/>
      <sheetName val="36"/>
      <sheetName val="35"/>
      <sheetName val="34"/>
      <sheetName val="33"/>
      <sheetName val="32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aung"/>
      <sheetName val="THChi"/>
      <sheetName val="THthu"/>
      <sheetName val="BCD"/>
      <sheetName val="111"/>
      <sheetName val="112"/>
      <sheetName val="133"/>
      <sheetName val="138"/>
      <sheetName val="141"/>
      <sheetName val="142"/>
      <sheetName val="152"/>
      <sheetName val="153"/>
      <sheetName val="154"/>
      <sheetName val="211"/>
      <sheetName val="214"/>
      <sheetName val="3331"/>
      <sheetName val="3334"/>
      <sheetName val="334"/>
      <sheetName val="411"/>
      <sheetName val="421"/>
      <sheetName val="511"/>
      <sheetName val="621"/>
      <sheetName val="622"/>
      <sheetName val="623"/>
      <sheetName val="627b"/>
      <sheetName val="632"/>
      <sheetName val="642"/>
      <sheetName val="711"/>
      <sheetName val="811"/>
      <sheetName val="911"/>
      <sheetName val="009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KL QIII02"/>
      <sheetName val="KL ca nam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VC-bocdo"/>
      <sheetName val="Chiettinh"/>
      <sheetName val="Chiphi"/>
      <sheetName val="T-nghiem"/>
      <sheetName val="T.hop-TN"/>
      <sheetName val="TH-DIEN"/>
      <sheetName val="KS-Thietke"/>
      <sheetName val="Vattu-tuphan"/>
      <sheetName val="Pbtru-trungthe"/>
      <sheetName val="PBcapABC"/>
      <sheetName val="vtthop"/>
      <sheetName val="Thau"/>
      <sheetName val="Mong"/>
      <sheetName val="CT-BT"/>
      <sheetName val="KHTT"/>
      <sheetName val="KHCBthan"/>
      <sheetName val="KHTTthan"/>
      <sheetName val="KHPC"/>
      <sheetName val="KHPCthan"/>
      <sheetName val="BC tån kho than"/>
      <sheetName val="KHPCthan2002"/>
      <sheetName val="VCTT"/>
      <sheetName val="VCTh"/>
      <sheetName val=" 2"/>
      <sheetName val="8+9"/>
      <sheetName val="15+16"/>
      <sheetName val=" 20"/>
      <sheetName val=" 21"/>
      <sheetName val=" 22+23"/>
      <sheetName val="KH23"/>
      <sheetName val=" 27"/>
      <sheetName val=" 28"/>
      <sheetName val=" "/>
      <sheetName val="bao ve"/>
      <sheetName val="doi xe"/>
      <sheetName val="lap may"/>
      <sheetName val="Co quan"/>
      <sheetName val="Xay dung"/>
      <sheetName val="ket cau"/>
      <sheetName val="luong le"/>
      <sheetName val="co khi"/>
      <sheetName val="Bieu M4"/>
      <sheetName val="KLQ III2003"/>
      <sheetName val="KLQI2004"/>
      <sheetName val="TK 6&amp;ca nam 03"/>
      <sheetName val="Bieu M5"/>
      <sheetName val="TKQ3-04-m3a"/>
      <sheetName val="TK-Q3-04-M2A-dc,td"/>
      <sheetName val="TL"/>
      <sheetName val="CT"/>
      <sheetName val="GK"/>
      <sheetName val="917"/>
      <sheetName val="CB"/>
      <sheetName val="VP"/>
      <sheetName val="LEGEND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_x0000_Y_x0000__x0004__x0000__x0000__x0000_é_x0000_Y_x0000__x0004__x0000__x0000__x0000_ê_x0000_Y_x0000__x0004__x0000__x0000__x0000_ë_x0000_Y_x0000__x0004__x0000__x0000__x0000_"/>
      <sheetName val="_x0000_Y_x0000__x0004__x0000__x0000__x0000_õ_x0000_Y_x0000__x0004__x0000__x0000__x0000_ö_x0000_Y_x0000__x0004__x0000__x0000__x0000_÷_x0000_Y_x0000__x0004__x0000__x0000__x0000_"/>
      <sheetName val="_x0001_Y_x0000__x0004__x0000__x0000__x0000__x0001__x0001_Y_x0000__x0004__x0000__x0000__x0000__x0002__x0001_Y_x0000__x0004__x0000__x0000__x0000__x0003__x0001_Y_x0000__x0004__x0000__x0000__x0000_"/>
      <sheetName val="_x0001_Y_x0000__x0004__x0000__x0000__x0000__x000a__x0001_Y_x0000__x0004__x0000__x0000__x0000__x000e__x0001_Y_x0000__x0004__x0000__x0000__x0000__x000f__x0001_Y_x0000__x0004__x0000__x0000__x0000_"/>
      <sheetName val="Tong"/>
      <sheetName val="CPC"/>
      <sheetName val="NVL"/>
      <sheetName val="BCH"/>
      <sheetName val="LDPT"/>
      <sheetName val="SAT"/>
      <sheetName val="C.PHA"/>
      <sheetName val="MOC"/>
      <sheetName val="Xay- Thuc"/>
      <sheetName val="Xay-Hanh"/>
      <sheetName val="DIEN"/>
      <sheetName val="An"/>
      <sheetName val="thang6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_x0011_uang Ngai"/>
      <sheetName val="Cong trinh!do dang 2002"/>
      <sheetName val="KHo152"/>
      <sheetName val="Kho153"/>
      <sheetName val="SHES"/>
      <sheetName val="thang.1"/>
      <sheetName val="thang.2"/>
      <sheetName val="thang.3"/>
      <sheetName val="thang.4"/>
      <sheetName val="thang.5"/>
      <sheetName val="thang.6"/>
      <sheetName val="thang.7"/>
      <sheetName val="thang.8"/>
      <sheetName val="thang.9"/>
      <sheetName val="thang.10"/>
      <sheetName val="thang.11"/>
      <sheetName val="thang.12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MTL$-JETT_x0019_"/>
      <sheetName val="thong bao"/>
      <sheetName val="duyet gia"/>
      <sheetName val="so do"/>
      <sheetName val="tu?n"/>
      <sheetName val="NHATKY"/>
      <sheetName val="MTL$-_ETTY"/>
      <sheetName val="Quantity"/>
      <sheetName val="So lieu chung"/>
      <sheetName val="PNT-QUOT-#3"/>
      <sheetName val="COAT&amp;WRAP-QIOT-#3"/>
      <sheetName val="dap dat bo phai"/>
      <sheetName val="dap btrai 3-4"/>
      <sheetName val="dap bo trai tang 1-2"/>
      <sheetName val="thep cs+dtc"/>
      <sheetName val="ha luu"/>
      <sheetName val="mai kenh(bo xung)"/>
      <sheetName val="dtran 1-2"/>
      <sheetName val="be tieu nang"/>
      <sheetName val="san sau"/>
      <sheetName val="dam chan de thuoc dap tran"/>
      <sheetName val="dtran3,7"/>
      <sheetName val="KI£M K£"/>
      <sheetName val="dt 8-12"/>
      <sheetName val="M KENH(dk)"/>
      <sheetName val="t chan"/>
      <sheetName val="cp cong va thep bp tang2-7"/>
      <sheetName val="thep cxdtran"/>
      <sheetName val="dtran13-15"/>
      <sheetName val="mtran tang 8-12"/>
      <sheetName val="cgt-bai sua chua"/>
      <sheetName val="CGT nm+dbp"/>
      <sheetName val="DC GIAO THONG DC4-DC8 "/>
      <sheetName val="CGT DTRAN DC1-3 "/>
      <sheetName val="dbtrai tang v-xi "/>
      <sheetName val="dbo trai tang12-15"/>
      <sheetName val="DT KENH DAN RA TC-GCMK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BKmua vao"/>
      <sheetName val="BKBan ra"/>
      <sheetName val="BCsudunghd"/>
      <sheetName val="TOkhaithue"/>
      <sheetName val="Giao"/>
      <sheetName val="CHIET TINH"/>
      <sheetName val="Bang Gia VL"/>
      <sheetName val="Tong Hop KP"/>
      <sheetName val=" DON GIA"/>
      <sheetName val="CHIET TINH THEO KH.SAT"/>
      <sheetName val="5 nam (tach)"/>
      <sheetName val="5 nam (tach) (2)"/>
      <sheetName val="KH 2003"/>
      <sheetName val="20000000"/>
      <sheetName val="KL nen"/>
      <sheetName val="Gia TH"/>
      <sheetName val="TH DG giao nen"/>
      <sheetName val="Nhu cau von"/>
      <sheetName val="Gia de nghi cuoi"/>
      <sheetName val="BC QTam"/>
      <sheetName val="So sanh"/>
      <sheetName val="CP Gian tiep"/>
      <sheetName val="PT DG nen"/>
      <sheetName val="Gia may"/>
      <sheetName val="PL KH"/>
      <sheetName val="DM M theo KH, Luong"/>
      <sheetName val="Tinh M theo DM"/>
      <sheetName val="KL Tong"/>
      <sheetName val="Vinhi-Cbi"/>
      <sheetName val="Binh-R6"/>
      <sheetName val="Binh-CBi"/>
      <sheetName val="Thu-R6"/>
      <sheetName val="To4-Thang"/>
      <sheetName val="CB,DCTN"/>
      <sheetName val="CBCNV"/>
      <sheetName val="LamThemCBCNV "/>
      <sheetName val="UL"/>
      <sheetName val="00000001"/>
      <sheetName val="00000002"/>
      <sheetName val="00000003"/>
      <sheetName val="00000004"/>
      <sheetName val="1380"/>
      <sheetName val="1381"/>
      <sheetName val="1382"/>
      <sheetName val="1383"/>
      <sheetName val="1384"/>
      <sheetName val="1385"/>
      <sheetName val="1387"/>
      <sheetName val="311-1"/>
      <sheetName val="3112"/>
      <sheetName val="3113"/>
      <sheetName val="3881-dl"/>
      <sheetName val="3882"/>
      <sheetName val="3881"/>
      <sheetName val="131-2"/>
      <sheetName val="1386"/>
      <sheetName val="131-1"/>
      <sheetName val="3882-l"/>
      <sheetName val="MTL$-JDTTY"/>
      <sheetName val="MV06"/>
      <sheetName val="BR06"/>
      <sheetName val="TH06"/>
      <sheetName val="TL10PH"/>
      <sheetName val="bth "/>
      <sheetName val="Khoan"/>
      <sheetName val="cvc"/>
      <sheetName val="bcl "/>
      <sheetName val="143"/>
      <sheetName val="161"/>
      <sheetName val="162"/>
      <sheetName val="163"/>
      <sheetName val="164"/>
      <sheetName val="171"/>
      <sheetName val="172"/>
      <sheetName val="310"/>
      <sheetName val="320"/>
      <sheetName val="330"/>
      <sheetName val="360"/>
      <sheetName val="410"/>
      <sheetName val="420"/>
      <sheetName val="500"/>
      <sheetName val="GIAO TBI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m346+00-k 346+240 (2)"/>
      <sheetName val="k 338+60-km338+1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/>
      <sheetData sheetId="1032"/>
      <sheetData sheetId="1033"/>
      <sheetData sheetId="1034"/>
      <sheetData sheetId="1035"/>
      <sheetData sheetId="1036"/>
      <sheetData sheetId="1037" refreshError="1"/>
      <sheetData sheetId="103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"/>
      <sheetName val="Menu"/>
      <sheetName val="WK"/>
      <sheetName val="BS"/>
      <sheetName val="PL"/>
      <sheetName val="CF2"/>
      <sheetName val="TM"/>
      <sheetName val="TM(TSCD)"/>
      <sheetName val="TM(NV)"/>
      <sheetName val="TM(Lienquan)"/>
      <sheetName val="TM CF1"/>
      <sheetName val="BSPL"/>
      <sheetName val="CF1"/>
      <sheetName val="PAJE"/>
      <sheetName val="DT"/>
      <sheetName val="Khu_HN"/>
      <sheetName val="GDTS"/>
      <sheetName val="CTPT"/>
      <sheetName val="MTL$-INTER"/>
      <sheetName val="Thuc thanh"/>
    </sheetNames>
    <sheetDataSet>
      <sheetData sheetId="0" refreshError="1">
        <row r="5">
          <cell r="A5">
            <v>1111</v>
          </cell>
          <cell r="E5" t="str">
            <v>BA</v>
          </cell>
          <cell r="G5" t="str">
            <v>Tân Cảng Sài Gòn</v>
          </cell>
          <cell r="H5" t="str">
            <v>Tân Cảng Sài Gòn</v>
          </cell>
          <cell r="I5">
            <v>1</v>
          </cell>
        </row>
        <row r="6">
          <cell r="A6">
            <v>1112</v>
          </cell>
          <cell r="H6">
            <v>0</v>
          </cell>
          <cell r="I6" t="str">
            <v/>
          </cell>
        </row>
        <row r="7">
          <cell r="A7">
            <v>1113</v>
          </cell>
          <cell r="H7">
            <v>0</v>
          </cell>
          <cell r="I7" t="str">
            <v/>
          </cell>
        </row>
        <row r="8">
          <cell r="A8">
            <v>1121</v>
          </cell>
          <cell r="H8">
            <v>0</v>
          </cell>
          <cell r="I8" t="str">
            <v/>
          </cell>
        </row>
        <row r="9">
          <cell r="A9">
            <v>1122</v>
          </cell>
          <cell r="H9">
            <v>0</v>
          </cell>
          <cell r="I9" t="str">
            <v/>
          </cell>
        </row>
        <row r="10">
          <cell r="A10">
            <v>1123</v>
          </cell>
          <cell r="H10">
            <v>0</v>
          </cell>
          <cell r="I10" t="str">
            <v/>
          </cell>
        </row>
        <row r="11">
          <cell r="A11">
            <v>1131</v>
          </cell>
          <cell r="H11">
            <v>0</v>
          </cell>
          <cell r="I11" t="str">
            <v/>
          </cell>
        </row>
        <row r="12">
          <cell r="A12">
            <v>1132</v>
          </cell>
          <cell r="H12">
            <v>0</v>
          </cell>
          <cell r="I12" t="str">
            <v/>
          </cell>
        </row>
        <row r="13">
          <cell r="A13" t="str">
            <v>121nh</v>
          </cell>
          <cell r="H13">
            <v>0</v>
          </cell>
          <cell r="I13" t="str">
            <v/>
          </cell>
        </row>
        <row r="14">
          <cell r="A14">
            <v>1211</v>
          </cell>
          <cell r="H14">
            <v>0</v>
          </cell>
          <cell r="I14" t="str">
            <v/>
          </cell>
        </row>
        <row r="15">
          <cell r="A15">
            <v>1212</v>
          </cell>
          <cell r="H15">
            <v>0</v>
          </cell>
          <cell r="I15" t="str">
            <v/>
          </cell>
        </row>
        <row r="16">
          <cell r="A16">
            <v>1281</v>
          </cell>
          <cell r="H16" t="str">
            <v/>
          </cell>
          <cell r="I16" t="str">
            <v/>
          </cell>
        </row>
        <row r="17">
          <cell r="A17">
            <v>1288</v>
          </cell>
          <cell r="H17" t="str">
            <v>Địa ốc Tân Cảng</v>
          </cell>
          <cell r="I17">
            <v>2</v>
          </cell>
        </row>
        <row r="18">
          <cell r="A18">
            <v>129</v>
          </cell>
          <cell r="H18">
            <v>0</v>
          </cell>
          <cell r="I18" t="str">
            <v/>
          </cell>
        </row>
        <row r="19">
          <cell r="A19">
            <v>131</v>
          </cell>
          <cell r="H19">
            <v>0</v>
          </cell>
          <cell r="I19" t="str">
            <v/>
          </cell>
        </row>
        <row r="20">
          <cell r="A20" t="str">
            <v>331N</v>
          </cell>
          <cell r="H20">
            <v>0</v>
          </cell>
          <cell r="I20" t="str">
            <v/>
          </cell>
        </row>
        <row r="21">
          <cell r="A21">
            <v>1368</v>
          </cell>
          <cell r="H21">
            <v>0</v>
          </cell>
          <cell r="I21" t="str">
            <v/>
          </cell>
        </row>
        <row r="22">
          <cell r="A22" t="str">
            <v>337N</v>
          </cell>
          <cell r="H22">
            <v>0</v>
          </cell>
          <cell r="I22" t="str">
            <v/>
          </cell>
        </row>
        <row r="23">
          <cell r="A23">
            <v>1385</v>
          </cell>
          <cell r="H23">
            <v>0</v>
          </cell>
          <cell r="I23" t="str">
            <v/>
          </cell>
        </row>
        <row r="24">
          <cell r="A24">
            <v>1388</v>
          </cell>
          <cell r="H24">
            <v>0</v>
          </cell>
          <cell r="I24" t="str">
            <v/>
          </cell>
        </row>
        <row r="25">
          <cell r="A25" t="str">
            <v>334N</v>
          </cell>
          <cell r="H25">
            <v>0</v>
          </cell>
          <cell r="I25" t="str">
            <v/>
          </cell>
        </row>
        <row r="26">
          <cell r="A26" t="str">
            <v>338N</v>
          </cell>
          <cell r="H26">
            <v>0</v>
          </cell>
          <cell r="I26" t="str">
            <v/>
          </cell>
        </row>
        <row r="27">
          <cell r="A27">
            <v>1391</v>
          </cell>
          <cell r="H27">
            <v>0</v>
          </cell>
          <cell r="I27" t="str">
            <v/>
          </cell>
        </row>
        <row r="28">
          <cell r="A28">
            <v>151</v>
          </cell>
          <cell r="H28" t="str">
            <v/>
          </cell>
          <cell r="I28" t="str">
            <v/>
          </cell>
        </row>
        <row r="29">
          <cell r="A29">
            <v>152</v>
          </cell>
          <cell r="H29" t="str">
            <v>Xây dựng số 1</v>
          </cell>
          <cell r="I29">
            <v>3</v>
          </cell>
        </row>
        <row r="30">
          <cell r="A30">
            <v>153</v>
          </cell>
          <cell r="H30">
            <v>0</v>
          </cell>
          <cell r="I30" t="str">
            <v/>
          </cell>
        </row>
        <row r="31">
          <cell r="A31">
            <v>154</v>
          </cell>
          <cell r="H31">
            <v>0</v>
          </cell>
          <cell r="I31" t="str">
            <v/>
          </cell>
        </row>
        <row r="32">
          <cell r="A32">
            <v>155</v>
          </cell>
          <cell r="H32">
            <v>0</v>
          </cell>
          <cell r="I32" t="str">
            <v/>
          </cell>
        </row>
        <row r="33">
          <cell r="A33">
            <v>1561</v>
          </cell>
          <cell r="H33">
            <v>0</v>
          </cell>
          <cell r="I33" t="str">
            <v/>
          </cell>
        </row>
        <row r="34">
          <cell r="A34">
            <v>1562</v>
          </cell>
          <cell r="H34">
            <v>0</v>
          </cell>
          <cell r="I34" t="str">
            <v/>
          </cell>
        </row>
        <row r="35">
          <cell r="A35">
            <v>1567</v>
          </cell>
          <cell r="H35">
            <v>0</v>
          </cell>
          <cell r="I35" t="str">
            <v/>
          </cell>
        </row>
        <row r="36">
          <cell r="A36">
            <v>157</v>
          </cell>
          <cell r="H36">
            <v>0</v>
          </cell>
          <cell r="I36" t="str">
            <v/>
          </cell>
        </row>
        <row r="37">
          <cell r="A37">
            <v>158</v>
          </cell>
          <cell r="H37">
            <v>0</v>
          </cell>
          <cell r="I37" t="str">
            <v/>
          </cell>
        </row>
        <row r="38">
          <cell r="A38">
            <v>159</v>
          </cell>
          <cell r="H38">
            <v>0</v>
          </cell>
          <cell r="I38" t="str">
            <v/>
          </cell>
        </row>
        <row r="39">
          <cell r="A39">
            <v>142</v>
          </cell>
          <cell r="H39">
            <v>0</v>
          </cell>
          <cell r="I39" t="str">
            <v/>
          </cell>
        </row>
        <row r="40">
          <cell r="A40">
            <v>1331</v>
          </cell>
          <cell r="H40" t="str">
            <v/>
          </cell>
          <cell r="I40" t="str">
            <v/>
          </cell>
        </row>
        <row r="41">
          <cell r="A41">
            <v>1332</v>
          </cell>
          <cell r="H41" t="str">
            <v>Tân Cảng - Cái Mép</v>
          </cell>
          <cell r="I41">
            <v>4</v>
          </cell>
        </row>
        <row r="42">
          <cell r="A42" t="str">
            <v>333N</v>
          </cell>
          <cell r="H42">
            <v>0</v>
          </cell>
          <cell r="I42" t="str">
            <v/>
          </cell>
        </row>
        <row r="43">
          <cell r="A43">
            <v>141</v>
          </cell>
          <cell r="H43">
            <v>0</v>
          </cell>
          <cell r="I43" t="str">
            <v/>
          </cell>
        </row>
        <row r="44">
          <cell r="A44">
            <v>144</v>
          </cell>
          <cell r="H44">
            <v>0</v>
          </cell>
          <cell r="I44" t="str">
            <v/>
          </cell>
        </row>
        <row r="45">
          <cell r="A45">
            <v>1381</v>
          </cell>
          <cell r="H45">
            <v>0</v>
          </cell>
          <cell r="I45" t="str">
            <v/>
          </cell>
        </row>
        <row r="46">
          <cell r="A46">
            <v>1312</v>
          </cell>
          <cell r="H46">
            <v>0</v>
          </cell>
          <cell r="I46" t="str">
            <v/>
          </cell>
        </row>
        <row r="47">
          <cell r="A47">
            <v>1361</v>
          </cell>
          <cell r="H47">
            <v>0</v>
          </cell>
          <cell r="I47" t="str">
            <v/>
          </cell>
        </row>
        <row r="48">
          <cell r="A48">
            <v>1362</v>
          </cell>
          <cell r="H48">
            <v>0</v>
          </cell>
          <cell r="I48" t="str">
            <v/>
          </cell>
        </row>
        <row r="49">
          <cell r="A49">
            <v>1442</v>
          </cell>
          <cell r="H49">
            <v>0</v>
          </cell>
          <cell r="I49" t="str">
            <v/>
          </cell>
        </row>
        <row r="50">
          <cell r="A50">
            <v>13882</v>
          </cell>
          <cell r="H50">
            <v>0</v>
          </cell>
          <cell r="I50" t="str">
            <v/>
          </cell>
        </row>
        <row r="51">
          <cell r="A51">
            <v>1392</v>
          </cell>
          <cell r="H51">
            <v>0</v>
          </cell>
          <cell r="I51" t="str">
            <v/>
          </cell>
        </row>
        <row r="52">
          <cell r="A52">
            <v>2111</v>
          </cell>
          <cell r="H52">
            <v>0</v>
          </cell>
          <cell r="I52" t="str">
            <v/>
          </cell>
        </row>
        <row r="53">
          <cell r="A53">
            <v>2112</v>
          </cell>
          <cell r="H53" t="str">
            <v>CÔNG TY CỔ PHẦN DỊCH VỤ KỸ THUẬT TÂN CẢNG</v>
          </cell>
          <cell r="I53">
            <v>5</v>
          </cell>
        </row>
        <row r="54">
          <cell r="A54">
            <v>2113</v>
          </cell>
          <cell r="H54">
            <v>0</v>
          </cell>
          <cell r="I54" t="str">
            <v/>
          </cell>
        </row>
        <row r="55">
          <cell r="A55">
            <v>2114</v>
          </cell>
          <cell r="H55">
            <v>0</v>
          </cell>
          <cell r="I55" t="str">
            <v/>
          </cell>
        </row>
        <row r="56">
          <cell r="A56">
            <v>2115</v>
          </cell>
          <cell r="H56">
            <v>0</v>
          </cell>
          <cell r="I56" t="str">
            <v/>
          </cell>
        </row>
        <row r="57">
          <cell r="A57">
            <v>2118</v>
          </cell>
          <cell r="H57">
            <v>0</v>
          </cell>
          <cell r="I57" t="str">
            <v/>
          </cell>
        </row>
        <row r="58">
          <cell r="A58">
            <v>2141</v>
          </cell>
          <cell r="H58">
            <v>0</v>
          </cell>
          <cell r="I58" t="str">
            <v/>
          </cell>
        </row>
        <row r="59">
          <cell r="A59">
            <v>212</v>
          </cell>
          <cell r="H59">
            <v>0</v>
          </cell>
          <cell r="I59" t="str">
            <v/>
          </cell>
        </row>
        <row r="60">
          <cell r="A60">
            <v>2142</v>
          </cell>
          <cell r="H60">
            <v>0</v>
          </cell>
          <cell r="I60" t="str">
            <v/>
          </cell>
        </row>
        <row r="61">
          <cell r="A61">
            <v>2131</v>
          </cell>
          <cell r="H61">
            <v>0</v>
          </cell>
          <cell r="I61" t="str">
            <v/>
          </cell>
        </row>
        <row r="62">
          <cell r="A62">
            <v>2132</v>
          </cell>
          <cell r="H62">
            <v>0</v>
          </cell>
          <cell r="I62" t="str">
            <v/>
          </cell>
        </row>
        <row r="63">
          <cell r="A63">
            <v>2133</v>
          </cell>
          <cell r="H63">
            <v>0</v>
          </cell>
          <cell r="I63" t="str">
            <v/>
          </cell>
        </row>
        <row r="64">
          <cell r="A64">
            <v>2134</v>
          </cell>
          <cell r="H64">
            <v>0</v>
          </cell>
          <cell r="I64" t="str">
            <v/>
          </cell>
        </row>
        <row r="65">
          <cell r="A65">
            <v>2135</v>
          </cell>
          <cell r="H65" t="str">
            <v>XD Công trình Tân Cảng</v>
          </cell>
          <cell r="I65">
            <v>6</v>
          </cell>
        </row>
        <row r="66">
          <cell r="A66">
            <v>2136</v>
          </cell>
          <cell r="H66">
            <v>0</v>
          </cell>
          <cell r="I66" t="str">
            <v/>
          </cell>
        </row>
        <row r="67">
          <cell r="A67">
            <v>2138</v>
          </cell>
          <cell r="H67">
            <v>0</v>
          </cell>
          <cell r="I67" t="str">
            <v/>
          </cell>
        </row>
        <row r="68">
          <cell r="A68">
            <v>2143</v>
          </cell>
          <cell r="H68">
            <v>0</v>
          </cell>
          <cell r="I68" t="str">
            <v/>
          </cell>
        </row>
        <row r="69">
          <cell r="A69">
            <v>2411</v>
          </cell>
          <cell r="H69">
            <v>0</v>
          </cell>
          <cell r="I69" t="str">
            <v/>
          </cell>
        </row>
        <row r="70">
          <cell r="A70">
            <v>2412</v>
          </cell>
          <cell r="H70">
            <v>0</v>
          </cell>
          <cell r="I70" t="str">
            <v/>
          </cell>
        </row>
        <row r="71">
          <cell r="A71">
            <v>2413</v>
          </cell>
          <cell r="H71">
            <v>0</v>
          </cell>
          <cell r="I71" t="str">
            <v/>
          </cell>
        </row>
        <row r="72">
          <cell r="A72">
            <v>217</v>
          </cell>
          <cell r="H72">
            <v>0</v>
          </cell>
          <cell r="I72" t="str">
            <v/>
          </cell>
        </row>
        <row r="73">
          <cell r="A73">
            <v>2147</v>
          </cell>
          <cell r="H73">
            <v>0</v>
          </cell>
          <cell r="I73" t="str">
            <v/>
          </cell>
        </row>
        <row r="74">
          <cell r="A74">
            <v>221</v>
          </cell>
          <cell r="H74">
            <v>0</v>
          </cell>
          <cell r="I74" t="str">
            <v/>
          </cell>
        </row>
        <row r="75">
          <cell r="A75">
            <v>222</v>
          </cell>
          <cell r="H75">
            <v>0</v>
          </cell>
          <cell r="I75" t="str">
            <v/>
          </cell>
        </row>
        <row r="76">
          <cell r="A76">
            <v>223</v>
          </cell>
          <cell r="H76">
            <v>0</v>
          </cell>
          <cell r="I76" t="str">
            <v/>
          </cell>
        </row>
        <row r="77">
          <cell r="A77">
            <v>2281</v>
          </cell>
          <cell r="H77" t="str">
            <v>ICD Tân Cảng - Sóng Thần</v>
          </cell>
          <cell r="I77">
            <v>7</v>
          </cell>
        </row>
        <row r="78">
          <cell r="A78">
            <v>2282</v>
          </cell>
          <cell r="H78">
            <v>0</v>
          </cell>
          <cell r="I78" t="str">
            <v/>
          </cell>
        </row>
        <row r="79">
          <cell r="A79">
            <v>2288</v>
          </cell>
          <cell r="H79">
            <v>0</v>
          </cell>
          <cell r="I79" t="str">
            <v/>
          </cell>
        </row>
        <row r="80">
          <cell r="A80">
            <v>229</v>
          </cell>
          <cell r="H80">
            <v>0</v>
          </cell>
          <cell r="I80" t="str">
            <v/>
          </cell>
        </row>
        <row r="81">
          <cell r="A81">
            <v>242</v>
          </cell>
          <cell r="H81">
            <v>0</v>
          </cell>
          <cell r="I81" t="str">
            <v/>
          </cell>
        </row>
        <row r="82">
          <cell r="A82">
            <v>243</v>
          </cell>
          <cell r="H82">
            <v>0</v>
          </cell>
          <cell r="I82" t="str">
            <v/>
          </cell>
        </row>
        <row r="83">
          <cell r="A83">
            <v>244</v>
          </cell>
          <cell r="H83">
            <v>0</v>
          </cell>
          <cell r="I83" t="str">
            <v/>
          </cell>
        </row>
        <row r="84">
          <cell r="A84">
            <v>311</v>
          </cell>
          <cell r="H84">
            <v>0</v>
          </cell>
          <cell r="I84" t="str">
            <v/>
          </cell>
        </row>
        <row r="85">
          <cell r="A85">
            <v>315</v>
          </cell>
          <cell r="H85">
            <v>0</v>
          </cell>
          <cell r="I85" t="str">
            <v/>
          </cell>
        </row>
        <row r="86">
          <cell r="A86">
            <v>331</v>
          </cell>
          <cell r="H86">
            <v>0</v>
          </cell>
          <cell r="I86" t="str">
            <v/>
          </cell>
        </row>
        <row r="87">
          <cell r="A87" t="str">
            <v>131C</v>
          </cell>
          <cell r="H87">
            <v>0</v>
          </cell>
          <cell r="I87" t="str">
            <v/>
          </cell>
        </row>
        <row r="88">
          <cell r="A88">
            <v>3387</v>
          </cell>
          <cell r="H88">
            <v>0</v>
          </cell>
          <cell r="I88" t="str">
            <v/>
          </cell>
        </row>
        <row r="89">
          <cell r="A89">
            <v>33311</v>
          </cell>
          <cell r="H89" t="str">
            <v>GNVTXD</v>
          </cell>
          <cell r="I89">
            <v>8</v>
          </cell>
        </row>
        <row r="90">
          <cell r="A90">
            <v>33312</v>
          </cell>
          <cell r="H90">
            <v>0</v>
          </cell>
          <cell r="I90" t="str">
            <v/>
          </cell>
        </row>
        <row r="91">
          <cell r="A91">
            <v>3332</v>
          </cell>
          <cell r="H91">
            <v>0</v>
          </cell>
          <cell r="I91" t="str">
            <v/>
          </cell>
        </row>
        <row r="92">
          <cell r="A92">
            <v>3333</v>
          </cell>
          <cell r="H92">
            <v>0</v>
          </cell>
          <cell r="I92" t="str">
            <v/>
          </cell>
        </row>
        <row r="93">
          <cell r="A93">
            <v>3334</v>
          </cell>
          <cell r="H93">
            <v>0</v>
          </cell>
          <cell r="I93" t="str">
            <v/>
          </cell>
        </row>
        <row r="94">
          <cell r="A94">
            <v>3335</v>
          </cell>
          <cell r="H94">
            <v>0</v>
          </cell>
          <cell r="I94" t="str">
            <v/>
          </cell>
        </row>
        <row r="95">
          <cell r="A95">
            <v>3336</v>
          </cell>
          <cell r="H95">
            <v>0</v>
          </cell>
          <cell r="I95" t="str">
            <v/>
          </cell>
        </row>
        <row r="96">
          <cell r="A96">
            <v>3337</v>
          </cell>
          <cell r="H96">
            <v>0</v>
          </cell>
          <cell r="I96" t="str">
            <v/>
          </cell>
        </row>
        <row r="97">
          <cell r="A97">
            <v>3338</v>
          </cell>
          <cell r="H97">
            <v>0</v>
          </cell>
          <cell r="I97" t="str">
            <v/>
          </cell>
        </row>
        <row r="98">
          <cell r="A98">
            <v>3339</v>
          </cell>
          <cell r="H98">
            <v>0</v>
          </cell>
          <cell r="I98" t="str">
            <v/>
          </cell>
        </row>
        <row r="99">
          <cell r="A99">
            <v>3341</v>
          </cell>
          <cell r="H99">
            <v>0</v>
          </cell>
          <cell r="I99" t="str">
            <v/>
          </cell>
        </row>
        <row r="100">
          <cell r="A100">
            <v>3348</v>
          </cell>
          <cell r="H100" t="str">
            <v/>
          </cell>
          <cell r="I100" t="str">
            <v/>
          </cell>
        </row>
        <row r="101">
          <cell r="A101">
            <v>335</v>
          </cell>
          <cell r="H101" t="str">
            <v>Bút toán Hợp nhất</v>
          </cell>
          <cell r="I101">
            <v>9</v>
          </cell>
        </row>
        <row r="102">
          <cell r="A102">
            <v>3361</v>
          </cell>
          <cell r="H102">
            <v>0</v>
          </cell>
          <cell r="I102" t="str">
            <v/>
          </cell>
        </row>
        <row r="103">
          <cell r="A103">
            <v>337</v>
          </cell>
          <cell r="H103">
            <v>0</v>
          </cell>
          <cell r="I103" t="str">
            <v/>
          </cell>
        </row>
        <row r="104">
          <cell r="A104">
            <v>3381</v>
          </cell>
          <cell r="H104">
            <v>0</v>
          </cell>
          <cell r="I104" t="str">
            <v/>
          </cell>
        </row>
        <row r="105">
          <cell r="A105">
            <v>3382</v>
          </cell>
          <cell r="H105">
            <v>0</v>
          </cell>
          <cell r="I105" t="str">
            <v/>
          </cell>
        </row>
        <row r="106">
          <cell r="A106">
            <v>3383</v>
          </cell>
          <cell r="H106">
            <v>0</v>
          </cell>
          <cell r="I106" t="str">
            <v/>
          </cell>
        </row>
        <row r="107">
          <cell r="A107">
            <v>3384</v>
          </cell>
          <cell r="H107">
            <v>0</v>
          </cell>
          <cell r="I107" t="str">
            <v/>
          </cell>
        </row>
        <row r="108">
          <cell r="A108">
            <v>3385</v>
          </cell>
          <cell r="H108">
            <v>0</v>
          </cell>
          <cell r="I108" t="str">
            <v/>
          </cell>
        </row>
        <row r="109">
          <cell r="A109">
            <v>3386</v>
          </cell>
          <cell r="H109">
            <v>0</v>
          </cell>
          <cell r="I109" t="str">
            <v/>
          </cell>
        </row>
        <row r="110">
          <cell r="A110">
            <v>3388</v>
          </cell>
          <cell r="H110">
            <v>0</v>
          </cell>
          <cell r="I110" t="str">
            <v/>
          </cell>
        </row>
        <row r="111">
          <cell r="A111">
            <v>352</v>
          </cell>
          <cell r="H111">
            <v>0</v>
          </cell>
          <cell r="I111" t="str">
            <v/>
          </cell>
        </row>
        <row r="112">
          <cell r="A112">
            <v>3312</v>
          </cell>
          <cell r="H112">
            <v>0</v>
          </cell>
          <cell r="I112" t="str">
            <v/>
          </cell>
        </row>
        <row r="113">
          <cell r="A113">
            <v>3362</v>
          </cell>
          <cell r="H113" t="e">
            <v>#N/A</v>
          </cell>
          <cell r="I113" t="str">
            <v/>
          </cell>
        </row>
        <row r="114">
          <cell r="A114">
            <v>344</v>
          </cell>
          <cell r="H114" t="e">
            <v>#N/A</v>
          </cell>
          <cell r="I114" t="str">
            <v/>
          </cell>
        </row>
        <row r="115">
          <cell r="A115">
            <v>33872</v>
          </cell>
          <cell r="H115" t="e">
            <v>#N/A</v>
          </cell>
          <cell r="I115" t="str">
            <v/>
          </cell>
        </row>
        <row r="116">
          <cell r="A116">
            <v>341</v>
          </cell>
          <cell r="H116" t="e">
            <v>#N/A</v>
          </cell>
          <cell r="I116" t="str">
            <v/>
          </cell>
        </row>
        <row r="117">
          <cell r="A117">
            <v>342</v>
          </cell>
          <cell r="H117" t="e">
            <v>#N/A</v>
          </cell>
          <cell r="I117" t="str">
            <v/>
          </cell>
        </row>
        <row r="118">
          <cell r="A118">
            <v>3431</v>
          </cell>
          <cell r="H118" t="e">
            <v>#N/A</v>
          </cell>
          <cell r="I118" t="str">
            <v/>
          </cell>
        </row>
        <row r="119">
          <cell r="A119">
            <v>3432</v>
          </cell>
          <cell r="H119" t="e">
            <v>#N/A</v>
          </cell>
          <cell r="I119" t="str">
            <v/>
          </cell>
        </row>
        <row r="120">
          <cell r="A120">
            <v>3433</v>
          </cell>
          <cell r="H120" t="e">
            <v>#N/A</v>
          </cell>
          <cell r="I120" t="str">
            <v/>
          </cell>
        </row>
        <row r="121">
          <cell r="A121">
            <v>347</v>
          </cell>
          <cell r="H121" t="e">
            <v>#N/A</v>
          </cell>
          <cell r="I121" t="str">
            <v/>
          </cell>
        </row>
        <row r="122">
          <cell r="A122">
            <v>351</v>
          </cell>
          <cell r="H122" t="e">
            <v>#N/A</v>
          </cell>
          <cell r="I122" t="str">
            <v/>
          </cell>
        </row>
        <row r="123">
          <cell r="A123">
            <v>3522</v>
          </cell>
          <cell r="H123" t="e">
            <v>#N/A</v>
          </cell>
          <cell r="I123" t="str">
            <v/>
          </cell>
        </row>
        <row r="124">
          <cell r="A124">
            <v>4111</v>
          </cell>
          <cell r="H124" t="e">
            <v>#N/A</v>
          </cell>
          <cell r="I124" t="str">
            <v/>
          </cell>
        </row>
        <row r="125">
          <cell r="A125">
            <v>4112</v>
          </cell>
          <cell r="H125" t="e">
            <v>#N/A</v>
          </cell>
          <cell r="I125" t="str">
            <v/>
          </cell>
        </row>
        <row r="126">
          <cell r="A126">
            <v>4118</v>
          </cell>
          <cell r="H126" t="e">
            <v>#N/A</v>
          </cell>
          <cell r="I126" t="str">
            <v/>
          </cell>
        </row>
        <row r="127">
          <cell r="A127">
            <v>419</v>
          </cell>
          <cell r="H127" t="e">
            <v>#N/A</v>
          </cell>
          <cell r="I127" t="str">
            <v/>
          </cell>
        </row>
        <row r="128">
          <cell r="A128">
            <v>412</v>
          </cell>
          <cell r="H128" t="e">
            <v>#N/A</v>
          </cell>
          <cell r="I128" t="str">
            <v/>
          </cell>
        </row>
        <row r="129">
          <cell r="A129">
            <v>4131</v>
          </cell>
          <cell r="H129" t="e">
            <v>#N/A</v>
          </cell>
          <cell r="I129" t="str">
            <v/>
          </cell>
        </row>
        <row r="130">
          <cell r="A130">
            <v>4132</v>
          </cell>
          <cell r="H130" t="e">
            <v>#N/A</v>
          </cell>
          <cell r="I130" t="str">
            <v/>
          </cell>
        </row>
        <row r="131">
          <cell r="A131">
            <v>414</v>
          </cell>
          <cell r="H131" t="e">
            <v>#N/A</v>
          </cell>
          <cell r="I131" t="str">
            <v/>
          </cell>
        </row>
        <row r="132">
          <cell r="A132">
            <v>415</v>
          </cell>
          <cell r="H132" t="e">
            <v>#N/A</v>
          </cell>
          <cell r="I132" t="str">
            <v/>
          </cell>
        </row>
        <row r="133">
          <cell r="A133">
            <v>418</v>
          </cell>
          <cell r="H133" t="e">
            <v>#N/A</v>
          </cell>
          <cell r="I133" t="str">
            <v/>
          </cell>
        </row>
        <row r="134">
          <cell r="A134">
            <v>4211</v>
          </cell>
          <cell r="H134" t="e">
            <v>#N/A</v>
          </cell>
          <cell r="I134" t="str">
            <v/>
          </cell>
        </row>
        <row r="135">
          <cell r="A135">
            <v>4212</v>
          </cell>
          <cell r="H135" t="e">
            <v>#N/A</v>
          </cell>
          <cell r="I135" t="str">
            <v/>
          </cell>
        </row>
        <row r="136">
          <cell r="A136">
            <v>441</v>
          </cell>
          <cell r="H136" t="e">
            <v>#N/A</v>
          </cell>
          <cell r="I136" t="str">
            <v/>
          </cell>
        </row>
        <row r="137">
          <cell r="A137">
            <v>4311</v>
          </cell>
          <cell r="H137" t="e">
            <v>#N/A</v>
          </cell>
          <cell r="I137" t="str">
            <v/>
          </cell>
        </row>
        <row r="138">
          <cell r="A138">
            <v>4312</v>
          </cell>
          <cell r="H138" t="e">
            <v>#N/A</v>
          </cell>
          <cell r="I138" t="str">
            <v/>
          </cell>
        </row>
        <row r="139">
          <cell r="A139">
            <v>4313</v>
          </cell>
          <cell r="H139" t="e">
            <v>#N/A</v>
          </cell>
          <cell r="I139" t="str">
            <v/>
          </cell>
        </row>
        <row r="140">
          <cell r="A140">
            <v>4611</v>
          </cell>
          <cell r="H140" t="e">
            <v>#N/A</v>
          </cell>
          <cell r="I140" t="str">
            <v/>
          </cell>
        </row>
        <row r="141">
          <cell r="A141">
            <v>4612</v>
          </cell>
          <cell r="H141" t="e">
            <v>#N/A</v>
          </cell>
          <cell r="I141" t="str">
            <v/>
          </cell>
        </row>
        <row r="142">
          <cell r="A142">
            <v>1611</v>
          </cell>
          <cell r="H142" t="e">
            <v>#N/A</v>
          </cell>
          <cell r="I142" t="str">
            <v/>
          </cell>
        </row>
        <row r="143">
          <cell r="A143">
            <v>1612</v>
          </cell>
          <cell r="H143" t="e">
            <v>#N/A</v>
          </cell>
          <cell r="I143" t="str">
            <v/>
          </cell>
        </row>
        <row r="144">
          <cell r="A144">
            <v>466</v>
          </cell>
          <cell r="H144" t="e">
            <v>#N/A</v>
          </cell>
          <cell r="I144" t="str">
            <v/>
          </cell>
        </row>
        <row r="145">
          <cell r="A145">
            <v>439</v>
          </cell>
          <cell r="H145" t="e">
            <v>#N/A</v>
          </cell>
          <cell r="I145" t="str">
            <v/>
          </cell>
        </row>
        <row r="146">
          <cell r="A146">
            <v>269</v>
          </cell>
          <cell r="H146" t="e">
            <v>#N/A</v>
          </cell>
          <cell r="I146" t="str">
            <v/>
          </cell>
        </row>
        <row r="147">
          <cell r="A147">
            <v>511</v>
          </cell>
          <cell r="H147" t="e">
            <v>#N/A</v>
          </cell>
          <cell r="I147" t="str">
            <v/>
          </cell>
        </row>
        <row r="148">
          <cell r="A148">
            <v>512</v>
          </cell>
          <cell r="H148" t="e">
            <v>#N/A</v>
          </cell>
          <cell r="I148" t="str">
            <v/>
          </cell>
        </row>
        <row r="149">
          <cell r="A149">
            <v>521</v>
          </cell>
          <cell r="H149" t="e">
            <v>#N/A</v>
          </cell>
          <cell r="I149" t="str">
            <v/>
          </cell>
        </row>
        <row r="150">
          <cell r="A150">
            <v>531</v>
          </cell>
          <cell r="H150" t="e">
            <v>#N/A</v>
          </cell>
          <cell r="I150" t="str">
            <v/>
          </cell>
        </row>
        <row r="151">
          <cell r="A151">
            <v>532</v>
          </cell>
          <cell r="H151" t="e">
            <v>#N/A</v>
          </cell>
          <cell r="I151" t="str">
            <v/>
          </cell>
        </row>
        <row r="152">
          <cell r="A152" t="str">
            <v>33311pl</v>
          </cell>
          <cell r="H152" t="e">
            <v>#N/A</v>
          </cell>
          <cell r="I152" t="str">
            <v/>
          </cell>
        </row>
        <row r="153">
          <cell r="A153" t="str">
            <v>3332pl</v>
          </cell>
          <cell r="H153" t="e">
            <v>#N/A</v>
          </cell>
          <cell r="I153" t="str">
            <v/>
          </cell>
        </row>
        <row r="154">
          <cell r="A154" t="str">
            <v>3333pl</v>
          </cell>
          <cell r="H154" t="e">
            <v>#N/A</v>
          </cell>
          <cell r="I154" t="str">
            <v/>
          </cell>
        </row>
        <row r="155">
          <cell r="A155">
            <v>632</v>
          </cell>
          <cell r="H155" t="e">
            <v>#N/A</v>
          </cell>
          <cell r="I155" t="str">
            <v/>
          </cell>
        </row>
        <row r="156">
          <cell r="A156">
            <v>515</v>
          </cell>
          <cell r="H156" t="e">
            <v>#N/A</v>
          </cell>
          <cell r="I156" t="str">
            <v/>
          </cell>
        </row>
        <row r="157">
          <cell r="A157">
            <v>635</v>
          </cell>
          <cell r="H157" t="e">
            <v>#N/A</v>
          </cell>
          <cell r="I157" t="str">
            <v/>
          </cell>
        </row>
        <row r="158">
          <cell r="A158">
            <v>6411</v>
          </cell>
          <cell r="H158" t="e">
            <v>#N/A</v>
          </cell>
          <cell r="I158" t="str">
            <v/>
          </cell>
        </row>
        <row r="159">
          <cell r="A159">
            <v>6412</v>
          </cell>
          <cell r="H159" t="e">
            <v>#N/A</v>
          </cell>
          <cell r="I159" t="str">
            <v/>
          </cell>
        </row>
        <row r="160">
          <cell r="A160">
            <v>6413</v>
          </cell>
          <cell r="H160" t="e">
            <v>#N/A</v>
          </cell>
          <cell r="I160" t="str">
            <v/>
          </cell>
        </row>
        <row r="161">
          <cell r="A161">
            <v>6414</v>
          </cell>
          <cell r="H161" t="e">
            <v>#N/A</v>
          </cell>
          <cell r="I161" t="str">
            <v/>
          </cell>
        </row>
        <row r="162">
          <cell r="A162">
            <v>6415</v>
          </cell>
          <cell r="H162" t="e">
            <v>#N/A</v>
          </cell>
          <cell r="I162" t="str">
            <v/>
          </cell>
        </row>
        <row r="163">
          <cell r="A163">
            <v>6417</v>
          </cell>
          <cell r="H163" t="e">
            <v>#N/A</v>
          </cell>
          <cell r="I163" t="str">
            <v/>
          </cell>
        </row>
        <row r="164">
          <cell r="A164">
            <v>6418</v>
          </cell>
          <cell r="H164" t="e">
            <v>#N/A</v>
          </cell>
          <cell r="I164" t="str">
            <v/>
          </cell>
        </row>
        <row r="165">
          <cell r="A165">
            <v>6421</v>
          </cell>
          <cell r="H165" t="e">
            <v>#N/A</v>
          </cell>
          <cell r="I165" t="str">
            <v/>
          </cell>
        </row>
        <row r="166">
          <cell r="A166">
            <v>6422</v>
          </cell>
          <cell r="H166" t="e">
            <v>#N/A</v>
          </cell>
          <cell r="I166" t="str">
            <v/>
          </cell>
        </row>
        <row r="167">
          <cell r="A167">
            <v>6423</v>
          </cell>
          <cell r="H167" t="e">
            <v>#N/A</v>
          </cell>
          <cell r="I167" t="str">
            <v/>
          </cell>
        </row>
        <row r="168">
          <cell r="A168">
            <v>6424</v>
          </cell>
          <cell r="H168" t="e">
            <v>#N/A</v>
          </cell>
          <cell r="I168" t="str">
            <v/>
          </cell>
        </row>
        <row r="169">
          <cell r="A169">
            <v>6425</v>
          </cell>
          <cell r="H169" t="e">
            <v>#N/A</v>
          </cell>
          <cell r="I169" t="str">
            <v/>
          </cell>
        </row>
        <row r="170">
          <cell r="A170">
            <v>6426</v>
          </cell>
          <cell r="H170" t="e">
            <v>#N/A</v>
          </cell>
          <cell r="I170" t="str">
            <v/>
          </cell>
        </row>
        <row r="171">
          <cell r="A171">
            <v>6427</v>
          </cell>
          <cell r="H171" t="e">
            <v>#N/A</v>
          </cell>
          <cell r="I171" t="str">
            <v/>
          </cell>
        </row>
        <row r="172">
          <cell r="A172">
            <v>6428</v>
          </cell>
          <cell r="H172" t="e">
            <v>#N/A</v>
          </cell>
          <cell r="I172" t="str">
            <v/>
          </cell>
        </row>
        <row r="173">
          <cell r="A173">
            <v>711</v>
          </cell>
          <cell r="H173" t="e">
            <v>#N/A</v>
          </cell>
          <cell r="I173" t="str">
            <v/>
          </cell>
        </row>
        <row r="174">
          <cell r="A174">
            <v>811</v>
          </cell>
          <cell r="H174" t="e">
            <v>#N/A</v>
          </cell>
          <cell r="I174" t="str">
            <v/>
          </cell>
        </row>
        <row r="175">
          <cell r="A175">
            <v>700</v>
          </cell>
          <cell r="H175" t="e">
            <v>#N/A</v>
          </cell>
          <cell r="I175" t="str">
            <v/>
          </cell>
        </row>
        <row r="176">
          <cell r="A176">
            <v>8211</v>
          </cell>
          <cell r="H176" t="e">
            <v>#N/A</v>
          </cell>
          <cell r="I176" t="str">
            <v/>
          </cell>
        </row>
        <row r="177">
          <cell r="A177">
            <v>8212</v>
          </cell>
          <cell r="H177" t="e">
            <v>#N/A</v>
          </cell>
          <cell r="I177" t="str">
            <v/>
          </cell>
        </row>
        <row r="178">
          <cell r="A178">
            <v>500</v>
          </cell>
          <cell r="H178" t="e">
            <v>#N/A</v>
          </cell>
          <cell r="I178" t="str">
            <v/>
          </cell>
        </row>
        <row r="179">
          <cell r="A179" t="str">
            <v>3388ct</v>
          </cell>
          <cell r="H179" t="e">
            <v>#N/A</v>
          </cell>
          <cell r="I179" t="str">
            <v/>
          </cell>
        </row>
        <row r="180">
          <cell r="A180" t="str">
            <v>138C</v>
          </cell>
          <cell r="H180" t="e">
            <v>#N/A</v>
          </cell>
          <cell r="I180" t="str">
            <v/>
          </cell>
        </row>
        <row r="181">
          <cell r="A181" t="str">
            <v>141C</v>
          </cell>
          <cell r="H181" t="e">
            <v>#N/A</v>
          </cell>
          <cell r="I181" t="str">
            <v/>
          </cell>
        </row>
        <row r="182">
          <cell r="H182" t="e">
            <v>#N/A</v>
          </cell>
          <cell r="I182" t="str">
            <v/>
          </cell>
        </row>
        <row r="183">
          <cell r="H183" t="e">
            <v>#N/A</v>
          </cell>
          <cell r="I183" t="str">
            <v/>
          </cell>
        </row>
        <row r="184">
          <cell r="H184" t="e">
            <v>#N/A</v>
          </cell>
          <cell r="I184" t="str">
            <v/>
          </cell>
        </row>
        <row r="185">
          <cell r="H185" t="e">
            <v>#N/A</v>
          </cell>
          <cell r="I185" t="str">
            <v/>
          </cell>
        </row>
        <row r="186">
          <cell r="H186" t="e">
            <v>#N/A</v>
          </cell>
          <cell r="I186" t="str">
            <v/>
          </cell>
        </row>
        <row r="187">
          <cell r="H187" t="e">
            <v>#N/A</v>
          </cell>
          <cell r="I187" t="str">
            <v/>
          </cell>
        </row>
        <row r="188">
          <cell r="H188" t="e">
            <v>#N/A</v>
          </cell>
          <cell r="I188" t="str">
            <v/>
          </cell>
        </row>
        <row r="189">
          <cell r="H189" t="e">
            <v>#N/A</v>
          </cell>
          <cell r="I189" t="str">
            <v/>
          </cell>
        </row>
        <row r="190">
          <cell r="H190" t="e">
            <v>#N/A</v>
          </cell>
          <cell r="I190" t="str">
            <v/>
          </cell>
        </row>
        <row r="191">
          <cell r="H191" t="e">
            <v>#N/A</v>
          </cell>
          <cell r="I191" t="str">
            <v/>
          </cell>
        </row>
        <row r="192">
          <cell r="H192" t="e">
            <v>#N/A</v>
          </cell>
          <cell r="I192" t="str">
            <v/>
          </cell>
        </row>
        <row r="193">
          <cell r="H193" t="e">
            <v>#N/A</v>
          </cell>
          <cell r="I193" t="str">
            <v/>
          </cell>
        </row>
        <row r="194">
          <cell r="H194" t="e">
            <v>#N/A</v>
          </cell>
          <cell r="I194" t="str">
            <v/>
          </cell>
        </row>
        <row r="195">
          <cell r="H195" t="e">
            <v>#N/A</v>
          </cell>
          <cell r="I195" t="str">
            <v/>
          </cell>
        </row>
        <row r="196">
          <cell r="H196" t="e">
            <v>#N/A</v>
          </cell>
          <cell r="I196" t="str">
            <v/>
          </cell>
        </row>
        <row r="197">
          <cell r="H197" t="e">
            <v>#N/A</v>
          </cell>
          <cell r="I197" t="str">
            <v/>
          </cell>
        </row>
        <row r="198">
          <cell r="H198" t="e">
            <v>#N/A</v>
          </cell>
          <cell r="I198" t="str">
            <v/>
          </cell>
        </row>
        <row r="199">
          <cell r="H199" t="e">
            <v>#N/A</v>
          </cell>
          <cell r="I199" t="str">
            <v/>
          </cell>
        </row>
        <row r="200">
          <cell r="H200" t="e">
            <v>#N/A</v>
          </cell>
          <cell r="I200" t="str">
            <v/>
          </cell>
        </row>
        <row r="201">
          <cell r="H201" t="e">
            <v>#N/A</v>
          </cell>
          <cell r="I201" t="str">
            <v/>
          </cell>
        </row>
        <row r="202">
          <cell r="H202" t="e">
            <v>#N/A</v>
          </cell>
          <cell r="I202" t="str">
            <v/>
          </cell>
        </row>
        <row r="203">
          <cell r="H203" t="e">
            <v>#N/A</v>
          </cell>
          <cell r="I203" t="str">
            <v/>
          </cell>
        </row>
        <row r="204">
          <cell r="H204" t="e">
            <v>#N/A</v>
          </cell>
          <cell r="I204" t="str">
            <v/>
          </cell>
        </row>
        <row r="205">
          <cell r="H205" t="e">
            <v>#N/A</v>
          </cell>
          <cell r="I205" t="str">
            <v/>
          </cell>
        </row>
        <row r="206">
          <cell r="H206" t="e">
            <v>#N/A</v>
          </cell>
          <cell r="I206" t="str">
            <v/>
          </cell>
        </row>
        <row r="207">
          <cell r="H207" t="e">
            <v>#N/A</v>
          </cell>
          <cell r="I207" t="str">
            <v/>
          </cell>
        </row>
        <row r="208">
          <cell r="H208" t="e">
            <v>#N/A</v>
          </cell>
          <cell r="I208" t="str">
            <v/>
          </cell>
        </row>
        <row r="209">
          <cell r="H209" t="e">
            <v>#N/A</v>
          </cell>
          <cell r="I209" t="str">
            <v/>
          </cell>
        </row>
        <row r="210">
          <cell r="H210" t="e">
            <v>#N/A</v>
          </cell>
          <cell r="I210" t="str">
            <v/>
          </cell>
        </row>
        <row r="211">
          <cell r="H211" t="e">
            <v>#N/A</v>
          </cell>
          <cell r="I211" t="str">
            <v/>
          </cell>
        </row>
        <row r="212">
          <cell r="H212" t="e">
            <v>#N/A</v>
          </cell>
          <cell r="I212" t="str">
            <v/>
          </cell>
        </row>
        <row r="213">
          <cell r="H213" t="e">
            <v>#N/A</v>
          </cell>
          <cell r="I213" t="str">
            <v/>
          </cell>
        </row>
        <row r="214">
          <cell r="H214" t="e">
            <v>#N/A</v>
          </cell>
          <cell r="I214" t="str">
            <v/>
          </cell>
        </row>
        <row r="215">
          <cell r="H215" t="e">
            <v>#N/A</v>
          </cell>
          <cell r="I215" t="str">
            <v/>
          </cell>
        </row>
        <row r="216">
          <cell r="H216" t="e">
            <v>#N/A</v>
          </cell>
          <cell r="I216" t="str">
            <v/>
          </cell>
        </row>
        <row r="217">
          <cell r="H217" t="e">
            <v>#N/A</v>
          </cell>
          <cell r="I217" t="str">
            <v/>
          </cell>
        </row>
        <row r="218">
          <cell r="H218" t="e">
            <v>#N/A</v>
          </cell>
          <cell r="I218" t="str">
            <v/>
          </cell>
        </row>
        <row r="219">
          <cell r="H219" t="e">
            <v>#N/A</v>
          </cell>
          <cell r="I219" t="str">
            <v/>
          </cell>
        </row>
        <row r="220">
          <cell r="H220" t="e">
            <v>#N/A</v>
          </cell>
          <cell r="I220" t="str">
            <v/>
          </cell>
        </row>
        <row r="221">
          <cell r="H221" t="e">
            <v>#N/A</v>
          </cell>
          <cell r="I221" t="str">
            <v/>
          </cell>
        </row>
        <row r="222">
          <cell r="H222" t="e">
            <v>#N/A</v>
          </cell>
          <cell r="I222" t="str">
            <v/>
          </cell>
        </row>
        <row r="223">
          <cell r="H223" t="e">
            <v>#N/A</v>
          </cell>
          <cell r="I223" t="str">
            <v/>
          </cell>
        </row>
        <row r="224">
          <cell r="H224" t="e">
            <v>#N/A</v>
          </cell>
          <cell r="I224" t="str">
            <v/>
          </cell>
        </row>
        <row r="225">
          <cell r="H225" t="e">
            <v>#N/A</v>
          </cell>
          <cell r="I225" t="str">
            <v/>
          </cell>
        </row>
        <row r="226">
          <cell r="H226" t="e">
            <v>#N/A</v>
          </cell>
          <cell r="I226" t="str">
            <v/>
          </cell>
        </row>
        <row r="227">
          <cell r="H227" t="e">
            <v>#N/A</v>
          </cell>
          <cell r="I227" t="str">
            <v/>
          </cell>
        </row>
        <row r="228">
          <cell r="H228" t="e">
            <v>#N/A</v>
          </cell>
          <cell r="I228" t="str">
            <v/>
          </cell>
        </row>
        <row r="229">
          <cell r="H229" t="e">
            <v>#N/A</v>
          </cell>
          <cell r="I229" t="str">
            <v/>
          </cell>
        </row>
        <row r="230">
          <cell r="H230" t="e">
            <v>#N/A</v>
          </cell>
          <cell r="I230" t="str">
            <v/>
          </cell>
        </row>
        <row r="231">
          <cell r="H231" t="e">
            <v>#N/A</v>
          </cell>
          <cell r="I231" t="str">
            <v/>
          </cell>
        </row>
        <row r="232">
          <cell r="H232" t="e">
            <v>#N/A</v>
          </cell>
          <cell r="I232" t="str">
            <v/>
          </cell>
        </row>
        <row r="233">
          <cell r="H233" t="e">
            <v>#N/A</v>
          </cell>
          <cell r="I233" t="str">
            <v/>
          </cell>
        </row>
        <row r="234">
          <cell r="H234" t="e">
            <v>#N/A</v>
          </cell>
          <cell r="I234" t="str">
            <v/>
          </cell>
        </row>
        <row r="235">
          <cell r="H235" t="e">
            <v>#N/A</v>
          </cell>
          <cell r="I235" t="str">
            <v/>
          </cell>
        </row>
        <row r="236">
          <cell r="H236" t="e">
            <v>#N/A</v>
          </cell>
          <cell r="I236" t="str">
            <v/>
          </cell>
        </row>
        <row r="237">
          <cell r="H237" t="e">
            <v>#N/A</v>
          </cell>
          <cell r="I237" t="str">
            <v/>
          </cell>
        </row>
        <row r="238">
          <cell r="H238" t="e">
            <v>#N/A</v>
          </cell>
          <cell r="I238" t="str">
            <v/>
          </cell>
        </row>
        <row r="239">
          <cell r="H239" t="e">
            <v>#N/A</v>
          </cell>
          <cell r="I239" t="str">
            <v/>
          </cell>
        </row>
        <row r="240">
          <cell r="H240" t="e">
            <v>#N/A</v>
          </cell>
          <cell r="I240" t="str">
            <v/>
          </cell>
        </row>
        <row r="241">
          <cell r="H241" t="e">
            <v>#N/A</v>
          </cell>
          <cell r="I241" t="str">
            <v/>
          </cell>
        </row>
        <row r="242">
          <cell r="H242" t="e">
            <v>#N/A</v>
          </cell>
          <cell r="I242" t="str">
            <v/>
          </cell>
        </row>
        <row r="243">
          <cell r="H243" t="e">
            <v>#N/A</v>
          </cell>
          <cell r="I243" t="str">
            <v/>
          </cell>
        </row>
        <row r="244">
          <cell r="H244" t="e">
            <v>#N/A</v>
          </cell>
          <cell r="I244" t="str">
            <v/>
          </cell>
        </row>
        <row r="245">
          <cell r="H245" t="e">
            <v>#N/A</v>
          </cell>
          <cell r="I245" t="str">
            <v/>
          </cell>
        </row>
        <row r="246">
          <cell r="H246" t="e">
            <v>#N/A</v>
          </cell>
          <cell r="I246" t="str">
            <v/>
          </cell>
        </row>
        <row r="247">
          <cell r="H247" t="e">
            <v>#N/A</v>
          </cell>
          <cell r="I247" t="str">
            <v/>
          </cell>
        </row>
        <row r="248">
          <cell r="H248" t="e">
            <v>#N/A</v>
          </cell>
          <cell r="I248" t="str">
            <v/>
          </cell>
        </row>
        <row r="249">
          <cell r="H249" t="e">
            <v>#N/A</v>
          </cell>
          <cell r="I249" t="str">
            <v/>
          </cell>
        </row>
        <row r="250">
          <cell r="H250" t="e">
            <v>#N/A</v>
          </cell>
          <cell r="I250" t="str">
            <v/>
          </cell>
        </row>
        <row r="251">
          <cell r="H251" t="e">
            <v>#N/A</v>
          </cell>
          <cell r="I251" t="str">
            <v/>
          </cell>
        </row>
        <row r="252">
          <cell r="H252" t="e">
            <v>#N/A</v>
          </cell>
          <cell r="I252" t="str">
            <v/>
          </cell>
        </row>
        <row r="253">
          <cell r="H253" t="e">
            <v>#N/A</v>
          </cell>
          <cell r="I253" t="str">
            <v/>
          </cell>
        </row>
        <row r="254">
          <cell r="H254" t="e">
            <v>#N/A</v>
          </cell>
          <cell r="I254" t="str">
            <v/>
          </cell>
        </row>
        <row r="255">
          <cell r="H255" t="e">
            <v>#N/A</v>
          </cell>
          <cell r="I255" t="str">
            <v/>
          </cell>
        </row>
        <row r="256">
          <cell r="H256" t="e">
            <v>#N/A</v>
          </cell>
          <cell r="I256" t="str">
            <v/>
          </cell>
        </row>
        <row r="257">
          <cell r="H257" t="e">
            <v>#N/A</v>
          </cell>
          <cell r="I257" t="str">
            <v/>
          </cell>
        </row>
        <row r="258">
          <cell r="H258" t="e">
            <v>#N/A</v>
          </cell>
          <cell r="I258" t="str">
            <v/>
          </cell>
        </row>
        <row r="259">
          <cell r="H259" t="e">
            <v>#N/A</v>
          </cell>
          <cell r="I259" t="str">
            <v/>
          </cell>
        </row>
        <row r="260">
          <cell r="H260" t="e">
            <v>#N/A</v>
          </cell>
          <cell r="I260" t="str">
            <v/>
          </cell>
        </row>
        <row r="261">
          <cell r="H261" t="e">
            <v>#N/A</v>
          </cell>
          <cell r="I261" t="str">
            <v/>
          </cell>
        </row>
        <row r="262">
          <cell r="H262" t="e">
            <v>#N/A</v>
          </cell>
          <cell r="I262" t="str">
            <v/>
          </cell>
        </row>
        <row r="263">
          <cell r="H263" t="e">
            <v>#N/A</v>
          </cell>
          <cell r="I263" t="str">
            <v/>
          </cell>
        </row>
        <row r="264">
          <cell r="H264" t="e">
            <v>#N/A</v>
          </cell>
          <cell r="I264" t="str">
            <v/>
          </cell>
        </row>
        <row r="265">
          <cell r="H265" t="e">
            <v>#N/A</v>
          </cell>
          <cell r="I265" t="str">
            <v/>
          </cell>
        </row>
        <row r="266">
          <cell r="H266" t="e">
            <v>#N/A</v>
          </cell>
          <cell r="I266" t="str">
            <v/>
          </cell>
        </row>
        <row r="267">
          <cell r="H267" t="e">
            <v>#N/A</v>
          </cell>
          <cell r="I267" t="str">
            <v/>
          </cell>
        </row>
        <row r="268">
          <cell r="H268" t="e">
            <v>#N/A</v>
          </cell>
          <cell r="I268" t="str">
            <v/>
          </cell>
        </row>
        <row r="269">
          <cell r="H269" t="e">
            <v>#N/A</v>
          </cell>
          <cell r="I269" t="str">
            <v/>
          </cell>
        </row>
        <row r="270">
          <cell r="H270" t="e">
            <v>#N/A</v>
          </cell>
          <cell r="I270" t="str">
            <v/>
          </cell>
        </row>
        <row r="271">
          <cell r="H271" t="e">
            <v>#N/A</v>
          </cell>
          <cell r="I271" t="str">
            <v/>
          </cell>
        </row>
        <row r="272">
          <cell r="H272" t="e">
            <v>#N/A</v>
          </cell>
          <cell r="I272" t="str">
            <v/>
          </cell>
        </row>
        <row r="273">
          <cell r="H273" t="e">
            <v>#N/A</v>
          </cell>
          <cell r="I273" t="str">
            <v/>
          </cell>
        </row>
        <row r="274">
          <cell r="H274" t="e">
            <v>#N/A</v>
          </cell>
          <cell r="I274" t="str">
            <v/>
          </cell>
        </row>
        <row r="275">
          <cell r="H275" t="e">
            <v>#N/A</v>
          </cell>
          <cell r="I275" t="str">
            <v/>
          </cell>
        </row>
        <row r="276">
          <cell r="H276" t="e">
            <v>#N/A</v>
          </cell>
          <cell r="I276" t="str">
            <v/>
          </cell>
        </row>
        <row r="277">
          <cell r="H277" t="e">
            <v>#N/A</v>
          </cell>
          <cell r="I277" t="str">
            <v/>
          </cell>
        </row>
        <row r="278">
          <cell r="H278" t="e">
            <v>#N/A</v>
          </cell>
          <cell r="I278" t="str">
            <v/>
          </cell>
        </row>
        <row r="279">
          <cell r="H279" t="e">
            <v>#N/A</v>
          </cell>
          <cell r="I279" t="str">
            <v/>
          </cell>
        </row>
        <row r="280">
          <cell r="H280" t="e">
            <v>#N/A</v>
          </cell>
          <cell r="I280" t="str">
            <v/>
          </cell>
        </row>
        <row r="281">
          <cell r="H281" t="e">
            <v>#N/A</v>
          </cell>
          <cell r="I281" t="str">
            <v/>
          </cell>
        </row>
        <row r="282">
          <cell r="H282" t="e">
            <v>#N/A</v>
          </cell>
          <cell r="I282" t="str">
            <v/>
          </cell>
        </row>
        <row r="283">
          <cell r="H283" t="e">
            <v>#N/A</v>
          </cell>
          <cell r="I283" t="str">
            <v/>
          </cell>
        </row>
        <row r="284">
          <cell r="H284" t="e">
            <v>#N/A</v>
          </cell>
          <cell r="I284" t="str">
            <v/>
          </cell>
        </row>
        <row r="285">
          <cell r="H285" t="e">
            <v>#N/A</v>
          </cell>
          <cell r="I285" t="str">
            <v/>
          </cell>
        </row>
        <row r="286">
          <cell r="H286" t="e">
            <v>#N/A</v>
          </cell>
          <cell r="I286" t="str">
            <v/>
          </cell>
        </row>
        <row r="287">
          <cell r="H287" t="e">
            <v>#N/A</v>
          </cell>
          <cell r="I287" t="str">
            <v/>
          </cell>
        </row>
        <row r="288">
          <cell r="H288" t="e">
            <v>#N/A</v>
          </cell>
          <cell r="I288" t="str">
            <v/>
          </cell>
        </row>
        <row r="289">
          <cell r="H289" t="e">
            <v>#N/A</v>
          </cell>
          <cell r="I289" t="str">
            <v/>
          </cell>
        </row>
        <row r="290">
          <cell r="H290" t="e">
            <v>#N/A</v>
          </cell>
          <cell r="I290" t="str">
            <v/>
          </cell>
        </row>
        <row r="291">
          <cell r="H291" t="e">
            <v>#N/A</v>
          </cell>
          <cell r="I291" t="str">
            <v/>
          </cell>
        </row>
        <row r="292">
          <cell r="H292" t="e">
            <v>#N/A</v>
          </cell>
          <cell r="I292" t="str">
            <v/>
          </cell>
        </row>
        <row r="293">
          <cell r="H293" t="e">
            <v>#N/A</v>
          </cell>
          <cell r="I293" t="str">
            <v/>
          </cell>
        </row>
        <row r="294">
          <cell r="H294" t="e">
            <v>#N/A</v>
          </cell>
          <cell r="I294" t="str">
            <v/>
          </cell>
        </row>
        <row r="295">
          <cell r="H295" t="e">
            <v>#N/A</v>
          </cell>
          <cell r="I295" t="str">
            <v/>
          </cell>
        </row>
        <row r="296">
          <cell r="H296" t="e">
            <v>#N/A</v>
          </cell>
          <cell r="I296" t="str">
            <v/>
          </cell>
        </row>
        <row r="297">
          <cell r="H297" t="e">
            <v>#N/A</v>
          </cell>
          <cell r="I297" t="str">
            <v/>
          </cell>
        </row>
        <row r="298">
          <cell r="H298" t="e">
            <v>#N/A</v>
          </cell>
          <cell r="I298" t="str">
            <v/>
          </cell>
        </row>
        <row r="299">
          <cell r="H299" t="e">
            <v>#N/A</v>
          </cell>
          <cell r="I299" t="str">
            <v/>
          </cell>
        </row>
        <row r="300">
          <cell r="H300" t="e">
            <v>#N/A</v>
          </cell>
          <cell r="I300" t="str">
            <v/>
          </cell>
        </row>
        <row r="301">
          <cell r="H301" t="e">
            <v>#N/A</v>
          </cell>
          <cell r="I301" t="str">
            <v/>
          </cell>
        </row>
        <row r="302">
          <cell r="H302" t="e">
            <v>#N/A</v>
          </cell>
          <cell r="I302" t="str">
            <v/>
          </cell>
        </row>
        <row r="303">
          <cell r="H303" t="e">
            <v>#N/A</v>
          </cell>
          <cell r="I303" t="str">
            <v/>
          </cell>
        </row>
        <row r="304">
          <cell r="H304" t="e">
            <v>#N/A</v>
          </cell>
          <cell r="I304" t="str">
            <v/>
          </cell>
        </row>
        <row r="305">
          <cell r="H305" t="e">
            <v>#N/A</v>
          </cell>
          <cell r="I305" t="str">
            <v/>
          </cell>
        </row>
        <row r="306">
          <cell r="H306" t="e">
            <v>#N/A</v>
          </cell>
          <cell r="I306" t="str">
            <v/>
          </cell>
        </row>
        <row r="307">
          <cell r="H307" t="e">
            <v>#N/A</v>
          </cell>
          <cell r="I307" t="str">
            <v/>
          </cell>
        </row>
        <row r="308">
          <cell r="H308" t="e">
            <v>#N/A</v>
          </cell>
          <cell r="I308" t="str">
            <v/>
          </cell>
        </row>
        <row r="309">
          <cell r="H309" t="e">
            <v>#N/A</v>
          </cell>
          <cell r="I309" t="str">
            <v/>
          </cell>
        </row>
        <row r="310">
          <cell r="H310" t="e">
            <v>#N/A</v>
          </cell>
          <cell r="I310" t="str">
            <v/>
          </cell>
        </row>
        <row r="311">
          <cell r="H311" t="e">
            <v>#N/A</v>
          </cell>
          <cell r="I311" t="str">
            <v/>
          </cell>
        </row>
        <row r="312">
          <cell r="H312" t="e">
            <v>#N/A</v>
          </cell>
          <cell r="I312" t="str">
            <v/>
          </cell>
        </row>
        <row r="313">
          <cell r="H313" t="e">
            <v>#N/A</v>
          </cell>
          <cell r="I313" t="str">
            <v/>
          </cell>
        </row>
        <row r="314">
          <cell r="H314" t="e">
            <v>#N/A</v>
          </cell>
          <cell r="I314" t="str">
            <v/>
          </cell>
        </row>
        <row r="315">
          <cell r="H315" t="e">
            <v>#N/A</v>
          </cell>
          <cell r="I315" t="str">
            <v/>
          </cell>
        </row>
        <row r="316">
          <cell r="H316" t="e">
            <v>#N/A</v>
          </cell>
          <cell r="I316" t="str">
            <v/>
          </cell>
        </row>
        <row r="317">
          <cell r="H317" t="e">
            <v>#N/A</v>
          </cell>
          <cell r="I317" t="str">
            <v/>
          </cell>
        </row>
        <row r="318">
          <cell r="H318" t="e">
            <v>#N/A</v>
          </cell>
          <cell r="I318" t="str">
            <v/>
          </cell>
        </row>
        <row r="319">
          <cell r="H319" t="e">
            <v>#N/A</v>
          </cell>
          <cell r="I319" t="str">
            <v/>
          </cell>
        </row>
        <row r="320">
          <cell r="H320" t="e">
            <v>#N/A</v>
          </cell>
          <cell r="I320" t="str">
            <v/>
          </cell>
        </row>
        <row r="321">
          <cell r="H321" t="e">
            <v>#N/A</v>
          </cell>
          <cell r="I321" t="str">
            <v/>
          </cell>
        </row>
        <row r="322">
          <cell r="H322" t="e">
            <v>#N/A</v>
          </cell>
          <cell r="I322" t="str">
            <v/>
          </cell>
        </row>
        <row r="323">
          <cell r="H323" t="e">
            <v>#N/A</v>
          </cell>
          <cell r="I323" t="str">
            <v/>
          </cell>
        </row>
        <row r="324">
          <cell r="H324" t="e">
            <v>#N/A</v>
          </cell>
          <cell r="I324" t="str">
            <v/>
          </cell>
        </row>
        <row r="325">
          <cell r="H325" t="e">
            <v>#N/A</v>
          </cell>
          <cell r="I325" t="str">
            <v/>
          </cell>
        </row>
        <row r="326">
          <cell r="H326" t="e">
            <v>#N/A</v>
          </cell>
          <cell r="I326" t="str">
            <v/>
          </cell>
        </row>
        <row r="327">
          <cell r="H327" t="e">
            <v>#N/A</v>
          </cell>
          <cell r="I327" t="str">
            <v/>
          </cell>
        </row>
        <row r="328">
          <cell r="H328" t="e">
            <v>#N/A</v>
          </cell>
          <cell r="I328" t="str">
            <v/>
          </cell>
        </row>
        <row r="329">
          <cell r="H329" t="e">
            <v>#N/A</v>
          </cell>
          <cell r="I329" t="str">
            <v/>
          </cell>
        </row>
        <row r="330">
          <cell r="H330" t="e">
            <v>#N/A</v>
          </cell>
          <cell r="I330" t="str">
            <v/>
          </cell>
        </row>
        <row r="331">
          <cell r="H331" t="e">
            <v>#N/A</v>
          </cell>
          <cell r="I331" t="str">
            <v/>
          </cell>
        </row>
        <row r="332">
          <cell r="H332" t="e">
            <v>#N/A</v>
          </cell>
          <cell r="I332" t="str">
            <v/>
          </cell>
        </row>
        <row r="333">
          <cell r="H333" t="e">
            <v>#N/A</v>
          </cell>
          <cell r="I333" t="str">
            <v/>
          </cell>
        </row>
        <row r="334">
          <cell r="H334" t="e">
            <v>#N/A</v>
          </cell>
          <cell r="I334" t="str">
            <v/>
          </cell>
        </row>
        <row r="335">
          <cell r="H335" t="e">
            <v>#N/A</v>
          </cell>
          <cell r="I335" t="str">
            <v/>
          </cell>
        </row>
        <row r="336">
          <cell r="H336" t="e">
            <v>#N/A</v>
          </cell>
          <cell r="I336" t="str">
            <v/>
          </cell>
        </row>
        <row r="337">
          <cell r="H337" t="e">
            <v>#N/A</v>
          </cell>
          <cell r="I337" t="str">
            <v/>
          </cell>
        </row>
        <row r="338">
          <cell r="H338" t="e">
            <v>#N/A</v>
          </cell>
          <cell r="I338" t="str">
            <v/>
          </cell>
        </row>
        <row r="339">
          <cell r="H339" t="e">
            <v>#N/A</v>
          </cell>
          <cell r="I339" t="str">
            <v/>
          </cell>
        </row>
        <row r="340">
          <cell r="H340" t="e">
            <v>#N/A</v>
          </cell>
          <cell r="I340" t="str">
            <v/>
          </cell>
        </row>
        <row r="341">
          <cell r="H341" t="e">
            <v>#N/A</v>
          </cell>
          <cell r="I341" t="str">
            <v/>
          </cell>
        </row>
        <row r="342">
          <cell r="H342" t="e">
            <v>#N/A</v>
          </cell>
          <cell r="I342" t="str">
            <v/>
          </cell>
        </row>
        <row r="343">
          <cell r="H343" t="e">
            <v>#N/A</v>
          </cell>
          <cell r="I343" t="str">
            <v/>
          </cell>
        </row>
        <row r="344">
          <cell r="H344" t="e">
            <v>#N/A</v>
          </cell>
          <cell r="I344" t="str">
            <v/>
          </cell>
        </row>
        <row r="345">
          <cell r="H345" t="e">
            <v>#N/A</v>
          </cell>
          <cell r="I345" t="str">
            <v/>
          </cell>
        </row>
        <row r="346">
          <cell r="H346" t="e">
            <v>#N/A</v>
          </cell>
          <cell r="I346" t="str">
            <v/>
          </cell>
        </row>
        <row r="347">
          <cell r="H347" t="e">
            <v>#N/A</v>
          </cell>
          <cell r="I347" t="str">
            <v/>
          </cell>
        </row>
        <row r="348">
          <cell r="H348" t="e">
            <v>#N/A</v>
          </cell>
          <cell r="I348" t="str">
            <v/>
          </cell>
        </row>
        <row r="349">
          <cell r="H349" t="e">
            <v>#N/A</v>
          </cell>
          <cell r="I349" t="str">
            <v/>
          </cell>
        </row>
        <row r="350">
          <cell r="H350" t="e">
            <v>#N/A</v>
          </cell>
          <cell r="I350" t="str">
            <v/>
          </cell>
        </row>
        <row r="351">
          <cell r="H351" t="e">
            <v>#N/A</v>
          </cell>
          <cell r="I351" t="str">
            <v/>
          </cell>
        </row>
        <row r="352">
          <cell r="H352" t="e">
            <v>#N/A</v>
          </cell>
          <cell r="I352" t="str">
            <v/>
          </cell>
        </row>
        <row r="353">
          <cell r="H353" t="e">
            <v>#N/A</v>
          </cell>
          <cell r="I353" t="str">
            <v/>
          </cell>
        </row>
        <row r="354">
          <cell r="H354" t="e">
            <v>#N/A</v>
          </cell>
          <cell r="I354" t="str">
            <v/>
          </cell>
        </row>
        <row r="355">
          <cell r="H355" t="e">
            <v>#N/A</v>
          </cell>
          <cell r="I355" t="str">
            <v/>
          </cell>
        </row>
        <row r="356">
          <cell r="H356" t="e">
            <v>#N/A</v>
          </cell>
          <cell r="I356" t="str">
            <v/>
          </cell>
        </row>
        <row r="357">
          <cell r="H357" t="e">
            <v>#N/A</v>
          </cell>
          <cell r="I357" t="str">
            <v/>
          </cell>
        </row>
        <row r="358">
          <cell r="H358" t="e">
            <v>#N/A</v>
          </cell>
          <cell r="I358" t="str">
            <v/>
          </cell>
        </row>
        <row r="359">
          <cell r="H359" t="e">
            <v>#N/A</v>
          </cell>
          <cell r="I359" t="str">
            <v/>
          </cell>
        </row>
        <row r="360">
          <cell r="H360" t="e">
            <v>#N/A</v>
          </cell>
          <cell r="I360" t="str">
            <v/>
          </cell>
        </row>
        <row r="361">
          <cell r="H361" t="e">
            <v>#N/A</v>
          </cell>
          <cell r="I361" t="str">
            <v/>
          </cell>
        </row>
        <row r="362">
          <cell r="H362" t="e">
            <v>#N/A</v>
          </cell>
          <cell r="I362" t="str">
            <v/>
          </cell>
        </row>
        <row r="363">
          <cell r="H363" t="e">
            <v>#N/A</v>
          </cell>
          <cell r="I363" t="str">
            <v/>
          </cell>
        </row>
        <row r="364">
          <cell r="H364" t="e">
            <v>#N/A</v>
          </cell>
          <cell r="I364" t="str">
            <v/>
          </cell>
        </row>
        <row r="365">
          <cell r="H365" t="e">
            <v>#N/A</v>
          </cell>
          <cell r="I365" t="str">
            <v/>
          </cell>
        </row>
        <row r="366">
          <cell r="H366" t="e">
            <v>#N/A</v>
          </cell>
          <cell r="I366" t="str">
            <v/>
          </cell>
        </row>
        <row r="367">
          <cell r="H367" t="e">
            <v>#N/A</v>
          </cell>
          <cell r="I367" t="str">
            <v/>
          </cell>
        </row>
        <row r="368">
          <cell r="H368" t="e">
            <v>#N/A</v>
          </cell>
          <cell r="I368" t="str">
            <v/>
          </cell>
        </row>
        <row r="369">
          <cell r="H369" t="e">
            <v>#N/A</v>
          </cell>
          <cell r="I369" t="str">
            <v/>
          </cell>
        </row>
        <row r="370">
          <cell r="H370" t="e">
            <v>#N/A</v>
          </cell>
          <cell r="I370" t="str">
            <v/>
          </cell>
        </row>
        <row r="371">
          <cell r="H371" t="e">
            <v>#N/A</v>
          </cell>
          <cell r="I371" t="str">
            <v/>
          </cell>
        </row>
        <row r="372">
          <cell r="H372" t="e">
            <v>#N/A</v>
          </cell>
          <cell r="I372" t="str">
            <v/>
          </cell>
        </row>
        <row r="373">
          <cell r="H373" t="e">
            <v>#N/A</v>
          </cell>
          <cell r="I373" t="str">
            <v/>
          </cell>
        </row>
        <row r="374">
          <cell r="H374" t="e">
            <v>#N/A</v>
          </cell>
          <cell r="I374" t="str">
            <v/>
          </cell>
        </row>
        <row r="375">
          <cell r="H375" t="e">
            <v>#N/A</v>
          </cell>
          <cell r="I375" t="str">
            <v/>
          </cell>
        </row>
        <row r="376">
          <cell r="H376" t="e">
            <v>#N/A</v>
          </cell>
          <cell r="I376" t="str">
            <v/>
          </cell>
        </row>
        <row r="377">
          <cell r="H377" t="e">
            <v>#N/A</v>
          </cell>
          <cell r="I377" t="str">
            <v/>
          </cell>
        </row>
        <row r="378">
          <cell r="H378" t="e">
            <v>#N/A</v>
          </cell>
          <cell r="I378" t="str">
            <v/>
          </cell>
        </row>
        <row r="379">
          <cell r="H379" t="e">
            <v>#N/A</v>
          </cell>
          <cell r="I379" t="str">
            <v/>
          </cell>
        </row>
        <row r="380">
          <cell r="H380" t="e">
            <v>#N/A</v>
          </cell>
          <cell r="I380" t="str">
            <v/>
          </cell>
        </row>
        <row r="381">
          <cell r="H381" t="e">
            <v>#N/A</v>
          </cell>
          <cell r="I381" t="str">
            <v/>
          </cell>
        </row>
        <row r="382">
          <cell r="H382" t="e">
            <v>#N/A</v>
          </cell>
          <cell r="I382" t="str">
            <v/>
          </cell>
        </row>
        <row r="383">
          <cell r="H383" t="e">
            <v>#N/A</v>
          </cell>
          <cell r="I383" t="str">
            <v/>
          </cell>
        </row>
        <row r="384">
          <cell r="H384" t="e">
            <v>#N/A</v>
          </cell>
          <cell r="I384" t="str">
            <v/>
          </cell>
        </row>
        <row r="385">
          <cell r="H385" t="e">
            <v>#N/A</v>
          </cell>
          <cell r="I385" t="str">
            <v/>
          </cell>
        </row>
        <row r="386">
          <cell r="H386" t="e">
            <v>#N/A</v>
          </cell>
          <cell r="I386" t="str">
            <v/>
          </cell>
        </row>
        <row r="387">
          <cell r="H387" t="e">
            <v>#N/A</v>
          </cell>
          <cell r="I387" t="str">
            <v/>
          </cell>
        </row>
        <row r="388">
          <cell r="H388" t="e">
            <v>#N/A</v>
          </cell>
          <cell r="I388" t="str">
            <v/>
          </cell>
        </row>
        <row r="389">
          <cell r="H389" t="e">
            <v>#N/A</v>
          </cell>
          <cell r="I389" t="str">
            <v/>
          </cell>
        </row>
        <row r="390">
          <cell r="H390" t="e">
            <v>#N/A</v>
          </cell>
          <cell r="I390" t="str">
            <v/>
          </cell>
        </row>
        <row r="391">
          <cell r="H391" t="e">
            <v>#N/A</v>
          </cell>
          <cell r="I391" t="str">
            <v/>
          </cell>
        </row>
        <row r="392">
          <cell r="H392" t="e">
            <v>#N/A</v>
          </cell>
          <cell r="I392" t="str">
            <v/>
          </cell>
        </row>
        <row r="393">
          <cell r="H393" t="e">
            <v>#N/A</v>
          </cell>
          <cell r="I393" t="str">
            <v/>
          </cell>
        </row>
        <row r="394">
          <cell r="H394" t="e">
            <v>#N/A</v>
          </cell>
          <cell r="I394" t="str">
            <v/>
          </cell>
        </row>
        <row r="395">
          <cell r="H395" t="e">
            <v>#N/A</v>
          </cell>
          <cell r="I395" t="str">
            <v/>
          </cell>
        </row>
        <row r="396">
          <cell r="H396" t="e">
            <v>#N/A</v>
          </cell>
          <cell r="I396" t="str">
            <v/>
          </cell>
        </row>
        <row r="397">
          <cell r="H397" t="e">
            <v>#N/A</v>
          </cell>
          <cell r="I397" t="str">
            <v/>
          </cell>
        </row>
        <row r="398">
          <cell r="H398" t="e">
            <v>#N/A</v>
          </cell>
          <cell r="I398" t="str">
            <v/>
          </cell>
        </row>
        <row r="399">
          <cell r="H399" t="e">
            <v>#N/A</v>
          </cell>
          <cell r="I399" t="str">
            <v/>
          </cell>
        </row>
        <row r="400">
          <cell r="H400" t="e">
            <v>#N/A</v>
          </cell>
          <cell r="I400" t="str">
            <v/>
          </cell>
        </row>
        <row r="401">
          <cell r="H401" t="e">
            <v>#N/A</v>
          </cell>
          <cell r="I401" t="str">
            <v/>
          </cell>
        </row>
        <row r="402">
          <cell r="H402" t="e">
            <v>#N/A</v>
          </cell>
          <cell r="I402" t="str">
            <v/>
          </cell>
        </row>
        <row r="403">
          <cell r="H403" t="e">
            <v>#N/A</v>
          </cell>
          <cell r="I403" t="str">
            <v/>
          </cell>
        </row>
        <row r="404">
          <cell r="H404" t="e">
            <v>#N/A</v>
          </cell>
          <cell r="I404" t="str">
            <v/>
          </cell>
        </row>
        <row r="405">
          <cell r="H405" t="e">
            <v>#N/A</v>
          </cell>
          <cell r="I405" t="str">
            <v/>
          </cell>
        </row>
        <row r="406">
          <cell r="H406" t="e">
            <v>#N/A</v>
          </cell>
          <cell r="I406" t="str">
            <v/>
          </cell>
        </row>
        <row r="407">
          <cell r="H407" t="e">
            <v>#N/A</v>
          </cell>
          <cell r="I407" t="str">
            <v/>
          </cell>
        </row>
        <row r="408">
          <cell r="H408" t="e">
            <v>#N/A</v>
          </cell>
          <cell r="I408" t="str">
            <v/>
          </cell>
        </row>
        <row r="409">
          <cell r="H409" t="e">
            <v>#N/A</v>
          </cell>
          <cell r="I409" t="str">
            <v/>
          </cell>
        </row>
        <row r="410">
          <cell r="H410" t="e">
            <v>#N/A</v>
          </cell>
          <cell r="I410" t="str">
            <v/>
          </cell>
        </row>
        <row r="411">
          <cell r="H411" t="e">
            <v>#N/A</v>
          </cell>
          <cell r="I411" t="str">
            <v/>
          </cell>
        </row>
        <row r="412">
          <cell r="H412" t="e">
            <v>#N/A</v>
          </cell>
          <cell r="I412" t="str">
            <v/>
          </cell>
        </row>
        <row r="413">
          <cell r="H413" t="e">
            <v>#N/A</v>
          </cell>
          <cell r="I413" t="str">
            <v/>
          </cell>
        </row>
        <row r="414">
          <cell r="H414" t="e">
            <v>#N/A</v>
          </cell>
          <cell r="I414" t="str">
            <v/>
          </cell>
        </row>
        <row r="415">
          <cell r="H415" t="e">
            <v>#N/A</v>
          </cell>
          <cell r="I415" t="str">
            <v/>
          </cell>
        </row>
        <row r="416">
          <cell r="H416" t="e">
            <v>#N/A</v>
          </cell>
          <cell r="I416" t="str">
            <v/>
          </cell>
        </row>
        <row r="417">
          <cell r="H417" t="e">
            <v>#N/A</v>
          </cell>
          <cell r="I417" t="str">
            <v/>
          </cell>
        </row>
        <row r="418">
          <cell r="H418" t="e">
            <v>#N/A</v>
          </cell>
          <cell r="I418" t="str">
            <v/>
          </cell>
        </row>
        <row r="419">
          <cell r="H419" t="e">
            <v>#N/A</v>
          </cell>
          <cell r="I419" t="str">
            <v/>
          </cell>
        </row>
        <row r="420">
          <cell r="H420" t="e">
            <v>#N/A</v>
          </cell>
          <cell r="I420" t="str">
            <v/>
          </cell>
        </row>
        <row r="421">
          <cell r="H421" t="e">
            <v>#N/A</v>
          </cell>
          <cell r="I421" t="str">
            <v/>
          </cell>
        </row>
        <row r="422">
          <cell r="H422" t="e">
            <v>#N/A</v>
          </cell>
          <cell r="I422" t="str">
            <v/>
          </cell>
        </row>
        <row r="423">
          <cell r="H423" t="e">
            <v>#N/A</v>
          </cell>
          <cell r="I423" t="str">
            <v/>
          </cell>
        </row>
        <row r="424">
          <cell r="H424" t="e">
            <v>#N/A</v>
          </cell>
          <cell r="I424" t="str">
            <v/>
          </cell>
        </row>
        <row r="425">
          <cell r="H425" t="e">
            <v>#N/A</v>
          </cell>
          <cell r="I425" t="str">
            <v/>
          </cell>
        </row>
        <row r="426">
          <cell r="H426" t="e">
            <v>#N/A</v>
          </cell>
          <cell r="I426" t="str">
            <v/>
          </cell>
        </row>
        <row r="427">
          <cell r="H427" t="e">
            <v>#N/A</v>
          </cell>
          <cell r="I427" t="str">
            <v/>
          </cell>
        </row>
        <row r="428">
          <cell r="H428" t="e">
            <v>#N/A</v>
          </cell>
          <cell r="I428" t="str">
            <v/>
          </cell>
        </row>
        <row r="429">
          <cell r="H429" t="e">
            <v>#N/A</v>
          </cell>
          <cell r="I429" t="str">
            <v/>
          </cell>
        </row>
        <row r="430">
          <cell r="H430" t="e">
            <v>#N/A</v>
          </cell>
          <cell r="I430" t="str">
            <v/>
          </cell>
        </row>
        <row r="431">
          <cell r="H431" t="e">
            <v>#N/A</v>
          </cell>
          <cell r="I431" t="str">
            <v/>
          </cell>
        </row>
        <row r="432">
          <cell r="H432" t="e">
            <v>#N/A</v>
          </cell>
          <cell r="I432" t="str">
            <v/>
          </cell>
        </row>
        <row r="433">
          <cell r="H433" t="e">
            <v>#N/A</v>
          </cell>
          <cell r="I433" t="str">
            <v/>
          </cell>
        </row>
        <row r="434">
          <cell r="H434" t="e">
            <v>#N/A</v>
          </cell>
          <cell r="I434" t="str">
            <v/>
          </cell>
        </row>
        <row r="435">
          <cell r="H435" t="e">
            <v>#N/A</v>
          </cell>
          <cell r="I435" t="str">
            <v/>
          </cell>
        </row>
        <row r="436">
          <cell r="H436" t="e">
            <v>#N/A</v>
          </cell>
          <cell r="I436" t="str">
            <v/>
          </cell>
        </row>
        <row r="437">
          <cell r="H437" t="e">
            <v>#N/A</v>
          </cell>
          <cell r="I437" t="str">
            <v/>
          </cell>
        </row>
        <row r="438">
          <cell r="H438" t="e">
            <v>#N/A</v>
          </cell>
          <cell r="I438" t="str">
            <v/>
          </cell>
        </row>
        <row r="439">
          <cell r="H439" t="e">
            <v>#N/A</v>
          </cell>
          <cell r="I439" t="str">
            <v/>
          </cell>
        </row>
        <row r="440">
          <cell r="H440" t="e">
            <v>#N/A</v>
          </cell>
          <cell r="I440" t="str">
            <v/>
          </cell>
        </row>
        <row r="441">
          <cell r="H441" t="e">
            <v>#N/A</v>
          </cell>
          <cell r="I441" t="str">
            <v/>
          </cell>
        </row>
        <row r="442">
          <cell r="H442" t="e">
            <v>#N/A</v>
          </cell>
          <cell r="I442" t="str">
            <v/>
          </cell>
        </row>
        <row r="443">
          <cell r="H443" t="e">
            <v>#N/A</v>
          </cell>
          <cell r="I443" t="str">
            <v/>
          </cell>
        </row>
        <row r="444">
          <cell r="H444" t="e">
            <v>#N/A</v>
          </cell>
          <cell r="I444" t="str">
            <v/>
          </cell>
        </row>
        <row r="445">
          <cell r="H445" t="e">
            <v>#N/A</v>
          </cell>
          <cell r="I445" t="str">
            <v/>
          </cell>
        </row>
        <row r="446">
          <cell r="H446" t="e">
            <v>#N/A</v>
          </cell>
          <cell r="I446" t="str">
            <v/>
          </cell>
        </row>
        <row r="447">
          <cell r="H447" t="e">
            <v>#N/A</v>
          </cell>
          <cell r="I447" t="str">
            <v/>
          </cell>
        </row>
        <row r="448">
          <cell r="H448" t="e">
            <v>#N/A</v>
          </cell>
          <cell r="I448" t="str">
            <v/>
          </cell>
        </row>
        <row r="449">
          <cell r="H449" t="e">
            <v>#N/A</v>
          </cell>
          <cell r="I449" t="str">
            <v/>
          </cell>
        </row>
        <row r="450">
          <cell r="H450" t="e">
            <v>#N/A</v>
          </cell>
          <cell r="I450" t="str">
            <v/>
          </cell>
        </row>
        <row r="451">
          <cell r="H451" t="e">
            <v>#N/A</v>
          </cell>
          <cell r="I451" t="str">
            <v/>
          </cell>
        </row>
        <row r="452">
          <cell r="H452" t="e">
            <v>#N/A</v>
          </cell>
          <cell r="I452" t="str">
            <v/>
          </cell>
        </row>
        <row r="453">
          <cell r="H453" t="e">
            <v>#N/A</v>
          </cell>
          <cell r="I453" t="str">
            <v/>
          </cell>
        </row>
        <row r="454">
          <cell r="H454" t="e">
            <v>#N/A</v>
          </cell>
          <cell r="I454" t="str">
            <v/>
          </cell>
        </row>
        <row r="455">
          <cell r="H455" t="e">
            <v>#N/A</v>
          </cell>
          <cell r="I455" t="str">
            <v/>
          </cell>
        </row>
        <row r="456">
          <cell r="H456" t="e">
            <v>#N/A</v>
          </cell>
          <cell r="I456" t="str">
            <v/>
          </cell>
        </row>
        <row r="457">
          <cell r="H457" t="e">
            <v>#N/A</v>
          </cell>
          <cell r="I457" t="str">
            <v/>
          </cell>
        </row>
        <row r="458">
          <cell r="H458" t="e">
            <v>#N/A</v>
          </cell>
          <cell r="I458" t="str">
            <v/>
          </cell>
        </row>
        <row r="459">
          <cell r="H459" t="e">
            <v>#N/A</v>
          </cell>
          <cell r="I459" t="str">
            <v/>
          </cell>
        </row>
        <row r="460">
          <cell r="H460" t="e">
            <v>#N/A</v>
          </cell>
          <cell r="I460" t="str">
            <v/>
          </cell>
        </row>
        <row r="461">
          <cell r="H461" t="e">
            <v>#N/A</v>
          </cell>
          <cell r="I461" t="str">
            <v/>
          </cell>
        </row>
        <row r="462">
          <cell r="H462" t="e">
            <v>#N/A</v>
          </cell>
          <cell r="I462" t="str">
            <v/>
          </cell>
        </row>
        <row r="463">
          <cell r="H463" t="e">
            <v>#N/A</v>
          </cell>
          <cell r="I463" t="str">
            <v/>
          </cell>
        </row>
        <row r="464">
          <cell r="H464" t="e">
            <v>#N/A</v>
          </cell>
          <cell r="I464" t="str">
            <v/>
          </cell>
        </row>
        <row r="465">
          <cell r="H465" t="e">
            <v>#N/A</v>
          </cell>
          <cell r="I465" t="str">
            <v/>
          </cell>
        </row>
        <row r="466">
          <cell r="H466" t="e">
            <v>#N/A</v>
          </cell>
          <cell r="I466" t="str">
            <v/>
          </cell>
        </row>
        <row r="467">
          <cell r="H467" t="e">
            <v>#N/A</v>
          </cell>
          <cell r="I467" t="str">
            <v/>
          </cell>
        </row>
        <row r="468">
          <cell r="H468" t="e">
            <v>#N/A</v>
          </cell>
          <cell r="I468" t="str">
            <v/>
          </cell>
        </row>
        <row r="469">
          <cell r="H469" t="e">
            <v>#N/A</v>
          </cell>
          <cell r="I469" t="str">
            <v/>
          </cell>
        </row>
        <row r="470">
          <cell r="H470" t="e">
            <v>#N/A</v>
          </cell>
          <cell r="I470" t="str">
            <v/>
          </cell>
        </row>
        <row r="471">
          <cell r="H471" t="e">
            <v>#N/A</v>
          </cell>
          <cell r="I471" t="str">
            <v/>
          </cell>
        </row>
        <row r="472">
          <cell r="H472" t="e">
            <v>#N/A</v>
          </cell>
          <cell r="I472" t="str">
            <v/>
          </cell>
        </row>
        <row r="473">
          <cell r="H473" t="e">
            <v>#N/A</v>
          </cell>
          <cell r="I473" t="str">
            <v/>
          </cell>
        </row>
        <row r="474">
          <cell r="H474" t="e">
            <v>#N/A</v>
          </cell>
          <cell r="I474" t="str">
            <v/>
          </cell>
        </row>
        <row r="475">
          <cell r="H475" t="e">
            <v>#N/A</v>
          </cell>
          <cell r="I475" t="str">
            <v/>
          </cell>
        </row>
        <row r="476">
          <cell r="H476" t="e">
            <v>#N/A</v>
          </cell>
          <cell r="I476" t="str">
            <v/>
          </cell>
        </row>
        <row r="477">
          <cell r="H477" t="e">
            <v>#N/A</v>
          </cell>
          <cell r="I477" t="str">
            <v/>
          </cell>
        </row>
        <row r="478">
          <cell r="H478" t="e">
            <v>#N/A</v>
          </cell>
          <cell r="I478" t="str">
            <v/>
          </cell>
        </row>
        <row r="479">
          <cell r="H479" t="e">
            <v>#N/A</v>
          </cell>
          <cell r="I479" t="str">
            <v/>
          </cell>
        </row>
        <row r="480">
          <cell r="H480" t="e">
            <v>#N/A</v>
          </cell>
          <cell r="I480" t="str">
            <v/>
          </cell>
        </row>
        <row r="481">
          <cell r="H481" t="e">
            <v>#N/A</v>
          </cell>
          <cell r="I481" t="str">
            <v/>
          </cell>
        </row>
        <row r="482">
          <cell r="H482" t="e">
            <v>#N/A</v>
          </cell>
          <cell r="I482" t="str">
            <v/>
          </cell>
        </row>
        <row r="483">
          <cell r="H483" t="e">
            <v>#N/A</v>
          </cell>
          <cell r="I483" t="str">
            <v/>
          </cell>
        </row>
        <row r="484">
          <cell r="H484" t="e">
            <v>#N/A</v>
          </cell>
          <cell r="I484" t="str">
            <v/>
          </cell>
        </row>
        <row r="485">
          <cell r="H485" t="e">
            <v>#N/A</v>
          </cell>
          <cell r="I485" t="str">
            <v/>
          </cell>
        </row>
        <row r="486">
          <cell r="H486" t="e">
            <v>#N/A</v>
          </cell>
          <cell r="I486" t="str">
            <v/>
          </cell>
        </row>
        <row r="487">
          <cell r="H487" t="e">
            <v>#N/A</v>
          </cell>
          <cell r="I487" t="str">
            <v/>
          </cell>
        </row>
        <row r="488">
          <cell r="H488" t="e">
            <v>#N/A</v>
          </cell>
          <cell r="I488" t="str">
            <v/>
          </cell>
        </row>
        <row r="489">
          <cell r="H489" t="e">
            <v>#N/A</v>
          </cell>
          <cell r="I489" t="str">
            <v/>
          </cell>
        </row>
        <row r="490">
          <cell r="H490" t="e">
            <v>#N/A</v>
          </cell>
          <cell r="I490" t="str">
            <v/>
          </cell>
        </row>
        <row r="491">
          <cell r="H491" t="e">
            <v>#N/A</v>
          </cell>
          <cell r="I491" t="str">
            <v/>
          </cell>
        </row>
        <row r="492">
          <cell r="H492" t="e">
            <v>#N/A</v>
          </cell>
          <cell r="I492" t="str">
            <v/>
          </cell>
        </row>
        <row r="493">
          <cell r="H493" t="e">
            <v>#N/A</v>
          </cell>
          <cell r="I493" t="str">
            <v/>
          </cell>
        </row>
        <row r="494">
          <cell r="H494" t="e">
            <v>#N/A</v>
          </cell>
          <cell r="I494" t="str">
            <v/>
          </cell>
        </row>
        <row r="495">
          <cell r="H495" t="e">
            <v>#N/A</v>
          </cell>
          <cell r="I495" t="str">
            <v/>
          </cell>
        </row>
        <row r="496">
          <cell r="H496" t="e">
            <v>#N/A</v>
          </cell>
          <cell r="I496" t="str">
            <v/>
          </cell>
        </row>
        <row r="497">
          <cell r="H497" t="e">
            <v>#N/A</v>
          </cell>
          <cell r="I497" t="str">
            <v/>
          </cell>
        </row>
        <row r="498">
          <cell r="H498" t="e">
            <v>#N/A</v>
          </cell>
          <cell r="I498" t="str">
            <v/>
          </cell>
        </row>
        <row r="499">
          <cell r="H499" t="e">
            <v>#N/A</v>
          </cell>
          <cell r="I499" t="str">
            <v/>
          </cell>
        </row>
        <row r="500">
          <cell r="H500" t="e">
            <v>#N/A</v>
          </cell>
          <cell r="I500" t="str">
            <v/>
          </cell>
        </row>
        <row r="501">
          <cell r="H501" t="e">
            <v>#N/A</v>
          </cell>
          <cell r="I501" t="str">
            <v/>
          </cell>
        </row>
        <row r="502">
          <cell r="H502" t="e">
            <v>#N/A</v>
          </cell>
          <cell r="I502" t="str">
            <v/>
          </cell>
        </row>
        <row r="503">
          <cell r="H503" t="e">
            <v>#N/A</v>
          </cell>
          <cell r="I503" t="str">
            <v/>
          </cell>
        </row>
        <row r="504">
          <cell r="H504" t="e">
            <v>#N/A</v>
          </cell>
          <cell r="I504" t="str">
            <v/>
          </cell>
        </row>
        <row r="505">
          <cell r="H505" t="e">
            <v>#N/A</v>
          </cell>
          <cell r="I505" t="str">
            <v/>
          </cell>
        </row>
        <row r="506">
          <cell r="H506" t="e">
            <v>#N/A</v>
          </cell>
          <cell r="I506" t="str">
            <v/>
          </cell>
        </row>
        <row r="507">
          <cell r="H507" t="e">
            <v>#N/A</v>
          </cell>
          <cell r="I507" t="str">
            <v/>
          </cell>
        </row>
        <row r="508">
          <cell r="H508" t="e">
            <v>#N/A</v>
          </cell>
          <cell r="I508" t="str">
            <v/>
          </cell>
        </row>
        <row r="509">
          <cell r="H509" t="e">
            <v>#N/A</v>
          </cell>
          <cell r="I509" t="str">
            <v/>
          </cell>
        </row>
        <row r="510">
          <cell r="H510" t="e">
            <v>#N/A</v>
          </cell>
          <cell r="I510" t="str">
            <v/>
          </cell>
        </row>
        <row r="511">
          <cell r="H511" t="e">
            <v>#N/A</v>
          </cell>
          <cell r="I511" t="str">
            <v/>
          </cell>
        </row>
        <row r="512">
          <cell r="H512" t="e">
            <v>#N/A</v>
          </cell>
          <cell r="I512" t="str">
            <v/>
          </cell>
        </row>
        <row r="513">
          <cell r="H513" t="e">
            <v>#N/A</v>
          </cell>
          <cell r="I513" t="str">
            <v/>
          </cell>
        </row>
        <row r="514">
          <cell r="H514" t="e">
            <v>#N/A</v>
          </cell>
          <cell r="I514" t="str">
            <v/>
          </cell>
        </row>
        <row r="515">
          <cell r="H515" t="e">
            <v>#N/A</v>
          </cell>
          <cell r="I515" t="str">
            <v/>
          </cell>
        </row>
        <row r="516">
          <cell r="H516" t="e">
            <v>#N/A</v>
          </cell>
          <cell r="I516" t="str">
            <v/>
          </cell>
        </row>
        <row r="517">
          <cell r="H517" t="e">
            <v>#N/A</v>
          </cell>
          <cell r="I517" t="str">
            <v/>
          </cell>
        </row>
        <row r="518">
          <cell r="H518" t="e">
            <v>#N/A</v>
          </cell>
          <cell r="I518" t="str">
            <v/>
          </cell>
        </row>
        <row r="519">
          <cell r="H519" t="e">
            <v>#N/A</v>
          </cell>
          <cell r="I519" t="str">
            <v/>
          </cell>
        </row>
        <row r="520">
          <cell r="H520" t="e">
            <v>#N/A</v>
          </cell>
          <cell r="I520" t="str">
            <v/>
          </cell>
        </row>
        <row r="521">
          <cell r="H521" t="e">
            <v>#N/A</v>
          </cell>
          <cell r="I521" t="str">
            <v/>
          </cell>
        </row>
        <row r="522">
          <cell r="H522" t="e">
            <v>#N/A</v>
          </cell>
          <cell r="I522" t="str">
            <v/>
          </cell>
        </row>
        <row r="523">
          <cell r="H523" t="e">
            <v>#N/A</v>
          </cell>
          <cell r="I523" t="str">
            <v/>
          </cell>
        </row>
        <row r="524">
          <cell r="H524" t="e">
            <v>#N/A</v>
          </cell>
          <cell r="I524" t="str">
            <v/>
          </cell>
        </row>
        <row r="525">
          <cell r="H525" t="e">
            <v>#N/A</v>
          </cell>
          <cell r="I525" t="str">
            <v/>
          </cell>
        </row>
        <row r="526">
          <cell r="H526" t="e">
            <v>#N/A</v>
          </cell>
          <cell r="I526" t="str">
            <v/>
          </cell>
        </row>
        <row r="527">
          <cell r="H527" t="e">
            <v>#N/A</v>
          </cell>
          <cell r="I527" t="str">
            <v/>
          </cell>
        </row>
        <row r="528">
          <cell r="H528" t="e">
            <v>#N/A</v>
          </cell>
          <cell r="I528" t="str">
            <v/>
          </cell>
        </row>
        <row r="529">
          <cell r="H529" t="e">
            <v>#N/A</v>
          </cell>
          <cell r="I529" t="str">
            <v/>
          </cell>
        </row>
        <row r="530">
          <cell r="H530" t="e">
            <v>#N/A</v>
          </cell>
          <cell r="I530" t="str">
            <v/>
          </cell>
        </row>
        <row r="531">
          <cell r="H531" t="e">
            <v>#N/A</v>
          </cell>
          <cell r="I531" t="str">
            <v/>
          </cell>
        </row>
        <row r="532">
          <cell r="H532" t="e">
            <v>#N/A</v>
          </cell>
          <cell r="I532" t="str">
            <v/>
          </cell>
        </row>
        <row r="533">
          <cell r="H533" t="e">
            <v>#N/A</v>
          </cell>
          <cell r="I533" t="str">
            <v/>
          </cell>
        </row>
        <row r="534">
          <cell r="H534" t="e">
            <v>#N/A</v>
          </cell>
          <cell r="I534" t="str">
            <v/>
          </cell>
        </row>
        <row r="535">
          <cell r="H535" t="e">
            <v>#N/A</v>
          </cell>
          <cell r="I535" t="str">
            <v/>
          </cell>
        </row>
        <row r="536">
          <cell r="H536" t="e">
            <v>#N/A</v>
          </cell>
          <cell r="I536" t="str">
            <v/>
          </cell>
        </row>
        <row r="537">
          <cell r="H537" t="e">
            <v>#N/A</v>
          </cell>
          <cell r="I537" t="str">
            <v/>
          </cell>
        </row>
        <row r="538">
          <cell r="H538" t="e">
            <v>#N/A</v>
          </cell>
          <cell r="I538" t="str">
            <v/>
          </cell>
        </row>
        <row r="539">
          <cell r="H539" t="e">
            <v>#N/A</v>
          </cell>
          <cell r="I539" t="str">
            <v/>
          </cell>
        </row>
        <row r="540">
          <cell r="H540" t="e">
            <v>#N/A</v>
          </cell>
          <cell r="I540" t="str">
            <v/>
          </cell>
        </row>
        <row r="541">
          <cell r="H541" t="e">
            <v>#N/A</v>
          </cell>
          <cell r="I541" t="str">
            <v/>
          </cell>
        </row>
        <row r="542">
          <cell r="H542" t="e">
            <v>#N/A</v>
          </cell>
          <cell r="I542" t="str">
            <v/>
          </cell>
        </row>
        <row r="543">
          <cell r="H543" t="e">
            <v>#N/A</v>
          </cell>
          <cell r="I543" t="str">
            <v/>
          </cell>
        </row>
        <row r="544">
          <cell r="H544" t="e">
            <v>#N/A</v>
          </cell>
          <cell r="I544" t="str">
            <v/>
          </cell>
        </row>
        <row r="545">
          <cell r="H545" t="e">
            <v>#N/A</v>
          </cell>
          <cell r="I545" t="str">
            <v/>
          </cell>
        </row>
        <row r="546">
          <cell r="H546" t="e">
            <v>#N/A</v>
          </cell>
          <cell r="I546" t="str">
            <v/>
          </cell>
        </row>
        <row r="547">
          <cell r="H547" t="e">
            <v>#N/A</v>
          </cell>
          <cell r="I547" t="str">
            <v/>
          </cell>
        </row>
        <row r="548">
          <cell r="H548" t="e">
            <v>#N/A</v>
          </cell>
          <cell r="I548" t="str">
            <v/>
          </cell>
        </row>
        <row r="549">
          <cell r="H549" t="e">
            <v>#N/A</v>
          </cell>
          <cell r="I549" t="str">
            <v/>
          </cell>
        </row>
        <row r="550">
          <cell r="H550" t="e">
            <v>#N/A</v>
          </cell>
          <cell r="I550" t="str">
            <v/>
          </cell>
        </row>
        <row r="551">
          <cell r="H551" t="e">
            <v>#N/A</v>
          </cell>
          <cell r="I551" t="str">
            <v/>
          </cell>
        </row>
        <row r="552">
          <cell r="H552" t="e">
            <v>#N/A</v>
          </cell>
          <cell r="I552" t="str">
            <v/>
          </cell>
        </row>
        <row r="553">
          <cell r="H553" t="e">
            <v>#N/A</v>
          </cell>
          <cell r="I553" t="str">
            <v/>
          </cell>
        </row>
        <row r="554">
          <cell r="H554" t="e">
            <v>#N/A</v>
          </cell>
          <cell r="I554" t="str">
            <v/>
          </cell>
        </row>
        <row r="555">
          <cell r="H555" t="e">
            <v>#N/A</v>
          </cell>
          <cell r="I555" t="str">
            <v/>
          </cell>
        </row>
        <row r="556">
          <cell r="H556" t="e">
            <v>#N/A</v>
          </cell>
          <cell r="I556" t="str">
            <v/>
          </cell>
        </row>
        <row r="557">
          <cell r="H557" t="e">
            <v>#N/A</v>
          </cell>
          <cell r="I557" t="str">
            <v/>
          </cell>
        </row>
        <row r="558">
          <cell r="H558" t="e">
            <v>#N/A</v>
          </cell>
          <cell r="I558" t="str">
            <v/>
          </cell>
        </row>
        <row r="559">
          <cell r="H559" t="e">
            <v>#N/A</v>
          </cell>
          <cell r="I559" t="str">
            <v/>
          </cell>
        </row>
        <row r="560">
          <cell r="H560" t="e">
            <v>#N/A</v>
          </cell>
          <cell r="I560" t="str">
            <v/>
          </cell>
        </row>
        <row r="561">
          <cell r="H561" t="e">
            <v>#N/A</v>
          </cell>
          <cell r="I561" t="str">
            <v/>
          </cell>
        </row>
        <row r="562">
          <cell r="H562" t="e">
            <v>#N/A</v>
          </cell>
          <cell r="I562" t="str">
            <v/>
          </cell>
        </row>
        <row r="563">
          <cell r="H563" t="e">
            <v>#N/A</v>
          </cell>
          <cell r="I563" t="str">
            <v/>
          </cell>
        </row>
        <row r="564">
          <cell r="H564" t="e">
            <v>#N/A</v>
          </cell>
          <cell r="I564" t="str">
            <v/>
          </cell>
        </row>
        <row r="565">
          <cell r="H565" t="e">
            <v>#N/A</v>
          </cell>
          <cell r="I565" t="str">
            <v/>
          </cell>
        </row>
        <row r="566">
          <cell r="H566" t="e">
            <v>#N/A</v>
          </cell>
          <cell r="I566" t="str">
            <v/>
          </cell>
        </row>
        <row r="567">
          <cell r="H567" t="e">
            <v>#N/A</v>
          </cell>
          <cell r="I567" t="str">
            <v/>
          </cell>
        </row>
        <row r="568">
          <cell r="H568" t="e">
            <v>#N/A</v>
          </cell>
          <cell r="I568" t="str">
            <v/>
          </cell>
        </row>
        <row r="569">
          <cell r="H569" t="e">
            <v>#N/A</v>
          </cell>
          <cell r="I569" t="str">
            <v/>
          </cell>
        </row>
        <row r="570">
          <cell r="H570" t="e">
            <v>#N/A</v>
          </cell>
          <cell r="I570" t="str">
            <v/>
          </cell>
        </row>
        <row r="571">
          <cell r="H571" t="e">
            <v>#N/A</v>
          </cell>
          <cell r="I571" t="str">
            <v/>
          </cell>
        </row>
        <row r="572">
          <cell r="H572" t="e">
            <v>#N/A</v>
          </cell>
          <cell r="I572" t="str">
            <v/>
          </cell>
        </row>
        <row r="573">
          <cell r="H573" t="e">
            <v>#N/A</v>
          </cell>
          <cell r="I573" t="str">
            <v/>
          </cell>
        </row>
        <row r="574">
          <cell r="H574" t="e">
            <v>#N/A</v>
          </cell>
          <cell r="I574" t="str">
            <v/>
          </cell>
        </row>
        <row r="575">
          <cell r="H575" t="e">
            <v>#N/A</v>
          </cell>
          <cell r="I575" t="str">
            <v/>
          </cell>
        </row>
        <row r="576">
          <cell r="H576" t="e">
            <v>#N/A</v>
          </cell>
          <cell r="I576" t="str">
            <v/>
          </cell>
        </row>
        <row r="577">
          <cell r="H577" t="e">
            <v>#N/A</v>
          </cell>
          <cell r="I577" t="str">
            <v/>
          </cell>
        </row>
        <row r="578">
          <cell r="H578" t="e">
            <v>#N/A</v>
          </cell>
          <cell r="I578" t="str">
            <v/>
          </cell>
        </row>
        <row r="579">
          <cell r="H579" t="e">
            <v>#N/A</v>
          </cell>
          <cell r="I579" t="str">
            <v/>
          </cell>
        </row>
        <row r="580">
          <cell r="H580" t="e">
            <v>#N/A</v>
          </cell>
          <cell r="I580" t="str">
            <v/>
          </cell>
        </row>
        <row r="581">
          <cell r="H581" t="e">
            <v>#N/A</v>
          </cell>
          <cell r="I581" t="str">
            <v/>
          </cell>
        </row>
        <row r="582">
          <cell r="H582" t="e">
            <v>#N/A</v>
          </cell>
          <cell r="I582" t="str">
            <v/>
          </cell>
        </row>
        <row r="583">
          <cell r="H583" t="e">
            <v>#N/A</v>
          </cell>
          <cell r="I583" t="str">
            <v/>
          </cell>
        </row>
        <row r="584">
          <cell r="H584" t="e">
            <v>#N/A</v>
          </cell>
          <cell r="I584" t="str">
            <v/>
          </cell>
        </row>
        <row r="585">
          <cell r="H585" t="e">
            <v>#N/A</v>
          </cell>
          <cell r="I585" t="str">
            <v/>
          </cell>
        </row>
        <row r="586">
          <cell r="H586" t="e">
            <v>#N/A</v>
          </cell>
          <cell r="I586" t="str">
            <v/>
          </cell>
        </row>
        <row r="587">
          <cell r="H587" t="e">
            <v>#N/A</v>
          </cell>
          <cell r="I587" t="str">
            <v/>
          </cell>
        </row>
        <row r="588">
          <cell r="H588" t="e">
            <v>#N/A</v>
          </cell>
          <cell r="I588" t="str">
            <v/>
          </cell>
        </row>
        <row r="589">
          <cell r="H589" t="e">
            <v>#N/A</v>
          </cell>
          <cell r="I589" t="str">
            <v/>
          </cell>
        </row>
        <row r="590">
          <cell r="H590" t="e">
            <v>#N/A</v>
          </cell>
          <cell r="I590" t="str">
            <v/>
          </cell>
        </row>
        <row r="591">
          <cell r="H591" t="e">
            <v>#N/A</v>
          </cell>
          <cell r="I591" t="str">
            <v/>
          </cell>
        </row>
        <row r="592">
          <cell r="H592" t="e">
            <v>#N/A</v>
          </cell>
          <cell r="I592" t="str">
            <v/>
          </cell>
        </row>
        <row r="593">
          <cell r="H593" t="e">
            <v>#N/A</v>
          </cell>
          <cell r="I593" t="str">
            <v/>
          </cell>
        </row>
        <row r="594">
          <cell r="H594" t="e">
            <v>#N/A</v>
          </cell>
          <cell r="I594" t="str">
            <v/>
          </cell>
        </row>
        <row r="595">
          <cell r="H595" t="e">
            <v>#N/A</v>
          </cell>
          <cell r="I595" t="str">
            <v/>
          </cell>
        </row>
        <row r="596">
          <cell r="H596" t="e">
            <v>#N/A</v>
          </cell>
          <cell r="I596" t="str">
            <v/>
          </cell>
        </row>
        <row r="597">
          <cell r="H597" t="e">
            <v>#N/A</v>
          </cell>
          <cell r="I597" t="str">
            <v/>
          </cell>
        </row>
        <row r="598">
          <cell r="H598" t="e">
            <v>#N/A</v>
          </cell>
          <cell r="I598" t="str">
            <v/>
          </cell>
        </row>
        <row r="599">
          <cell r="H599" t="e">
            <v>#N/A</v>
          </cell>
          <cell r="I599" t="str">
            <v/>
          </cell>
        </row>
        <row r="600">
          <cell r="H600" t="e">
            <v>#N/A</v>
          </cell>
          <cell r="I600" t="str">
            <v/>
          </cell>
        </row>
        <row r="601">
          <cell r="H601" t="e">
            <v>#N/A</v>
          </cell>
          <cell r="I601" t="str">
            <v/>
          </cell>
        </row>
        <row r="602">
          <cell r="H602" t="e">
            <v>#N/A</v>
          </cell>
          <cell r="I602" t="str">
            <v/>
          </cell>
        </row>
        <row r="603">
          <cell r="H603" t="e">
            <v>#N/A</v>
          </cell>
          <cell r="I603" t="str">
            <v/>
          </cell>
        </row>
        <row r="604">
          <cell r="H604" t="e">
            <v>#N/A</v>
          </cell>
          <cell r="I604" t="str">
            <v/>
          </cell>
        </row>
        <row r="605">
          <cell r="H605" t="e">
            <v>#N/A</v>
          </cell>
          <cell r="I605" t="str">
            <v/>
          </cell>
        </row>
        <row r="606">
          <cell r="H606" t="e">
            <v>#N/A</v>
          </cell>
          <cell r="I606" t="str">
            <v/>
          </cell>
        </row>
        <row r="607">
          <cell r="H607" t="e">
            <v>#N/A</v>
          </cell>
          <cell r="I607" t="str">
            <v/>
          </cell>
        </row>
        <row r="608">
          <cell r="H608" t="e">
            <v>#N/A</v>
          </cell>
          <cell r="I608" t="str">
            <v/>
          </cell>
        </row>
        <row r="609">
          <cell r="H609" t="e">
            <v>#N/A</v>
          </cell>
          <cell r="I609" t="str">
            <v/>
          </cell>
        </row>
        <row r="610">
          <cell r="H610" t="e">
            <v>#N/A</v>
          </cell>
          <cell r="I610" t="str">
            <v/>
          </cell>
        </row>
        <row r="611">
          <cell r="H611" t="e">
            <v>#N/A</v>
          </cell>
          <cell r="I611" t="str">
            <v/>
          </cell>
        </row>
        <row r="612">
          <cell r="H612" t="e">
            <v>#N/A</v>
          </cell>
          <cell r="I612" t="str">
            <v/>
          </cell>
        </row>
        <row r="613">
          <cell r="H613" t="e">
            <v>#N/A</v>
          </cell>
          <cell r="I613" t="str">
            <v/>
          </cell>
        </row>
        <row r="614">
          <cell r="H614" t="e">
            <v>#N/A</v>
          </cell>
          <cell r="I614" t="str">
            <v/>
          </cell>
        </row>
        <row r="615">
          <cell r="H615" t="e">
            <v>#N/A</v>
          </cell>
          <cell r="I615" t="str">
            <v/>
          </cell>
        </row>
        <row r="616">
          <cell r="H616" t="e">
            <v>#N/A</v>
          </cell>
          <cell r="I616" t="str">
            <v/>
          </cell>
        </row>
        <row r="617">
          <cell r="H617" t="e">
            <v>#N/A</v>
          </cell>
          <cell r="I617" t="str">
            <v/>
          </cell>
        </row>
        <row r="618">
          <cell r="H618" t="e">
            <v>#N/A</v>
          </cell>
          <cell r="I618" t="str">
            <v/>
          </cell>
        </row>
        <row r="619">
          <cell r="H619" t="e">
            <v>#N/A</v>
          </cell>
          <cell r="I619" t="str">
            <v/>
          </cell>
        </row>
        <row r="620">
          <cell r="H620" t="e">
            <v>#N/A</v>
          </cell>
          <cell r="I620" t="str">
            <v/>
          </cell>
        </row>
        <row r="621">
          <cell r="H621" t="e">
            <v>#N/A</v>
          </cell>
          <cell r="I621" t="str">
            <v/>
          </cell>
        </row>
        <row r="622">
          <cell r="H622" t="e">
            <v>#N/A</v>
          </cell>
          <cell r="I622" t="str">
            <v/>
          </cell>
        </row>
        <row r="623">
          <cell r="H623" t="e">
            <v>#N/A</v>
          </cell>
          <cell r="I623" t="str">
            <v/>
          </cell>
        </row>
        <row r="624">
          <cell r="H624" t="e">
            <v>#N/A</v>
          </cell>
          <cell r="I624" t="str">
            <v/>
          </cell>
        </row>
        <row r="625">
          <cell r="H625" t="e">
            <v>#N/A</v>
          </cell>
          <cell r="I625" t="str">
            <v/>
          </cell>
        </row>
        <row r="626">
          <cell r="H626" t="e">
            <v>#N/A</v>
          </cell>
          <cell r="I626" t="str">
            <v/>
          </cell>
        </row>
        <row r="627">
          <cell r="H627" t="e">
            <v>#N/A</v>
          </cell>
          <cell r="I627" t="str">
            <v/>
          </cell>
        </row>
        <row r="628">
          <cell r="H628" t="e">
            <v>#N/A</v>
          </cell>
          <cell r="I628" t="str">
            <v/>
          </cell>
        </row>
        <row r="629">
          <cell r="H629" t="e">
            <v>#N/A</v>
          </cell>
          <cell r="I629" t="str">
            <v/>
          </cell>
        </row>
        <row r="630">
          <cell r="H630" t="e">
            <v>#N/A</v>
          </cell>
          <cell r="I630" t="str">
            <v/>
          </cell>
        </row>
        <row r="631">
          <cell r="H631" t="e">
            <v>#N/A</v>
          </cell>
          <cell r="I631" t="str">
            <v/>
          </cell>
        </row>
        <row r="632">
          <cell r="H632" t="e">
            <v>#N/A</v>
          </cell>
          <cell r="I632" t="str">
            <v/>
          </cell>
        </row>
        <row r="633">
          <cell r="H633" t="e">
            <v>#N/A</v>
          </cell>
          <cell r="I633" t="str">
            <v/>
          </cell>
        </row>
        <row r="634">
          <cell r="H634" t="e">
            <v>#N/A</v>
          </cell>
          <cell r="I634" t="str">
            <v/>
          </cell>
        </row>
        <row r="635">
          <cell r="H635" t="e">
            <v>#N/A</v>
          </cell>
          <cell r="I635" t="str">
            <v/>
          </cell>
        </row>
        <row r="636">
          <cell r="H636" t="e">
            <v>#N/A</v>
          </cell>
          <cell r="I636" t="str">
            <v/>
          </cell>
        </row>
        <row r="637">
          <cell r="H637" t="e">
            <v>#N/A</v>
          </cell>
          <cell r="I637" t="str">
            <v/>
          </cell>
        </row>
        <row r="638">
          <cell r="H638" t="e">
            <v>#N/A</v>
          </cell>
          <cell r="I638" t="str">
            <v/>
          </cell>
        </row>
        <row r="639">
          <cell r="H639" t="e">
            <v>#N/A</v>
          </cell>
          <cell r="I639" t="str">
            <v/>
          </cell>
        </row>
        <row r="640">
          <cell r="H640" t="e">
            <v>#N/A</v>
          </cell>
          <cell r="I640" t="str">
            <v/>
          </cell>
        </row>
      </sheetData>
      <sheetData sheetId="1" refreshError="1"/>
      <sheetData sheetId="2" refreshError="1">
        <row r="7">
          <cell r="Y7" t="str">
            <v>Tân Cảng Sài Gòn</v>
          </cell>
          <cell r="AJ7" t="str">
            <v/>
          </cell>
          <cell r="AK7" t="str">
            <v>Địa ốc Tân Cảng</v>
          </cell>
          <cell r="AV7" t="str">
            <v/>
          </cell>
          <cell r="AW7" t="str">
            <v>Xây dựng số 1</v>
          </cell>
          <cell r="BH7" t="str">
            <v/>
          </cell>
          <cell r="BI7" t="str">
            <v>Tân Cảng - Cái Mép</v>
          </cell>
          <cell r="BU7" t="str">
            <v>CÔNG TY CỔ PHẦN DỊCH VỤ KỸ THUẬT TÂN CẢNG</v>
          </cell>
          <cell r="CG7" t="str">
            <v>XD Công trình Tân Cảng</v>
          </cell>
          <cell r="CS7" t="str">
            <v>ICD Tân Cảng - Sóng Thần</v>
          </cell>
          <cell r="DE7" t="str">
            <v>GNVTXD</v>
          </cell>
          <cell r="DP7" t="str">
            <v/>
          </cell>
          <cell r="DQ7" t="str">
            <v>Bút toán Hợp nhất</v>
          </cell>
        </row>
        <row r="12">
          <cell r="D12" t="str">
            <v xml:space="preserve">Mã 
số </v>
          </cell>
          <cell r="G12" t="str">
            <v>Số cuối năm
(Số đơn vị)</v>
          </cell>
          <cell r="K12" t="str">
            <v>Số cuối năm
(Số kiểm toán)</v>
          </cell>
          <cell r="Q12" t="str">
            <v>Số đầu năm 
(Số kiểm toán)</v>
          </cell>
        </row>
        <row r="14">
          <cell r="D14">
            <v>100</v>
          </cell>
          <cell r="G14">
            <v>1922239980227</v>
          </cell>
          <cell r="K14">
            <v>1871441564696.8999</v>
          </cell>
          <cell r="Q14">
            <v>957400442959</v>
          </cell>
        </row>
        <row r="16">
          <cell r="D16">
            <v>110</v>
          </cell>
          <cell r="G16">
            <v>750941858030</v>
          </cell>
          <cell r="K16">
            <v>750938580521</v>
          </cell>
          <cell r="Q16">
            <v>163394699218</v>
          </cell>
        </row>
        <row r="17">
          <cell r="D17">
            <v>111</v>
          </cell>
          <cell r="G17">
            <v>562562588407</v>
          </cell>
          <cell r="K17">
            <v>502419593273</v>
          </cell>
          <cell r="Q17">
            <v>163394699218</v>
          </cell>
        </row>
        <row r="18">
          <cell r="G18">
            <v>2625239749</v>
          </cell>
          <cell r="K18">
            <v>2625239749</v>
          </cell>
          <cell r="Q18">
            <v>4042331774</v>
          </cell>
        </row>
        <row r="19">
          <cell r="G19">
            <v>2623626934</v>
          </cell>
          <cell r="K19">
            <v>2623626934</v>
          </cell>
          <cell r="Q19">
            <v>4042331774</v>
          </cell>
          <cell r="T19">
            <v>111</v>
          </cell>
        </row>
        <row r="20">
          <cell r="G20">
            <v>1612815</v>
          </cell>
          <cell r="K20">
            <v>1612815</v>
          </cell>
          <cell r="Q20">
            <v>0</v>
          </cell>
          <cell r="T20">
            <v>111</v>
          </cell>
        </row>
        <row r="21">
          <cell r="G21">
            <v>0</v>
          </cell>
          <cell r="K21">
            <v>0</v>
          </cell>
          <cell r="Q21">
            <v>0</v>
          </cell>
          <cell r="T21">
            <v>111</v>
          </cell>
        </row>
        <row r="22">
          <cell r="G22">
            <v>559937348658</v>
          </cell>
          <cell r="K22">
            <v>499794353524</v>
          </cell>
          <cell r="Q22">
            <v>159352367444</v>
          </cell>
        </row>
        <row r="23">
          <cell r="G23">
            <v>303325987180</v>
          </cell>
          <cell r="K23">
            <v>243182992046</v>
          </cell>
          <cell r="Q23">
            <v>157427301695</v>
          </cell>
          <cell r="T23">
            <v>111</v>
          </cell>
        </row>
        <row r="24">
          <cell r="G24">
            <v>256611361478</v>
          </cell>
          <cell r="K24">
            <v>256611361478</v>
          </cell>
          <cell r="Q24">
            <v>1925065749</v>
          </cell>
          <cell r="T24">
            <v>111</v>
          </cell>
        </row>
        <row r="25">
          <cell r="G25">
            <v>0</v>
          </cell>
          <cell r="K25">
            <v>0</v>
          </cell>
          <cell r="Q25">
            <v>0</v>
          </cell>
          <cell r="T25">
            <v>111</v>
          </cell>
        </row>
        <row r="26">
          <cell r="G26">
            <v>0</v>
          </cell>
          <cell r="K26">
            <v>0</v>
          </cell>
          <cell r="Q26">
            <v>0</v>
          </cell>
        </row>
        <row r="27">
          <cell r="G27">
            <v>0</v>
          </cell>
          <cell r="K27">
            <v>0</v>
          </cell>
          <cell r="Q27">
            <v>0</v>
          </cell>
          <cell r="T27">
            <v>111</v>
          </cell>
        </row>
        <row r="28">
          <cell r="G28">
            <v>0</v>
          </cell>
          <cell r="K28">
            <v>0</v>
          </cell>
          <cell r="Q28">
            <v>0</v>
          </cell>
          <cell r="T28">
            <v>111</v>
          </cell>
        </row>
        <row r="29">
          <cell r="D29">
            <v>112</v>
          </cell>
          <cell r="G29">
            <v>188379269623</v>
          </cell>
          <cell r="K29">
            <v>248518987248</v>
          </cell>
          <cell r="Q29">
            <v>0</v>
          </cell>
          <cell r="T29">
            <v>112</v>
          </cell>
        </row>
        <row r="31">
          <cell r="D31">
            <v>120</v>
          </cell>
          <cell r="G31">
            <v>0</v>
          </cell>
          <cell r="K31">
            <v>0</v>
          </cell>
          <cell r="Q31">
            <v>1000000000</v>
          </cell>
          <cell r="EB31">
            <v>1000000000</v>
          </cell>
        </row>
        <row r="32">
          <cell r="D32">
            <v>121</v>
          </cell>
          <cell r="G32">
            <v>0</v>
          </cell>
          <cell r="K32">
            <v>0</v>
          </cell>
          <cell r="Q32">
            <v>1000000000</v>
          </cell>
          <cell r="EB32">
            <v>1000000000</v>
          </cell>
        </row>
        <row r="33">
          <cell r="G33">
            <v>0</v>
          </cell>
          <cell r="K33">
            <v>0</v>
          </cell>
          <cell r="Q33">
            <v>1000000000</v>
          </cell>
          <cell r="EB33">
            <v>1000000000</v>
          </cell>
        </row>
        <row r="34">
          <cell r="G34">
            <v>0</v>
          </cell>
          <cell r="K34">
            <v>0</v>
          </cell>
          <cell r="Q34">
            <v>1000000000</v>
          </cell>
          <cell r="T34">
            <v>121</v>
          </cell>
          <cell r="EB34">
            <v>1000000000</v>
          </cell>
          <cell r="EC34" t="str">
            <v>09</v>
          </cell>
        </row>
        <row r="35">
          <cell r="G35">
            <v>0</v>
          </cell>
          <cell r="K35">
            <v>0</v>
          </cell>
          <cell r="Q35">
            <v>0</v>
          </cell>
          <cell r="T35">
            <v>121</v>
          </cell>
          <cell r="EB35">
            <v>0</v>
          </cell>
          <cell r="EC35" t="str">
            <v>23</v>
          </cell>
        </row>
        <row r="36">
          <cell r="G36">
            <v>0</v>
          </cell>
          <cell r="K36">
            <v>0</v>
          </cell>
          <cell r="Q36">
            <v>0</v>
          </cell>
          <cell r="EB36">
            <v>0</v>
          </cell>
        </row>
        <row r="37">
          <cell r="G37">
            <v>0</v>
          </cell>
          <cell r="K37">
            <v>0</v>
          </cell>
          <cell r="Q37">
            <v>0</v>
          </cell>
          <cell r="T37">
            <v>121</v>
          </cell>
          <cell r="EB37">
            <v>0</v>
          </cell>
          <cell r="EC37" t="str">
            <v>23</v>
          </cell>
        </row>
        <row r="38">
          <cell r="G38">
            <v>0</v>
          </cell>
          <cell r="K38">
            <v>0</v>
          </cell>
          <cell r="Q38">
            <v>0</v>
          </cell>
          <cell r="T38">
            <v>121</v>
          </cell>
          <cell r="EB38">
            <v>0</v>
          </cell>
          <cell r="EC38" t="str">
            <v>23</v>
          </cell>
        </row>
        <row r="39">
          <cell r="D39">
            <v>129</v>
          </cell>
          <cell r="G39">
            <v>0</v>
          </cell>
          <cell r="K39">
            <v>0</v>
          </cell>
          <cell r="Q39">
            <v>0</v>
          </cell>
          <cell r="T39">
            <v>129</v>
          </cell>
          <cell r="EB39">
            <v>0</v>
          </cell>
          <cell r="EC39" t="str">
            <v>03</v>
          </cell>
        </row>
        <row r="41">
          <cell r="D41">
            <v>130</v>
          </cell>
          <cell r="G41">
            <v>964192713257</v>
          </cell>
          <cell r="K41">
            <v>919329395221.69995</v>
          </cell>
          <cell r="Q41">
            <v>662392336658</v>
          </cell>
          <cell r="EB41">
            <v>-256937058563.69995</v>
          </cell>
        </row>
        <row r="42">
          <cell r="D42">
            <v>131</v>
          </cell>
          <cell r="G42">
            <v>322258135189</v>
          </cell>
          <cell r="K42">
            <v>344210851144</v>
          </cell>
          <cell r="Q42">
            <v>174922013806</v>
          </cell>
          <cell r="T42">
            <v>131</v>
          </cell>
          <cell r="EB42">
            <v>-169288837338</v>
          </cell>
          <cell r="EC42" t="str">
            <v>09</v>
          </cell>
        </row>
        <row r="43">
          <cell r="D43">
            <v>132</v>
          </cell>
          <cell r="G43">
            <v>481961621723</v>
          </cell>
          <cell r="K43">
            <v>411726391112</v>
          </cell>
          <cell r="Q43">
            <v>376321158352</v>
          </cell>
          <cell r="T43">
            <v>132</v>
          </cell>
          <cell r="EB43">
            <v>-35405232760</v>
          </cell>
          <cell r="EC43" t="str">
            <v>09</v>
          </cell>
        </row>
        <row r="44">
          <cell r="D44">
            <v>133</v>
          </cell>
          <cell r="G44">
            <v>3842042948</v>
          </cell>
          <cell r="K44">
            <v>3226348913</v>
          </cell>
          <cell r="Q44">
            <v>7378738352</v>
          </cell>
          <cell r="T44">
            <v>133</v>
          </cell>
          <cell r="EB44">
            <v>4152389439</v>
          </cell>
          <cell r="EC44" t="str">
            <v>09</v>
          </cell>
        </row>
        <row r="45">
          <cell r="D45">
            <v>134</v>
          </cell>
          <cell r="G45">
            <v>0</v>
          </cell>
          <cell r="K45">
            <v>0</v>
          </cell>
          <cell r="Q45">
            <v>0</v>
          </cell>
          <cell r="T45">
            <v>134</v>
          </cell>
          <cell r="EB45">
            <v>0</v>
          </cell>
          <cell r="EC45" t="str">
            <v>09</v>
          </cell>
        </row>
        <row r="46">
          <cell r="D46" t="str">
            <v>135</v>
          </cell>
          <cell r="G46">
            <v>156630664712</v>
          </cell>
          <cell r="K46">
            <v>160541338562.70001</v>
          </cell>
          <cell r="Q46">
            <v>104272500971</v>
          </cell>
          <cell r="EB46">
            <v>-56268837591.700012</v>
          </cell>
          <cell r="EC46" t="str">
            <v>09</v>
          </cell>
        </row>
        <row r="47">
          <cell r="G47">
            <v>0</v>
          </cell>
          <cell r="K47">
            <v>0</v>
          </cell>
          <cell r="Q47">
            <v>0</v>
          </cell>
          <cell r="T47">
            <v>135</v>
          </cell>
          <cell r="EB47">
            <v>0</v>
          </cell>
        </row>
        <row r="48">
          <cell r="G48">
            <v>150848755917</v>
          </cell>
          <cell r="K48">
            <v>154759429767.70001</v>
          </cell>
          <cell r="Q48">
            <v>99170407208</v>
          </cell>
          <cell r="T48">
            <v>135</v>
          </cell>
          <cell r="EB48">
            <v>-55589022559.700012</v>
          </cell>
        </row>
        <row r="49">
          <cell r="G49">
            <v>5058318152</v>
          </cell>
          <cell r="K49">
            <v>5058318152</v>
          </cell>
          <cell r="Q49">
            <v>1070958434</v>
          </cell>
          <cell r="T49">
            <v>135</v>
          </cell>
          <cell r="EB49">
            <v>-3987359718</v>
          </cell>
        </row>
        <row r="50">
          <cell r="G50">
            <v>723590643</v>
          </cell>
          <cell r="K50">
            <v>723590643</v>
          </cell>
          <cell r="Q50">
            <v>4031135329</v>
          </cell>
          <cell r="T50">
            <v>135</v>
          </cell>
          <cell r="EB50">
            <v>3307544686</v>
          </cell>
        </row>
        <row r="51">
          <cell r="D51">
            <v>139</v>
          </cell>
          <cell r="G51">
            <v>-499751315</v>
          </cell>
          <cell r="K51">
            <v>-375534510</v>
          </cell>
          <cell r="Q51">
            <v>-502074823</v>
          </cell>
          <cell r="T51">
            <v>139</v>
          </cell>
          <cell r="EB51">
            <v>-126540313</v>
          </cell>
          <cell r="EC51" t="str">
            <v>03</v>
          </cell>
        </row>
        <row r="53">
          <cell r="D53">
            <v>140</v>
          </cell>
          <cell r="G53">
            <v>190032748404</v>
          </cell>
          <cell r="K53">
            <v>184985625733.20001</v>
          </cell>
          <cell r="Q53">
            <v>125052558215</v>
          </cell>
          <cell r="EB53">
            <v>-59933067518.200012</v>
          </cell>
        </row>
        <row r="54">
          <cell r="D54">
            <v>141</v>
          </cell>
          <cell r="G54">
            <v>190032748404</v>
          </cell>
          <cell r="K54">
            <v>184985625733.20001</v>
          </cell>
          <cell r="Q54">
            <v>125052558215</v>
          </cell>
          <cell r="EB54">
            <v>-59933067518.200012</v>
          </cell>
          <cell r="EC54" t="str">
            <v>10</v>
          </cell>
        </row>
        <row r="55">
          <cell r="G55">
            <v>0</v>
          </cell>
          <cell r="K55">
            <v>0</v>
          </cell>
          <cell r="Q55">
            <v>0</v>
          </cell>
          <cell r="T55">
            <v>141</v>
          </cell>
          <cell r="EB55">
            <v>0</v>
          </cell>
        </row>
        <row r="56">
          <cell r="G56">
            <v>44398115289</v>
          </cell>
          <cell r="K56">
            <v>44434484773</v>
          </cell>
          <cell r="Q56">
            <v>34642739514</v>
          </cell>
          <cell r="T56">
            <v>141</v>
          </cell>
          <cell r="EB56">
            <v>-9791745259</v>
          </cell>
        </row>
        <row r="57">
          <cell r="G57">
            <v>90728747</v>
          </cell>
          <cell r="K57">
            <v>90728747</v>
          </cell>
          <cell r="Q57">
            <v>76039581</v>
          </cell>
          <cell r="T57">
            <v>141</v>
          </cell>
          <cell r="EB57">
            <v>-14689166</v>
          </cell>
        </row>
        <row r="58">
          <cell r="G58">
            <v>145372404903</v>
          </cell>
          <cell r="K58">
            <v>140288912748.20001</v>
          </cell>
          <cell r="Q58">
            <v>89645687206</v>
          </cell>
          <cell r="T58">
            <v>141</v>
          </cell>
          <cell r="EB58">
            <v>-50643225542.200012</v>
          </cell>
        </row>
        <row r="59">
          <cell r="G59">
            <v>171499465</v>
          </cell>
          <cell r="K59">
            <v>171499465</v>
          </cell>
          <cell r="Q59">
            <v>688091914</v>
          </cell>
          <cell r="T59">
            <v>141</v>
          </cell>
          <cell r="EB59">
            <v>516592449</v>
          </cell>
        </row>
        <row r="60">
          <cell r="G60">
            <v>0</v>
          </cell>
          <cell r="K60">
            <v>0</v>
          </cell>
          <cell r="Q60">
            <v>0</v>
          </cell>
          <cell r="EB60">
            <v>0</v>
          </cell>
        </row>
        <row r="61">
          <cell r="G61">
            <v>0</v>
          </cell>
          <cell r="K61">
            <v>0</v>
          </cell>
          <cell r="Q61">
            <v>0</v>
          </cell>
          <cell r="T61">
            <v>141</v>
          </cell>
          <cell r="EB61">
            <v>0</v>
          </cell>
        </row>
        <row r="62">
          <cell r="G62">
            <v>0</v>
          </cell>
          <cell r="K62">
            <v>0</v>
          </cell>
          <cell r="Q62">
            <v>0</v>
          </cell>
          <cell r="T62">
            <v>141</v>
          </cell>
          <cell r="EB62">
            <v>0</v>
          </cell>
        </row>
        <row r="63">
          <cell r="G63">
            <v>0</v>
          </cell>
          <cell r="K63">
            <v>0</v>
          </cell>
          <cell r="Q63">
            <v>0</v>
          </cell>
          <cell r="T63">
            <v>141</v>
          </cell>
          <cell r="EB63">
            <v>0</v>
          </cell>
        </row>
        <row r="64">
          <cell r="G64">
            <v>0</v>
          </cell>
          <cell r="K64">
            <v>0</v>
          </cell>
          <cell r="Q64">
            <v>0</v>
          </cell>
          <cell r="T64">
            <v>141</v>
          </cell>
          <cell r="EB64">
            <v>0</v>
          </cell>
        </row>
        <row r="65">
          <cell r="G65">
            <v>0</v>
          </cell>
          <cell r="K65">
            <v>0</v>
          </cell>
          <cell r="Q65">
            <v>0</v>
          </cell>
          <cell r="T65">
            <v>141</v>
          </cell>
          <cell r="EB65">
            <v>0</v>
          </cell>
        </row>
        <row r="66">
          <cell r="D66">
            <v>149</v>
          </cell>
          <cell r="G66">
            <v>0</v>
          </cell>
          <cell r="K66">
            <v>0</v>
          </cell>
          <cell r="Q66">
            <v>0</v>
          </cell>
          <cell r="T66">
            <v>149</v>
          </cell>
          <cell r="EB66">
            <v>0</v>
          </cell>
          <cell r="EC66" t="str">
            <v>03</v>
          </cell>
        </row>
        <row r="68">
          <cell r="D68">
            <v>150</v>
          </cell>
          <cell r="G68">
            <v>17072660536</v>
          </cell>
          <cell r="K68">
            <v>16187963221</v>
          </cell>
          <cell r="Q68">
            <v>5560848868</v>
          </cell>
          <cell r="EB68">
            <v>-10627114353</v>
          </cell>
        </row>
        <row r="69">
          <cell r="D69">
            <v>151</v>
          </cell>
          <cell r="G69">
            <v>433360345</v>
          </cell>
          <cell r="K69">
            <v>24000000</v>
          </cell>
          <cell r="Q69">
            <v>11256000</v>
          </cell>
          <cell r="T69">
            <v>151</v>
          </cell>
          <cell r="EB69">
            <v>-12744000</v>
          </cell>
          <cell r="EC69" t="str">
            <v>12</v>
          </cell>
        </row>
        <row r="70">
          <cell r="D70">
            <v>152</v>
          </cell>
          <cell r="G70">
            <v>6258048971</v>
          </cell>
          <cell r="K70">
            <v>6258048971</v>
          </cell>
          <cell r="Q70">
            <v>0</v>
          </cell>
          <cell r="EB70">
            <v>-6258048971</v>
          </cell>
          <cell r="EC70" t="str">
            <v>09</v>
          </cell>
        </row>
        <row r="71">
          <cell r="G71">
            <v>6258048971</v>
          </cell>
          <cell r="K71">
            <v>6258048971</v>
          </cell>
          <cell r="Q71">
            <v>0</v>
          </cell>
          <cell r="T71">
            <v>152</v>
          </cell>
          <cell r="EB71">
            <v>-6258048971</v>
          </cell>
        </row>
        <row r="72">
          <cell r="G72">
            <v>0</v>
          </cell>
          <cell r="K72">
            <v>0</v>
          </cell>
          <cell r="Q72">
            <v>0</v>
          </cell>
          <cell r="T72">
            <v>152</v>
          </cell>
          <cell r="EB72">
            <v>0</v>
          </cell>
        </row>
        <row r="73">
          <cell r="D73" t="str">
            <v>154</v>
          </cell>
          <cell r="G73">
            <v>0</v>
          </cell>
          <cell r="K73">
            <v>0</v>
          </cell>
          <cell r="Q73">
            <v>0</v>
          </cell>
          <cell r="T73">
            <v>154</v>
          </cell>
          <cell r="EB73">
            <v>0</v>
          </cell>
          <cell r="EC73" t="str">
            <v>09</v>
          </cell>
        </row>
        <row r="74">
          <cell r="D74">
            <v>158</v>
          </cell>
          <cell r="G74">
            <v>10381251220</v>
          </cell>
          <cell r="K74">
            <v>9905914250</v>
          </cell>
          <cell r="Q74">
            <v>5549592868</v>
          </cell>
          <cell r="EB74">
            <v>-4356321382</v>
          </cell>
        </row>
        <row r="75">
          <cell r="G75">
            <v>7763023149</v>
          </cell>
          <cell r="K75">
            <v>7262913679</v>
          </cell>
          <cell r="Q75">
            <v>5267382468</v>
          </cell>
          <cell r="T75">
            <v>158</v>
          </cell>
          <cell r="EB75">
            <v>-1995531211</v>
          </cell>
          <cell r="EC75" t="str">
            <v>09</v>
          </cell>
        </row>
        <row r="76">
          <cell r="G76">
            <v>2618228071</v>
          </cell>
          <cell r="K76">
            <v>2643000571</v>
          </cell>
          <cell r="Q76">
            <v>282210400</v>
          </cell>
          <cell r="T76">
            <v>158</v>
          </cell>
          <cell r="EB76">
            <v>-2360790171</v>
          </cell>
          <cell r="EC76" t="str">
            <v>16</v>
          </cell>
        </row>
        <row r="77">
          <cell r="G77">
            <v>0</v>
          </cell>
          <cell r="K77">
            <v>0</v>
          </cell>
          <cell r="Q77">
            <v>0</v>
          </cell>
          <cell r="T77">
            <v>158</v>
          </cell>
          <cell r="EB77">
            <v>0</v>
          </cell>
          <cell r="EC77" t="str">
            <v>09</v>
          </cell>
        </row>
        <row r="82">
          <cell r="D82" t="str">
            <v xml:space="preserve">Mã 
số </v>
          </cell>
          <cell r="G82" t="str">
            <v>Số cuối năm
(Số đơn vị)</v>
          </cell>
          <cell r="K82" t="str">
            <v>Số cuối năm
(Số kiểm toán)</v>
          </cell>
          <cell r="Q82" t="str">
            <v>Số đầu năm 
(Số kiểm toán)</v>
          </cell>
        </row>
        <row r="84">
          <cell r="D84">
            <v>200</v>
          </cell>
          <cell r="G84">
            <v>2186930458607</v>
          </cell>
          <cell r="K84">
            <v>1976662184006.7634</v>
          </cell>
          <cell r="Q84">
            <v>1317654838584</v>
          </cell>
          <cell r="EB84">
            <v>-659007345422.76343</v>
          </cell>
        </row>
        <row r="86">
          <cell r="D86">
            <v>210</v>
          </cell>
          <cell r="G86">
            <v>0</v>
          </cell>
          <cell r="K86">
            <v>0</v>
          </cell>
          <cell r="Q86">
            <v>0</v>
          </cell>
          <cell r="EB86">
            <v>0</v>
          </cell>
        </row>
        <row r="87">
          <cell r="D87">
            <v>211</v>
          </cell>
          <cell r="G87">
            <v>0</v>
          </cell>
          <cell r="K87">
            <v>0</v>
          </cell>
          <cell r="Q87">
            <v>0</v>
          </cell>
          <cell r="T87">
            <v>211</v>
          </cell>
          <cell r="EB87">
            <v>0</v>
          </cell>
          <cell r="EC87" t="str">
            <v>09</v>
          </cell>
        </row>
        <row r="88">
          <cell r="D88">
            <v>212</v>
          </cell>
          <cell r="G88">
            <v>0</v>
          </cell>
          <cell r="K88">
            <v>0</v>
          </cell>
          <cell r="Q88">
            <v>0</v>
          </cell>
          <cell r="T88">
            <v>212</v>
          </cell>
          <cell r="EB88">
            <v>0</v>
          </cell>
          <cell r="EC88" t="str">
            <v>09</v>
          </cell>
        </row>
        <row r="89">
          <cell r="D89">
            <v>213</v>
          </cell>
          <cell r="G89">
            <v>0</v>
          </cell>
          <cell r="K89">
            <v>0</v>
          </cell>
          <cell r="Q89">
            <v>0</v>
          </cell>
          <cell r="T89">
            <v>213</v>
          </cell>
          <cell r="EB89">
            <v>0</v>
          </cell>
          <cell r="EC89" t="str">
            <v>09</v>
          </cell>
        </row>
        <row r="90">
          <cell r="D90" t="str">
            <v>218</v>
          </cell>
          <cell r="G90">
            <v>0</v>
          </cell>
          <cell r="K90">
            <v>0</v>
          </cell>
          <cell r="Q90">
            <v>0</v>
          </cell>
          <cell r="EB90">
            <v>0</v>
          </cell>
          <cell r="EC90" t="str">
            <v>09</v>
          </cell>
        </row>
        <row r="91">
          <cell r="G91">
            <v>0</v>
          </cell>
          <cell r="K91">
            <v>0</v>
          </cell>
          <cell r="Q91">
            <v>0</v>
          </cell>
          <cell r="T91">
            <v>218</v>
          </cell>
          <cell r="EB91">
            <v>0</v>
          </cell>
        </row>
        <row r="92">
          <cell r="G92">
            <v>0</v>
          </cell>
          <cell r="K92">
            <v>0</v>
          </cell>
          <cell r="Q92">
            <v>0</v>
          </cell>
          <cell r="T92">
            <v>218</v>
          </cell>
          <cell r="EB92">
            <v>0</v>
          </cell>
        </row>
        <row r="93">
          <cell r="D93">
            <v>219</v>
          </cell>
          <cell r="G93">
            <v>0</v>
          </cell>
          <cell r="K93">
            <v>0</v>
          </cell>
          <cell r="Q93">
            <v>0</v>
          </cell>
          <cell r="T93">
            <v>219</v>
          </cell>
          <cell r="EB93">
            <v>0</v>
          </cell>
          <cell r="EC93" t="str">
            <v>03</v>
          </cell>
        </row>
        <row r="95">
          <cell r="D95" t="str">
            <v>220</v>
          </cell>
          <cell r="G95">
            <v>1612328921790</v>
          </cell>
          <cell r="K95">
            <v>1672250419078.1104</v>
          </cell>
          <cell r="Q95">
            <v>1078374188526</v>
          </cell>
          <cell r="EB95">
            <v>-593876230552.11035</v>
          </cell>
        </row>
        <row r="96">
          <cell r="D96">
            <v>221</v>
          </cell>
          <cell r="G96">
            <v>1282986154438</v>
          </cell>
          <cell r="K96">
            <v>1281228785157.1104</v>
          </cell>
          <cell r="Q96">
            <v>967954901799</v>
          </cell>
          <cell r="EB96">
            <v>-313273883358.11035</v>
          </cell>
        </row>
        <row r="97">
          <cell r="D97">
            <v>222</v>
          </cell>
          <cell r="G97">
            <v>2903333816079</v>
          </cell>
          <cell r="K97">
            <v>2985178108660</v>
          </cell>
          <cell r="Q97">
            <v>2390505466288</v>
          </cell>
          <cell r="EB97">
            <v>-594672642372</v>
          </cell>
          <cell r="EC97" t="str">
            <v>21</v>
          </cell>
        </row>
        <row r="98">
          <cell r="G98">
            <v>1029099617247</v>
          </cell>
          <cell r="K98">
            <v>1078244583980</v>
          </cell>
          <cell r="Q98">
            <v>996052445245</v>
          </cell>
          <cell r="T98">
            <v>222</v>
          </cell>
          <cell r="EB98">
            <v>-82192138735</v>
          </cell>
        </row>
        <row r="99">
          <cell r="G99">
            <v>1562985019526</v>
          </cell>
          <cell r="K99">
            <v>1574302766149</v>
          </cell>
          <cell r="Q99">
            <v>1166258949532</v>
          </cell>
          <cell r="T99">
            <v>222</v>
          </cell>
          <cell r="EB99">
            <v>-408043816617</v>
          </cell>
        </row>
        <row r="100">
          <cell r="G100">
            <v>181528208939</v>
          </cell>
          <cell r="K100">
            <v>201983279050</v>
          </cell>
          <cell r="Q100">
            <v>132406818607</v>
          </cell>
          <cell r="T100">
            <v>222</v>
          </cell>
          <cell r="EB100">
            <v>-69576460443</v>
          </cell>
        </row>
        <row r="101">
          <cell r="G101">
            <v>53907226108</v>
          </cell>
          <cell r="K101">
            <v>54833735222</v>
          </cell>
          <cell r="Q101">
            <v>29554732597</v>
          </cell>
          <cell r="T101">
            <v>222</v>
          </cell>
          <cell r="EB101">
            <v>-25279002625</v>
          </cell>
        </row>
        <row r="102">
          <cell r="G102">
            <v>0</v>
          </cell>
          <cell r="K102">
            <v>0</v>
          </cell>
          <cell r="Q102">
            <v>0</v>
          </cell>
          <cell r="T102">
            <v>222</v>
          </cell>
          <cell r="EB102">
            <v>0</v>
          </cell>
        </row>
        <row r="103">
          <cell r="G103">
            <v>75813744259</v>
          </cell>
          <cell r="K103">
            <v>75813744259</v>
          </cell>
          <cell r="Q103">
            <v>66232520307</v>
          </cell>
          <cell r="T103">
            <v>222</v>
          </cell>
          <cell r="EB103">
            <v>-9581223952</v>
          </cell>
        </row>
        <row r="104">
          <cell r="D104">
            <v>223</v>
          </cell>
          <cell r="G104">
            <v>-1620347661641</v>
          </cell>
          <cell r="K104">
            <v>-1703949323502.8896</v>
          </cell>
          <cell r="Q104">
            <v>-1422550564489</v>
          </cell>
          <cell r="T104">
            <v>223</v>
          </cell>
          <cell r="EB104">
            <v>281398759013.88965</v>
          </cell>
          <cell r="EC104" t="str">
            <v>02</v>
          </cell>
        </row>
        <row r="105">
          <cell r="D105">
            <v>224</v>
          </cell>
          <cell r="G105">
            <v>3954418032</v>
          </cell>
          <cell r="K105">
            <v>3954418032</v>
          </cell>
          <cell r="Q105">
            <v>0</v>
          </cell>
          <cell r="EB105">
            <v>-3954418032</v>
          </cell>
        </row>
        <row r="106">
          <cell r="D106">
            <v>225</v>
          </cell>
          <cell r="G106">
            <v>4519334928</v>
          </cell>
          <cell r="K106">
            <v>4519334928</v>
          </cell>
          <cell r="Q106">
            <v>0</v>
          </cell>
          <cell r="T106">
            <v>225</v>
          </cell>
          <cell r="EB106">
            <v>-4519334928</v>
          </cell>
          <cell r="EC106" t="str">
            <v>21</v>
          </cell>
        </row>
        <row r="107">
          <cell r="D107">
            <v>226</v>
          </cell>
          <cell r="G107">
            <v>-564916896</v>
          </cell>
          <cell r="K107">
            <v>-564916896</v>
          </cell>
          <cell r="Q107">
            <v>0</v>
          </cell>
          <cell r="T107">
            <v>226</v>
          </cell>
          <cell r="EB107">
            <v>564916896</v>
          </cell>
          <cell r="EC107" t="str">
            <v>02</v>
          </cell>
        </row>
        <row r="108">
          <cell r="D108">
            <v>227</v>
          </cell>
          <cell r="G108">
            <v>95286721724</v>
          </cell>
          <cell r="K108">
            <v>95286721724</v>
          </cell>
          <cell r="Q108">
            <v>92306218564</v>
          </cell>
          <cell r="EB108">
            <v>-2980503160</v>
          </cell>
        </row>
        <row r="109">
          <cell r="D109">
            <v>228</v>
          </cell>
          <cell r="G109">
            <v>162749732185</v>
          </cell>
          <cell r="K109">
            <v>162749732185</v>
          </cell>
          <cell r="Q109">
            <v>145764913167</v>
          </cell>
          <cell r="EB109">
            <v>-16984819018</v>
          </cell>
          <cell r="EC109" t="str">
            <v>21</v>
          </cell>
        </row>
        <row r="110">
          <cell r="G110">
            <v>144889825180</v>
          </cell>
          <cell r="K110">
            <v>144889825180</v>
          </cell>
          <cell r="Q110">
            <v>34408606200</v>
          </cell>
          <cell r="T110">
            <v>228</v>
          </cell>
          <cell r="EB110">
            <v>-110481218980</v>
          </cell>
        </row>
        <row r="111">
          <cell r="G111">
            <v>0</v>
          </cell>
          <cell r="K111">
            <v>0</v>
          </cell>
          <cell r="Q111">
            <v>110473218980</v>
          </cell>
          <cell r="T111">
            <v>228</v>
          </cell>
          <cell r="EB111">
            <v>110473218980</v>
          </cell>
        </row>
        <row r="112">
          <cell r="G112">
            <v>0</v>
          </cell>
          <cell r="K112">
            <v>0</v>
          </cell>
          <cell r="Q112">
            <v>0</v>
          </cell>
          <cell r="T112">
            <v>228</v>
          </cell>
          <cell r="EB112">
            <v>0</v>
          </cell>
        </row>
        <row r="113">
          <cell r="G113">
            <v>0</v>
          </cell>
          <cell r="K113">
            <v>0</v>
          </cell>
          <cell r="Q113">
            <v>0</v>
          </cell>
          <cell r="T113">
            <v>228</v>
          </cell>
          <cell r="EB113">
            <v>0</v>
          </cell>
        </row>
        <row r="114">
          <cell r="G114">
            <v>17524848493</v>
          </cell>
          <cell r="K114">
            <v>17524848493</v>
          </cell>
          <cell r="Q114">
            <v>548029475</v>
          </cell>
          <cell r="T114">
            <v>228</v>
          </cell>
          <cell r="EB114">
            <v>-16976819018</v>
          </cell>
        </row>
        <row r="115">
          <cell r="G115">
            <v>0</v>
          </cell>
          <cell r="K115">
            <v>0</v>
          </cell>
          <cell r="Q115">
            <v>0</v>
          </cell>
          <cell r="T115">
            <v>228</v>
          </cell>
          <cell r="EB115">
            <v>0</v>
          </cell>
        </row>
        <row r="116">
          <cell r="G116">
            <v>335058512</v>
          </cell>
          <cell r="K116">
            <v>335058512</v>
          </cell>
          <cell r="Q116">
            <v>335058512</v>
          </cell>
          <cell r="T116">
            <v>228</v>
          </cell>
          <cell r="EB116">
            <v>0</v>
          </cell>
        </row>
        <row r="117">
          <cell r="D117">
            <v>229</v>
          </cell>
          <cell r="G117">
            <v>-67463010461</v>
          </cell>
          <cell r="K117">
            <v>-67463010461</v>
          </cell>
          <cell r="Q117">
            <v>-53458694603</v>
          </cell>
          <cell r="T117">
            <v>229</v>
          </cell>
          <cell r="EB117">
            <v>14004315858</v>
          </cell>
          <cell r="EC117" t="str">
            <v>02</v>
          </cell>
        </row>
        <row r="118">
          <cell r="D118">
            <v>230</v>
          </cell>
          <cell r="G118">
            <v>230101627596</v>
          </cell>
          <cell r="K118">
            <v>291780494165</v>
          </cell>
          <cell r="Q118">
            <v>18113068163</v>
          </cell>
          <cell r="EB118">
            <v>-273667426002</v>
          </cell>
          <cell r="EC118" t="str">
            <v>21</v>
          </cell>
        </row>
        <row r="119">
          <cell r="G119">
            <v>103234221432</v>
          </cell>
          <cell r="K119">
            <v>104529922200</v>
          </cell>
          <cell r="Q119">
            <v>0</v>
          </cell>
          <cell r="T119">
            <v>230</v>
          </cell>
          <cell r="EB119">
            <v>-104529922200</v>
          </cell>
        </row>
        <row r="120">
          <cell r="G120">
            <v>111888951118</v>
          </cell>
          <cell r="K120">
            <v>172272116919</v>
          </cell>
          <cell r="Q120">
            <v>17991536026</v>
          </cell>
          <cell r="T120">
            <v>230</v>
          </cell>
          <cell r="EB120">
            <v>-154280580893</v>
          </cell>
        </row>
        <row r="121">
          <cell r="G121">
            <v>14978455046</v>
          </cell>
          <cell r="K121">
            <v>14978455046</v>
          </cell>
          <cell r="Q121">
            <v>121532137</v>
          </cell>
          <cell r="T121">
            <v>230</v>
          </cell>
          <cell r="EB121">
            <v>-14856922909</v>
          </cell>
        </row>
        <row r="123">
          <cell r="D123">
            <v>240</v>
          </cell>
          <cell r="G123">
            <v>0</v>
          </cell>
          <cell r="K123">
            <v>0</v>
          </cell>
          <cell r="Q123">
            <v>0</v>
          </cell>
          <cell r="EB123">
            <v>0</v>
          </cell>
        </row>
        <row r="124">
          <cell r="D124">
            <v>241</v>
          </cell>
          <cell r="G124">
            <v>0</v>
          </cell>
          <cell r="K124">
            <v>0</v>
          </cell>
          <cell r="Q124">
            <v>0</v>
          </cell>
          <cell r="T124">
            <v>241</v>
          </cell>
          <cell r="EB124">
            <v>0</v>
          </cell>
          <cell r="EC124" t="str">
            <v>21</v>
          </cell>
        </row>
        <row r="125">
          <cell r="D125">
            <v>242</v>
          </cell>
          <cell r="G125">
            <v>0</v>
          </cell>
          <cell r="K125">
            <v>0</v>
          </cell>
          <cell r="Q125">
            <v>0</v>
          </cell>
          <cell r="T125">
            <v>242</v>
          </cell>
          <cell r="EB125">
            <v>0</v>
          </cell>
          <cell r="EC125" t="str">
            <v>02</v>
          </cell>
        </row>
        <row r="127">
          <cell r="D127">
            <v>250</v>
          </cell>
          <cell r="G127">
            <v>537102961342</v>
          </cell>
          <cell r="K127">
            <v>276943483212.65326</v>
          </cell>
          <cell r="Q127">
            <v>236294163197</v>
          </cell>
          <cell r="EB127">
            <v>-40649320015.653259</v>
          </cell>
        </row>
        <row r="128">
          <cell r="D128">
            <v>251</v>
          </cell>
          <cell r="G128">
            <v>273474877717</v>
          </cell>
          <cell r="K128">
            <v>0</v>
          </cell>
          <cell r="Q128">
            <v>0</v>
          </cell>
          <cell r="T128">
            <v>251</v>
          </cell>
          <cell r="EB128">
            <v>0</v>
          </cell>
          <cell r="EC128" t="str">
            <v>25</v>
          </cell>
        </row>
        <row r="129">
          <cell r="D129">
            <v>252</v>
          </cell>
          <cell r="G129">
            <v>36425938625</v>
          </cell>
          <cell r="K129">
            <v>57241338212.653259</v>
          </cell>
          <cell r="Q129">
            <v>42293368197</v>
          </cell>
          <cell r="EB129">
            <v>-14947970015.653259</v>
          </cell>
          <cell r="EC129" t="str">
            <v>25</v>
          </cell>
        </row>
        <row r="130">
          <cell r="G130">
            <v>0</v>
          </cell>
          <cell r="K130">
            <v>0</v>
          </cell>
          <cell r="Q130">
            <v>0</v>
          </cell>
          <cell r="T130">
            <v>252</v>
          </cell>
          <cell r="EB130">
            <v>0</v>
          </cell>
        </row>
        <row r="131">
          <cell r="G131">
            <v>36425938625</v>
          </cell>
          <cell r="K131">
            <v>57241338212.653259</v>
          </cell>
          <cell r="Q131">
            <v>42293368197</v>
          </cell>
          <cell r="T131">
            <v>252</v>
          </cell>
          <cell r="EB131">
            <v>-14947970015.653259</v>
          </cell>
        </row>
        <row r="132">
          <cell r="D132">
            <v>258</v>
          </cell>
          <cell r="G132">
            <v>227202145000</v>
          </cell>
          <cell r="K132">
            <v>219702145000</v>
          </cell>
          <cell r="Q132">
            <v>194000795000</v>
          </cell>
          <cell r="EB132">
            <v>-25701350000</v>
          </cell>
        </row>
        <row r="133">
          <cell r="G133">
            <v>162805645000</v>
          </cell>
          <cell r="K133">
            <v>155305645000</v>
          </cell>
          <cell r="Q133">
            <v>130715445000</v>
          </cell>
          <cell r="T133">
            <v>258</v>
          </cell>
          <cell r="EB133">
            <v>-24590200000</v>
          </cell>
          <cell r="EC133" t="str">
            <v>25</v>
          </cell>
        </row>
        <row r="134">
          <cell r="G134">
            <v>48896500000</v>
          </cell>
          <cell r="K134">
            <v>48896500000</v>
          </cell>
          <cell r="Q134">
            <v>57910500000</v>
          </cell>
          <cell r="T134">
            <v>258</v>
          </cell>
          <cell r="EB134">
            <v>9014000000</v>
          </cell>
          <cell r="EC134" t="str">
            <v>23</v>
          </cell>
        </row>
        <row r="135">
          <cell r="G135">
            <v>15500000000</v>
          </cell>
          <cell r="K135">
            <v>15500000000</v>
          </cell>
          <cell r="Q135">
            <v>5374850000</v>
          </cell>
          <cell r="T135">
            <v>258</v>
          </cell>
          <cell r="EB135">
            <v>-10125150000</v>
          </cell>
          <cell r="EC135" t="str">
            <v>25</v>
          </cell>
        </row>
        <row r="136">
          <cell r="D136">
            <v>259</v>
          </cell>
          <cell r="G136">
            <v>0</v>
          </cell>
          <cell r="K136">
            <v>0</v>
          </cell>
          <cell r="Q136">
            <v>0</v>
          </cell>
          <cell r="T136">
            <v>259</v>
          </cell>
          <cell r="EB136">
            <v>0</v>
          </cell>
          <cell r="EC136" t="str">
            <v>03</v>
          </cell>
        </row>
        <row r="138">
          <cell r="D138">
            <v>260</v>
          </cell>
          <cell r="G138">
            <v>37498575475</v>
          </cell>
          <cell r="K138">
            <v>27468281716</v>
          </cell>
          <cell r="Q138">
            <v>2986486861</v>
          </cell>
          <cell r="EB138">
            <v>-24481794855</v>
          </cell>
        </row>
        <row r="139">
          <cell r="D139">
            <v>261</v>
          </cell>
          <cell r="G139">
            <v>35924575475</v>
          </cell>
          <cell r="K139">
            <v>22476704459</v>
          </cell>
          <cell r="Q139">
            <v>2946486861</v>
          </cell>
          <cell r="T139">
            <v>261</v>
          </cell>
          <cell r="EB139">
            <v>-19530217598</v>
          </cell>
          <cell r="EC139" t="str">
            <v>12</v>
          </cell>
        </row>
        <row r="140">
          <cell r="D140">
            <v>262</v>
          </cell>
          <cell r="G140">
            <v>0</v>
          </cell>
          <cell r="K140">
            <v>3417577257</v>
          </cell>
          <cell r="Q140">
            <v>0</v>
          </cell>
          <cell r="T140">
            <v>262</v>
          </cell>
          <cell r="EB140">
            <v>-3417577257</v>
          </cell>
          <cell r="EC140" t="str">
            <v>09</v>
          </cell>
        </row>
        <row r="141">
          <cell r="D141">
            <v>268</v>
          </cell>
          <cell r="G141">
            <v>1574000000</v>
          </cell>
          <cell r="K141">
            <v>1574000000</v>
          </cell>
          <cell r="Q141">
            <v>40000000</v>
          </cell>
          <cell r="T141">
            <v>268</v>
          </cell>
          <cell r="EB141">
            <v>-1534000000</v>
          </cell>
          <cell r="EC141" t="str">
            <v>16</v>
          </cell>
        </row>
        <row r="143">
          <cell r="D143" t="str">
            <v>269</v>
          </cell>
          <cell r="G143">
            <v>0</v>
          </cell>
          <cell r="K143">
            <v>0</v>
          </cell>
          <cell r="Q143">
            <v>0</v>
          </cell>
          <cell r="T143">
            <v>269</v>
          </cell>
          <cell r="EB143">
            <v>0</v>
          </cell>
        </row>
        <row r="145">
          <cell r="D145">
            <v>270</v>
          </cell>
          <cell r="G145">
            <v>4109170438834</v>
          </cell>
          <cell r="K145">
            <v>3848103748703.6641</v>
          </cell>
          <cell r="Q145">
            <v>2275055281543</v>
          </cell>
          <cell r="EB145">
            <v>-1573048467160.6641</v>
          </cell>
        </row>
        <row r="151">
          <cell r="D151" t="str">
            <v xml:space="preserve">Mã 
số </v>
          </cell>
          <cell r="G151" t="str">
            <v>Số cuối năm
(Số đơn vị)</v>
          </cell>
          <cell r="K151" t="str">
            <v>Số cuối năm
(Số kiểm toán)</v>
          </cell>
          <cell r="Q151" t="str">
            <v>Số đầu năm 
(Số kiểm toán)</v>
          </cell>
        </row>
        <row r="153">
          <cell r="D153">
            <v>300</v>
          </cell>
          <cell r="G153">
            <v>1647146289874</v>
          </cell>
          <cell r="K153">
            <v>1663966139346.24</v>
          </cell>
          <cell r="Q153">
            <v>605957559955</v>
          </cell>
          <cell r="EB153">
            <v>1058008579391.24</v>
          </cell>
        </row>
        <row r="155">
          <cell r="D155">
            <v>310</v>
          </cell>
          <cell r="G155">
            <v>872239436331</v>
          </cell>
          <cell r="K155">
            <v>931015305440.23999</v>
          </cell>
          <cell r="Q155">
            <v>558826487658</v>
          </cell>
          <cell r="EB155">
            <v>372188817782.23999</v>
          </cell>
        </row>
        <row r="156">
          <cell r="D156">
            <v>311</v>
          </cell>
          <cell r="G156">
            <v>2211798920</v>
          </cell>
          <cell r="K156">
            <v>48592962920</v>
          </cell>
          <cell r="Q156">
            <v>1200000000</v>
          </cell>
          <cell r="EB156">
            <v>47392962920</v>
          </cell>
          <cell r="EC156" t="str">
            <v>33</v>
          </cell>
        </row>
        <row r="157">
          <cell r="G157">
            <v>1211798900</v>
          </cell>
          <cell r="K157">
            <v>1211798900</v>
          </cell>
          <cell r="Q157">
            <v>1200000000</v>
          </cell>
          <cell r="T157">
            <v>311</v>
          </cell>
          <cell r="EB157">
            <v>11798900</v>
          </cell>
        </row>
        <row r="158">
          <cell r="G158">
            <v>1000000020</v>
          </cell>
          <cell r="K158">
            <v>47381164020</v>
          </cell>
          <cell r="Q158">
            <v>0</v>
          </cell>
          <cell r="T158">
            <v>311</v>
          </cell>
          <cell r="EB158">
            <v>47381164020</v>
          </cell>
        </row>
        <row r="159">
          <cell r="D159">
            <v>312</v>
          </cell>
          <cell r="G159">
            <v>186144476107</v>
          </cell>
          <cell r="K159">
            <v>212580611447</v>
          </cell>
          <cell r="Q159">
            <v>74062134094</v>
          </cell>
          <cell r="T159">
            <v>312</v>
          </cell>
          <cell r="EB159">
            <v>138518477353</v>
          </cell>
          <cell r="EC159" t="str">
            <v>11</v>
          </cell>
        </row>
        <row r="160">
          <cell r="D160">
            <v>313</v>
          </cell>
          <cell r="G160">
            <v>185719852640</v>
          </cell>
          <cell r="K160">
            <v>156530762083</v>
          </cell>
          <cell r="Q160">
            <v>196091306083</v>
          </cell>
          <cell r="EB160">
            <v>-39560544000</v>
          </cell>
          <cell r="EC160" t="str">
            <v>11</v>
          </cell>
        </row>
        <row r="161">
          <cell r="G161">
            <v>185719852640</v>
          </cell>
          <cell r="K161">
            <v>156530762083</v>
          </cell>
          <cell r="Q161">
            <v>196091306083</v>
          </cell>
          <cell r="T161">
            <v>313</v>
          </cell>
          <cell r="EB161">
            <v>-39560544000</v>
          </cell>
        </row>
        <row r="162">
          <cell r="G162">
            <v>0</v>
          </cell>
          <cell r="K162">
            <v>0</v>
          </cell>
          <cell r="Q162">
            <v>0</v>
          </cell>
          <cell r="T162">
            <v>313</v>
          </cell>
          <cell r="EB162">
            <v>0</v>
          </cell>
        </row>
        <row r="163">
          <cell r="D163">
            <v>314</v>
          </cell>
          <cell r="G163">
            <v>102346063622</v>
          </cell>
          <cell r="K163">
            <v>111528858426.7</v>
          </cell>
          <cell r="Q163">
            <v>77539589239</v>
          </cell>
          <cell r="EB163">
            <v>33989269187.699997</v>
          </cell>
          <cell r="EC163" t="str">
            <v>11</v>
          </cell>
        </row>
        <row r="164">
          <cell r="G164">
            <v>14793640973</v>
          </cell>
          <cell r="K164">
            <v>15748971066.700001</v>
          </cell>
          <cell r="Q164">
            <v>8257226105</v>
          </cell>
          <cell r="EB164">
            <v>7491744961.7000008</v>
          </cell>
        </row>
        <row r="165">
          <cell r="G165">
            <v>14793640973</v>
          </cell>
          <cell r="K165">
            <v>15748971066.700001</v>
          </cell>
          <cell r="Q165">
            <v>8257226105</v>
          </cell>
          <cell r="T165">
            <v>314</v>
          </cell>
          <cell r="EB165">
            <v>7491744961.7000008</v>
          </cell>
        </row>
        <row r="166">
          <cell r="G166">
            <v>0</v>
          </cell>
          <cell r="K166">
            <v>0</v>
          </cell>
          <cell r="Q166">
            <v>0</v>
          </cell>
          <cell r="T166">
            <v>314</v>
          </cell>
          <cell r="EB166">
            <v>0</v>
          </cell>
        </row>
        <row r="167">
          <cell r="G167">
            <v>0</v>
          </cell>
          <cell r="K167">
            <v>0</v>
          </cell>
          <cell r="Q167">
            <v>0</v>
          </cell>
          <cell r="T167">
            <v>314</v>
          </cell>
          <cell r="EB167">
            <v>0</v>
          </cell>
        </row>
        <row r="168">
          <cell r="G168">
            <v>0</v>
          </cell>
          <cell r="K168">
            <v>0</v>
          </cell>
          <cell r="Q168">
            <v>0</v>
          </cell>
          <cell r="T168">
            <v>314</v>
          </cell>
          <cell r="EB168">
            <v>0</v>
          </cell>
        </row>
        <row r="169">
          <cell r="G169">
            <v>83788109681</v>
          </cell>
          <cell r="K169">
            <v>87095541244</v>
          </cell>
          <cell r="Q169">
            <v>55971446157</v>
          </cell>
          <cell r="T169">
            <v>314</v>
          </cell>
          <cell r="EB169">
            <v>31124095087</v>
          </cell>
        </row>
        <row r="170">
          <cell r="G170">
            <v>3764312968</v>
          </cell>
          <cell r="K170">
            <v>8684346116</v>
          </cell>
          <cell r="Q170">
            <v>13310916977</v>
          </cell>
          <cell r="T170">
            <v>314</v>
          </cell>
          <cell r="EB170">
            <v>-4626570861</v>
          </cell>
        </row>
        <row r="171">
          <cell r="G171">
            <v>0</v>
          </cell>
          <cell r="K171">
            <v>0</v>
          </cell>
          <cell r="Q171">
            <v>0</v>
          </cell>
          <cell r="T171">
            <v>314</v>
          </cell>
          <cell r="EB171">
            <v>0</v>
          </cell>
        </row>
        <row r="172">
          <cell r="G172">
            <v>0</v>
          </cell>
          <cell r="K172">
            <v>0</v>
          </cell>
          <cell r="Q172">
            <v>0</v>
          </cell>
          <cell r="T172">
            <v>314</v>
          </cell>
          <cell r="EB172">
            <v>0</v>
          </cell>
        </row>
        <row r="173">
          <cell r="G173">
            <v>0</v>
          </cell>
          <cell r="K173">
            <v>0</v>
          </cell>
          <cell r="Q173">
            <v>0</v>
          </cell>
          <cell r="T173">
            <v>314</v>
          </cell>
          <cell r="EB173">
            <v>0</v>
          </cell>
        </row>
        <row r="174">
          <cell r="G174">
            <v>0</v>
          </cell>
          <cell r="K174">
            <v>0</v>
          </cell>
          <cell r="Q174">
            <v>0</v>
          </cell>
          <cell r="T174">
            <v>314</v>
          </cell>
          <cell r="EB174">
            <v>0</v>
          </cell>
        </row>
        <row r="175">
          <cell r="D175">
            <v>315</v>
          </cell>
          <cell r="G175">
            <v>151136785327</v>
          </cell>
          <cell r="K175">
            <v>146234217898</v>
          </cell>
          <cell r="Q175">
            <v>79879420432</v>
          </cell>
          <cell r="EB175">
            <v>66354797466</v>
          </cell>
          <cell r="EC175" t="str">
            <v>11</v>
          </cell>
        </row>
        <row r="176">
          <cell r="G176">
            <v>151136785327</v>
          </cell>
          <cell r="K176">
            <v>146234217898</v>
          </cell>
          <cell r="Q176">
            <v>79879420432</v>
          </cell>
          <cell r="T176">
            <v>315</v>
          </cell>
          <cell r="EB176">
            <v>66354797466</v>
          </cell>
        </row>
        <row r="177">
          <cell r="G177">
            <v>0</v>
          </cell>
          <cell r="K177">
            <v>0</v>
          </cell>
          <cell r="Q177">
            <v>0</v>
          </cell>
          <cell r="T177">
            <v>315</v>
          </cell>
          <cell r="EB177">
            <v>0</v>
          </cell>
        </row>
        <row r="178">
          <cell r="D178">
            <v>316</v>
          </cell>
          <cell r="G178">
            <v>12205882087</v>
          </cell>
          <cell r="K178">
            <v>14325720024</v>
          </cell>
          <cell r="Q178">
            <v>871020622</v>
          </cell>
          <cell r="T178">
            <v>316</v>
          </cell>
          <cell r="EB178">
            <v>13454699402</v>
          </cell>
          <cell r="EC178" t="str">
            <v>11</v>
          </cell>
        </row>
        <row r="179">
          <cell r="D179">
            <v>317</v>
          </cell>
          <cell r="G179">
            <v>4734994733</v>
          </cell>
          <cell r="K179">
            <v>4734994733</v>
          </cell>
          <cell r="Q179">
            <v>19325053863</v>
          </cell>
          <cell r="T179">
            <v>317</v>
          </cell>
          <cell r="EB179">
            <v>-14590059130</v>
          </cell>
          <cell r="EC179" t="str">
            <v>11</v>
          </cell>
        </row>
        <row r="180">
          <cell r="D180">
            <v>318</v>
          </cell>
          <cell r="G180">
            <v>0</v>
          </cell>
          <cell r="K180">
            <v>0</v>
          </cell>
          <cell r="Q180">
            <v>0</v>
          </cell>
          <cell r="T180">
            <v>318</v>
          </cell>
          <cell r="EB180">
            <v>0</v>
          </cell>
          <cell r="EC180" t="str">
            <v>11</v>
          </cell>
        </row>
        <row r="181">
          <cell r="D181">
            <v>319</v>
          </cell>
          <cell r="G181">
            <v>227739582895</v>
          </cell>
          <cell r="K181">
            <v>236487177908.54001</v>
          </cell>
          <cell r="Q181">
            <v>109857963325</v>
          </cell>
          <cell r="EB181">
            <v>126629214583.54001</v>
          </cell>
        </row>
        <row r="182">
          <cell r="G182">
            <v>39782114</v>
          </cell>
          <cell r="K182">
            <v>39782114</v>
          </cell>
          <cell r="Q182">
            <v>10232053</v>
          </cell>
          <cell r="T182">
            <v>319</v>
          </cell>
          <cell r="EB182">
            <v>29550061</v>
          </cell>
          <cell r="EC182" t="str">
            <v>11</v>
          </cell>
        </row>
        <row r="183">
          <cell r="G183">
            <v>11415923376</v>
          </cell>
          <cell r="K183">
            <v>11480307564.540001</v>
          </cell>
          <cell r="Q183">
            <v>3784266911</v>
          </cell>
          <cell r="T183">
            <v>319</v>
          </cell>
          <cell r="EB183">
            <v>7696040653.5400009</v>
          </cell>
          <cell r="EC183" t="str">
            <v>11</v>
          </cell>
        </row>
        <row r="184">
          <cell r="G184">
            <v>5576380857</v>
          </cell>
          <cell r="K184">
            <v>5929045028</v>
          </cell>
          <cell r="Q184">
            <v>1308626203</v>
          </cell>
          <cell r="T184">
            <v>319</v>
          </cell>
          <cell r="EB184">
            <v>4620418825</v>
          </cell>
          <cell r="EC184" t="str">
            <v>11</v>
          </cell>
        </row>
        <row r="185">
          <cell r="G185">
            <v>329378009</v>
          </cell>
          <cell r="K185">
            <v>306350695</v>
          </cell>
          <cell r="Q185">
            <v>218420278</v>
          </cell>
          <cell r="T185">
            <v>319</v>
          </cell>
          <cell r="EB185">
            <v>87930417</v>
          </cell>
          <cell r="EC185" t="str">
            <v>11</v>
          </cell>
        </row>
        <row r="186">
          <cell r="G186">
            <v>0</v>
          </cell>
          <cell r="K186">
            <v>0</v>
          </cell>
          <cell r="Q186">
            <v>0</v>
          </cell>
          <cell r="T186">
            <v>319</v>
          </cell>
          <cell r="EB186">
            <v>0</v>
          </cell>
          <cell r="EC186" t="str">
            <v>11</v>
          </cell>
        </row>
        <row r="187">
          <cell r="G187">
            <v>4228966291</v>
          </cell>
          <cell r="K187">
            <v>2559301959</v>
          </cell>
          <cell r="Q187">
            <v>13464000000</v>
          </cell>
          <cell r="T187">
            <v>319</v>
          </cell>
          <cell r="EB187">
            <v>-10904698041</v>
          </cell>
          <cell r="EC187" t="str">
            <v>11</v>
          </cell>
        </row>
        <row r="188">
          <cell r="G188">
            <v>0</v>
          </cell>
          <cell r="K188">
            <v>0</v>
          </cell>
          <cell r="Q188">
            <v>0</v>
          </cell>
          <cell r="T188">
            <v>319</v>
          </cell>
          <cell r="EB188">
            <v>0</v>
          </cell>
          <cell r="EC188" t="str">
            <v>16</v>
          </cell>
        </row>
        <row r="189">
          <cell r="G189">
            <v>1550526507</v>
          </cell>
          <cell r="K189">
            <v>1550526507</v>
          </cell>
          <cell r="Q189">
            <v>0</v>
          </cell>
          <cell r="T189">
            <v>319</v>
          </cell>
          <cell r="EB189">
            <v>1550526507</v>
          </cell>
          <cell r="EC189" t="str">
            <v>11</v>
          </cell>
        </row>
        <row r="190">
          <cell r="G190">
            <v>1197778</v>
          </cell>
          <cell r="K190">
            <v>1197778</v>
          </cell>
          <cell r="Q190">
            <v>0</v>
          </cell>
          <cell r="T190">
            <v>319</v>
          </cell>
          <cell r="EB190">
            <v>1197778</v>
          </cell>
          <cell r="EC190" t="str">
            <v>11</v>
          </cell>
        </row>
        <row r="191">
          <cell r="G191">
            <v>204597427963</v>
          </cell>
          <cell r="K191">
            <v>214620666263</v>
          </cell>
          <cell r="Q191">
            <v>91072417880</v>
          </cell>
          <cell r="T191">
            <v>319</v>
          </cell>
          <cell r="EB191">
            <v>123548248383</v>
          </cell>
          <cell r="EC191" t="str">
            <v>11</v>
          </cell>
        </row>
        <row r="192">
          <cell r="D192" t="str">
            <v>320</v>
          </cell>
          <cell r="G192">
            <v>0</v>
          </cell>
          <cell r="K192">
            <v>0</v>
          </cell>
          <cell r="Q192">
            <v>0</v>
          </cell>
          <cell r="T192">
            <v>320</v>
          </cell>
          <cell r="EB192">
            <v>0</v>
          </cell>
          <cell r="EC192" t="str">
            <v>11</v>
          </cell>
        </row>
        <row r="194">
          <cell r="D194" t="str">
            <v>330</v>
          </cell>
          <cell r="G194">
            <v>774906853543</v>
          </cell>
          <cell r="K194">
            <v>732950833906</v>
          </cell>
          <cell r="Q194">
            <v>47131072297</v>
          </cell>
          <cell r="EB194">
            <v>685819761609</v>
          </cell>
        </row>
        <row r="195">
          <cell r="D195" t="str">
            <v>331</v>
          </cell>
          <cell r="G195">
            <v>0</v>
          </cell>
          <cell r="K195">
            <v>0</v>
          </cell>
          <cell r="Q195">
            <v>0</v>
          </cell>
          <cell r="T195">
            <v>331</v>
          </cell>
          <cell r="EB195">
            <v>0</v>
          </cell>
          <cell r="EC195" t="str">
            <v>11</v>
          </cell>
        </row>
        <row r="196">
          <cell r="D196" t="str">
            <v>332</v>
          </cell>
          <cell r="G196">
            <v>0</v>
          </cell>
          <cell r="K196">
            <v>0</v>
          </cell>
          <cell r="Q196">
            <v>0</v>
          </cell>
          <cell r="T196">
            <v>332</v>
          </cell>
          <cell r="EB196">
            <v>0</v>
          </cell>
          <cell r="EC196" t="str">
            <v>11</v>
          </cell>
        </row>
        <row r="197">
          <cell r="D197" t="str">
            <v>333</v>
          </cell>
          <cell r="G197">
            <v>41757481142</v>
          </cell>
          <cell r="K197">
            <v>23403753870</v>
          </cell>
          <cell r="Q197">
            <v>14734854353</v>
          </cell>
          <cell r="EB197">
            <v>8668899517</v>
          </cell>
        </row>
        <row r="198">
          <cell r="G198">
            <v>0</v>
          </cell>
          <cell r="K198">
            <v>0</v>
          </cell>
          <cell r="Q198">
            <v>0</v>
          </cell>
          <cell r="T198">
            <v>333</v>
          </cell>
          <cell r="EB198">
            <v>0</v>
          </cell>
          <cell r="EC198" t="str">
            <v>16</v>
          </cell>
        </row>
        <row r="199">
          <cell r="G199">
            <v>41757481142</v>
          </cell>
          <cell r="K199">
            <v>23403753870</v>
          </cell>
          <cell r="Q199">
            <v>14734854353</v>
          </cell>
          <cell r="T199">
            <v>333</v>
          </cell>
          <cell r="EB199">
            <v>8668899517</v>
          </cell>
          <cell r="EC199" t="str">
            <v>11</v>
          </cell>
        </row>
        <row r="200">
          <cell r="D200" t="str">
            <v>334</v>
          </cell>
          <cell r="G200">
            <v>699524439750</v>
          </cell>
          <cell r="K200">
            <v>675915954260</v>
          </cell>
          <cell r="Q200">
            <v>0</v>
          </cell>
          <cell r="EB200">
            <v>675915954260</v>
          </cell>
          <cell r="EC200" t="str">
            <v>33</v>
          </cell>
        </row>
        <row r="201">
          <cell r="G201">
            <v>698191106450</v>
          </cell>
          <cell r="K201">
            <v>674582620960</v>
          </cell>
          <cell r="Q201">
            <v>0</v>
          </cell>
          <cell r="T201">
            <v>334</v>
          </cell>
          <cell r="EB201">
            <v>674582620960</v>
          </cell>
        </row>
        <row r="202">
          <cell r="G202">
            <v>1333333300</v>
          </cell>
          <cell r="K202">
            <v>1333333300</v>
          </cell>
          <cell r="Q202">
            <v>0</v>
          </cell>
          <cell r="T202">
            <v>334</v>
          </cell>
          <cell r="EB202">
            <v>1333333300</v>
          </cell>
        </row>
        <row r="203">
          <cell r="G203">
            <v>0</v>
          </cell>
          <cell r="K203">
            <v>0</v>
          </cell>
          <cell r="Q203">
            <v>0</v>
          </cell>
          <cell r="EB203">
            <v>0</v>
          </cell>
        </row>
        <row r="204">
          <cell r="G204">
            <v>0</v>
          </cell>
          <cell r="K204">
            <v>0</v>
          </cell>
          <cell r="Q204">
            <v>0</v>
          </cell>
          <cell r="T204">
            <v>334</v>
          </cell>
          <cell r="EB204">
            <v>0</v>
          </cell>
        </row>
        <row r="205">
          <cell r="G205">
            <v>0</v>
          </cell>
          <cell r="K205">
            <v>0</v>
          </cell>
          <cell r="Q205">
            <v>0</v>
          </cell>
          <cell r="T205">
            <v>334</v>
          </cell>
          <cell r="EB205">
            <v>0</v>
          </cell>
        </row>
        <row r="206">
          <cell r="G206">
            <v>0</v>
          </cell>
          <cell r="K206">
            <v>0</v>
          </cell>
          <cell r="Q206">
            <v>0</v>
          </cell>
          <cell r="T206">
            <v>334</v>
          </cell>
          <cell r="EB206">
            <v>0</v>
          </cell>
        </row>
        <row r="207">
          <cell r="D207" t="str">
            <v>335</v>
          </cell>
          <cell r="G207">
            <v>0</v>
          </cell>
          <cell r="K207">
            <v>6193125</v>
          </cell>
          <cell r="Q207">
            <v>0</v>
          </cell>
          <cell r="T207">
            <v>335</v>
          </cell>
          <cell r="EB207">
            <v>6193125</v>
          </cell>
          <cell r="EC207" t="str">
            <v>11</v>
          </cell>
        </row>
        <row r="208">
          <cell r="D208" t="str">
            <v>336</v>
          </cell>
          <cell r="G208">
            <v>33624932651</v>
          </cell>
          <cell r="K208">
            <v>33624932651</v>
          </cell>
          <cell r="Q208">
            <v>32396217944</v>
          </cell>
          <cell r="T208">
            <v>336</v>
          </cell>
          <cell r="EB208">
            <v>1228714707</v>
          </cell>
          <cell r="EC208" t="str">
            <v>11</v>
          </cell>
        </row>
        <row r="209">
          <cell r="D209" t="str">
            <v>337</v>
          </cell>
          <cell r="G209">
            <v>0</v>
          </cell>
          <cell r="K209">
            <v>0</v>
          </cell>
          <cell r="Q209">
            <v>0</v>
          </cell>
          <cell r="T209">
            <v>337</v>
          </cell>
          <cell r="EB209">
            <v>0</v>
          </cell>
          <cell r="EC209" t="str">
            <v>11</v>
          </cell>
        </row>
        <row r="212">
          <cell r="D212">
            <v>400</v>
          </cell>
          <cell r="G212">
            <v>2462024148960</v>
          </cell>
          <cell r="K212">
            <v>1861552316246.4932</v>
          </cell>
          <cell r="Q212">
            <v>1590845091009</v>
          </cell>
          <cell r="EB212">
            <v>270707225237.49316</v>
          </cell>
        </row>
        <row r="214">
          <cell r="D214">
            <v>410</v>
          </cell>
          <cell r="G214">
            <v>2406006548057</v>
          </cell>
          <cell r="K214">
            <v>1805486074348.4932</v>
          </cell>
          <cell r="Q214">
            <v>1547504717109</v>
          </cell>
          <cell r="EB214">
            <v>257981357239.49316</v>
          </cell>
        </row>
        <row r="215">
          <cell r="D215">
            <v>411</v>
          </cell>
          <cell r="G215">
            <v>2003663546890</v>
          </cell>
          <cell r="K215">
            <v>1600152776671</v>
          </cell>
          <cell r="Q215">
            <v>1350171193676</v>
          </cell>
          <cell r="T215">
            <v>411</v>
          </cell>
          <cell r="EB215">
            <v>249981582995</v>
          </cell>
          <cell r="EC215" t="str">
            <v>31</v>
          </cell>
        </row>
        <row r="216">
          <cell r="D216">
            <v>412</v>
          </cell>
          <cell r="G216">
            <v>137500000000</v>
          </cell>
          <cell r="K216">
            <v>0</v>
          </cell>
          <cell r="Q216">
            <v>0</v>
          </cell>
          <cell r="T216">
            <v>412</v>
          </cell>
          <cell r="EB216">
            <v>0</v>
          </cell>
          <cell r="EC216" t="str">
            <v>31</v>
          </cell>
        </row>
        <row r="217">
          <cell r="D217">
            <v>413</v>
          </cell>
          <cell r="G217">
            <v>0</v>
          </cell>
          <cell r="K217">
            <v>0</v>
          </cell>
          <cell r="Q217">
            <v>0</v>
          </cell>
          <cell r="T217">
            <v>413</v>
          </cell>
          <cell r="EB217">
            <v>0</v>
          </cell>
          <cell r="EC217" t="str">
            <v>16</v>
          </cell>
        </row>
        <row r="218">
          <cell r="D218">
            <v>414</v>
          </cell>
          <cell r="G218">
            <v>0</v>
          </cell>
          <cell r="K218">
            <v>0</v>
          </cell>
          <cell r="Q218">
            <v>0</v>
          </cell>
          <cell r="T218">
            <v>414</v>
          </cell>
          <cell r="EB218">
            <v>0</v>
          </cell>
          <cell r="EC218" t="str">
            <v>32</v>
          </cell>
        </row>
        <row r="219">
          <cell r="D219">
            <v>415</v>
          </cell>
          <cell r="G219">
            <v>0</v>
          </cell>
          <cell r="K219">
            <v>0</v>
          </cell>
          <cell r="Q219">
            <v>26937969435</v>
          </cell>
          <cell r="T219">
            <v>415</v>
          </cell>
          <cell r="EB219">
            <v>-26937969435</v>
          </cell>
          <cell r="EC219" t="str">
            <v>16</v>
          </cell>
        </row>
        <row r="220">
          <cell r="D220">
            <v>416</v>
          </cell>
          <cell r="G220">
            <v>0</v>
          </cell>
          <cell r="K220">
            <v>0</v>
          </cell>
          <cell r="Q220">
            <v>0</v>
          </cell>
          <cell r="EB220">
            <v>0</v>
          </cell>
          <cell r="EC220" t="str">
            <v>16</v>
          </cell>
        </row>
        <row r="221">
          <cell r="G221">
            <v>0</v>
          </cell>
          <cell r="K221">
            <v>0</v>
          </cell>
          <cell r="Q221">
            <v>0</v>
          </cell>
          <cell r="T221">
            <v>416</v>
          </cell>
          <cell r="EB221">
            <v>0</v>
          </cell>
        </row>
        <row r="222">
          <cell r="G222">
            <v>0</v>
          </cell>
          <cell r="K222">
            <v>0</v>
          </cell>
          <cell r="Q222">
            <v>0</v>
          </cell>
          <cell r="T222">
            <v>416</v>
          </cell>
          <cell r="EB222">
            <v>0</v>
          </cell>
        </row>
        <row r="223">
          <cell r="D223">
            <v>417</v>
          </cell>
          <cell r="G223">
            <v>11411405722</v>
          </cell>
          <cell r="K223">
            <v>7798082188.6279221</v>
          </cell>
          <cell r="Q223">
            <v>12593144205</v>
          </cell>
          <cell r="T223">
            <v>417</v>
          </cell>
          <cell r="EB223">
            <v>-4795062016.3720779</v>
          </cell>
          <cell r="EC223" t="str">
            <v>16</v>
          </cell>
        </row>
        <row r="224">
          <cell r="D224">
            <v>418</v>
          </cell>
          <cell r="G224">
            <v>192780883339</v>
          </cell>
          <cell r="K224">
            <v>195201264212.72794</v>
          </cell>
          <cell r="Q224">
            <v>154932861862</v>
          </cell>
          <cell r="T224">
            <v>418</v>
          </cell>
          <cell r="EB224">
            <v>40268402350.727936</v>
          </cell>
          <cell r="EC224" t="str">
            <v>16</v>
          </cell>
        </row>
        <row r="225">
          <cell r="D225">
            <v>419</v>
          </cell>
          <cell r="G225">
            <v>0</v>
          </cell>
          <cell r="K225">
            <v>0</v>
          </cell>
          <cell r="Q225">
            <v>0</v>
          </cell>
          <cell r="T225">
            <v>419</v>
          </cell>
          <cell r="EB225">
            <v>0</v>
          </cell>
        </row>
        <row r="226">
          <cell r="D226" t="str">
            <v>420</v>
          </cell>
          <cell r="G226">
            <v>60650712106</v>
          </cell>
          <cell r="K226">
            <v>2333951276.1370125</v>
          </cell>
          <cell r="Q226">
            <v>2869547931</v>
          </cell>
          <cell r="EB226">
            <v>-535596654.86298752</v>
          </cell>
          <cell r="EC226" t="str">
            <v>01</v>
          </cell>
        </row>
        <row r="227">
          <cell r="G227">
            <v>20875858164</v>
          </cell>
          <cell r="K227">
            <v>-5110057468.5513</v>
          </cell>
          <cell r="Q227">
            <v>-15805060313</v>
          </cell>
          <cell r="T227">
            <v>420</v>
          </cell>
          <cell r="EB227">
            <v>10695002844.4487</v>
          </cell>
        </row>
        <row r="228">
          <cell r="G228">
            <v>39774853942</v>
          </cell>
          <cell r="K228">
            <v>7444008744.6883125</v>
          </cell>
          <cell r="Q228">
            <v>18674608244</v>
          </cell>
          <cell r="T228">
            <v>420</v>
          </cell>
          <cell r="EB228">
            <v>-11230599499.311687</v>
          </cell>
        </row>
        <row r="229">
          <cell r="D229" t="str">
            <v>421</v>
          </cell>
          <cell r="G229">
            <v>0</v>
          </cell>
          <cell r="K229">
            <v>0</v>
          </cell>
          <cell r="Q229">
            <v>0</v>
          </cell>
          <cell r="T229">
            <v>421</v>
          </cell>
          <cell r="EB229">
            <v>0</v>
          </cell>
          <cell r="EC229" t="str">
            <v>16</v>
          </cell>
        </row>
        <row r="231">
          <cell r="D231" t="str">
            <v>430</v>
          </cell>
          <cell r="G231">
            <v>56017600903</v>
          </cell>
          <cell r="K231">
            <v>56066241898</v>
          </cell>
          <cell r="Q231">
            <v>43340373900</v>
          </cell>
          <cell r="EB231">
            <v>12725867998</v>
          </cell>
        </row>
        <row r="232">
          <cell r="D232" t="str">
            <v>431</v>
          </cell>
          <cell r="G232">
            <v>56043198126</v>
          </cell>
          <cell r="K232">
            <v>56091839121</v>
          </cell>
          <cell r="Q232">
            <v>43353201900</v>
          </cell>
          <cell r="EB232">
            <v>12738637221</v>
          </cell>
          <cell r="EC232" t="str">
            <v>16</v>
          </cell>
        </row>
        <row r="233">
          <cell r="G233">
            <v>14317135141</v>
          </cell>
          <cell r="K233">
            <v>14347467022.5</v>
          </cell>
          <cell r="Q233">
            <v>12714484312</v>
          </cell>
          <cell r="T233">
            <v>431</v>
          </cell>
          <cell r="EB233">
            <v>1632982710.5</v>
          </cell>
        </row>
        <row r="234">
          <cell r="G234">
            <v>41434876446</v>
          </cell>
          <cell r="K234">
            <v>41453185559.5</v>
          </cell>
          <cell r="Q234">
            <v>30048349297</v>
          </cell>
          <cell r="T234">
            <v>431</v>
          </cell>
          <cell r="EB234">
            <v>11404836262.5</v>
          </cell>
        </row>
        <row r="235">
          <cell r="G235">
            <v>291186539</v>
          </cell>
          <cell r="K235">
            <v>291186539</v>
          </cell>
          <cell r="Q235">
            <v>590368291</v>
          </cell>
          <cell r="T235">
            <v>431</v>
          </cell>
          <cell r="EB235">
            <v>-299181752</v>
          </cell>
        </row>
        <row r="236">
          <cell r="D236" t="str">
            <v>432</v>
          </cell>
          <cell r="G236">
            <v>-25597223</v>
          </cell>
          <cell r="K236">
            <v>-25597223</v>
          </cell>
          <cell r="Q236">
            <v>-12828000</v>
          </cell>
          <cell r="EB236">
            <v>-12769223</v>
          </cell>
          <cell r="EC236" t="str">
            <v>16</v>
          </cell>
        </row>
        <row r="237">
          <cell r="G237">
            <v>0</v>
          </cell>
          <cell r="K237">
            <v>0</v>
          </cell>
          <cell r="Q237">
            <v>0</v>
          </cell>
          <cell r="EB237">
            <v>0</v>
          </cell>
        </row>
        <row r="238">
          <cell r="G238">
            <v>0</v>
          </cell>
          <cell r="K238">
            <v>0</v>
          </cell>
          <cell r="Q238">
            <v>0</v>
          </cell>
          <cell r="T238">
            <v>432</v>
          </cell>
          <cell r="EB238">
            <v>0</v>
          </cell>
        </row>
        <row r="239">
          <cell r="G239">
            <v>0</v>
          </cell>
          <cell r="K239">
            <v>0</v>
          </cell>
          <cell r="Q239">
            <v>0</v>
          </cell>
          <cell r="T239">
            <v>432</v>
          </cell>
          <cell r="EB239">
            <v>0</v>
          </cell>
        </row>
        <row r="240">
          <cell r="G240">
            <v>-25597223</v>
          </cell>
          <cell r="K240">
            <v>-25597223</v>
          </cell>
          <cell r="Q240">
            <v>-12828000</v>
          </cell>
          <cell r="EB240">
            <v>-12769223</v>
          </cell>
        </row>
        <row r="241">
          <cell r="G241">
            <v>0</v>
          </cell>
          <cell r="K241">
            <v>0</v>
          </cell>
          <cell r="Q241">
            <v>-813000</v>
          </cell>
          <cell r="T241">
            <v>432</v>
          </cell>
          <cell r="EB241">
            <v>813000</v>
          </cell>
        </row>
        <row r="242">
          <cell r="G242">
            <v>-25597223</v>
          </cell>
          <cell r="K242">
            <v>-25597223</v>
          </cell>
          <cell r="Q242">
            <v>-12015000</v>
          </cell>
          <cell r="T242">
            <v>432</v>
          </cell>
          <cell r="EB242">
            <v>-13582223</v>
          </cell>
        </row>
        <row r="243">
          <cell r="D243" t="str">
            <v>433</v>
          </cell>
          <cell r="G243">
            <v>0</v>
          </cell>
          <cell r="K243">
            <v>0</v>
          </cell>
          <cell r="Q243">
            <v>0</v>
          </cell>
          <cell r="T243">
            <v>433</v>
          </cell>
          <cell r="EB243">
            <v>0</v>
          </cell>
          <cell r="EC243" t="str">
            <v>16</v>
          </cell>
        </row>
        <row r="245">
          <cell r="D245" t="str">
            <v>439</v>
          </cell>
          <cell r="G245">
            <v>0</v>
          </cell>
          <cell r="K245">
            <v>322585293110.93066</v>
          </cell>
          <cell r="Q245">
            <v>78252630579</v>
          </cell>
          <cell r="T245">
            <v>439</v>
          </cell>
          <cell r="EB245">
            <v>244332662531.93066</v>
          </cell>
        </row>
        <row r="247">
          <cell r="D247" t="str">
            <v>440</v>
          </cell>
          <cell r="G247">
            <v>4109170438834</v>
          </cell>
          <cell r="K247">
            <v>3848103748703.6641</v>
          </cell>
          <cell r="Q247">
            <v>2275055281543</v>
          </cell>
          <cell r="EB247">
            <v>1573048467160.6641</v>
          </cell>
        </row>
        <row r="248">
          <cell r="G248">
            <v>0</v>
          </cell>
          <cell r="K248">
            <v>0</v>
          </cell>
          <cell r="Q248">
            <v>0</v>
          </cell>
        </row>
        <row r="253">
          <cell r="G253" t="str">
            <v>Số cuối năm
(Số đơn vị)</v>
          </cell>
          <cell r="K253" t="str">
            <v>Số cuối năm
(Số kiểm toán)</v>
          </cell>
          <cell r="Q253" t="str">
            <v>Số đầu năm 
(Số kiểm toán)</v>
          </cell>
        </row>
        <row r="255">
          <cell r="Q255">
            <v>0</v>
          </cell>
        </row>
        <row r="256">
          <cell r="Q256">
            <v>0</v>
          </cell>
        </row>
        <row r="257">
          <cell r="Q257">
            <v>0</v>
          </cell>
        </row>
        <row r="258">
          <cell r="Q258">
            <v>0</v>
          </cell>
        </row>
        <row r="260">
          <cell r="Q260">
            <v>0</v>
          </cell>
        </row>
        <row r="261">
          <cell r="Q261">
            <v>0</v>
          </cell>
        </row>
        <row r="262">
          <cell r="Q262">
            <v>0</v>
          </cell>
        </row>
        <row r="263">
          <cell r="Q263">
            <v>0</v>
          </cell>
        </row>
        <row r="264">
          <cell r="Q264">
            <v>0</v>
          </cell>
        </row>
        <row r="265">
          <cell r="Q265">
            <v>0</v>
          </cell>
        </row>
        <row r="266">
          <cell r="Q266">
            <v>0</v>
          </cell>
        </row>
        <row r="267">
          <cell r="Q267">
            <v>0</v>
          </cell>
        </row>
        <row r="268">
          <cell r="Q268">
            <v>0</v>
          </cell>
        </row>
        <row r="271">
          <cell r="K271" t="str">
            <v>Lập ngày 24 tháng 03 năm 2009</v>
          </cell>
        </row>
        <row r="272">
          <cell r="K272" t="str">
            <v>Giám đốc</v>
          </cell>
        </row>
        <row r="278">
          <cell r="K278" t="str">
            <v>____________________</v>
          </cell>
        </row>
        <row r="279">
          <cell r="K279" t="str">
            <v>Nguyễn Đăng Nghiêm</v>
          </cell>
        </row>
        <row r="296">
          <cell r="Q296" t="str">
            <v>Đơn vị tính: VND</v>
          </cell>
        </row>
        <row r="298">
          <cell r="D298" t="str">
            <v xml:space="preserve">Mã 
số </v>
          </cell>
          <cell r="G298" t="str">
            <v>Năm nay
(Số đơn vị)</v>
          </cell>
          <cell r="K298" t="str">
            <v>Năm nay
(Số kiểm toán)</v>
          </cell>
          <cell r="Q298" t="str">
            <v>Năm trước
(Số kiểm toán)</v>
          </cell>
          <cell r="T298" t="str">
            <v xml:space="preserve">Mã 
số </v>
          </cell>
        </row>
        <row r="300">
          <cell r="D300" t="str">
            <v>01</v>
          </cell>
          <cell r="G300">
            <v>2689649211100</v>
          </cell>
          <cell r="K300">
            <v>2170142539823</v>
          </cell>
          <cell r="Q300">
            <v>1572133162335</v>
          </cell>
        </row>
        <row r="302">
          <cell r="G302">
            <v>2561333202209</v>
          </cell>
          <cell r="K302">
            <v>2041826530932</v>
          </cell>
          <cell r="Q302">
            <v>1572133162335</v>
          </cell>
          <cell r="T302" t="str">
            <v>01</v>
          </cell>
        </row>
        <row r="303">
          <cell r="G303">
            <v>128316008891</v>
          </cell>
          <cell r="K303">
            <v>128316008891</v>
          </cell>
          <cell r="Q303">
            <v>0</v>
          </cell>
          <cell r="T303" t="str">
            <v>01</v>
          </cell>
        </row>
        <row r="304">
          <cell r="D304" t="str">
            <v>02</v>
          </cell>
          <cell r="G304">
            <v>610956599</v>
          </cell>
          <cell r="K304">
            <v>627799589</v>
          </cell>
          <cell r="Q304">
            <v>699476744</v>
          </cell>
        </row>
        <row r="305">
          <cell r="G305">
            <v>0</v>
          </cell>
          <cell r="K305">
            <v>0</v>
          </cell>
          <cell r="Q305">
            <v>0</v>
          </cell>
          <cell r="T305" t="str">
            <v>02</v>
          </cell>
        </row>
        <row r="306">
          <cell r="G306">
            <v>627799589</v>
          </cell>
          <cell r="K306">
            <v>627799589</v>
          </cell>
          <cell r="Q306">
            <v>492892320</v>
          </cell>
          <cell r="T306" t="str">
            <v>02</v>
          </cell>
        </row>
        <row r="307">
          <cell r="G307">
            <v>-16842990</v>
          </cell>
          <cell r="K307">
            <v>0</v>
          </cell>
          <cell r="Q307">
            <v>206584424</v>
          </cell>
          <cell r="T307" t="str">
            <v>02</v>
          </cell>
        </row>
        <row r="308">
          <cell r="G308">
            <v>0</v>
          </cell>
          <cell r="K308">
            <v>0</v>
          </cell>
          <cell r="Q308">
            <v>0</v>
          </cell>
          <cell r="T308" t="str">
            <v>02</v>
          </cell>
        </row>
        <row r="309">
          <cell r="G309">
            <v>0</v>
          </cell>
          <cell r="K309">
            <v>0</v>
          </cell>
          <cell r="Q309">
            <v>0</v>
          </cell>
          <cell r="T309" t="str">
            <v>02</v>
          </cell>
        </row>
        <row r="310">
          <cell r="G310">
            <v>0</v>
          </cell>
          <cell r="K310">
            <v>0</v>
          </cell>
          <cell r="Q310">
            <v>0</v>
          </cell>
          <cell r="T310" t="str">
            <v>02</v>
          </cell>
        </row>
        <row r="312">
          <cell r="D312">
            <v>10</v>
          </cell>
          <cell r="G312">
            <v>2689038254501</v>
          </cell>
          <cell r="K312">
            <v>2169514740234</v>
          </cell>
          <cell r="Q312">
            <v>1571433685591</v>
          </cell>
        </row>
        <row r="314">
          <cell r="D314">
            <v>11</v>
          </cell>
          <cell r="G314">
            <v>2048089323305</v>
          </cell>
          <cell r="K314">
            <v>1533816081431.6899</v>
          </cell>
          <cell r="Q314">
            <v>1077912433180.49</v>
          </cell>
          <cell r="T314">
            <v>11</v>
          </cell>
        </row>
        <row r="316">
          <cell r="D316">
            <v>20</v>
          </cell>
          <cell r="G316">
            <v>640948931196</v>
          </cell>
          <cell r="K316">
            <v>635698658802.31018</v>
          </cell>
          <cell r="Q316">
            <v>493521252410.51001</v>
          </cell>
        </row>
        <row r="318">
          <cell r="D318">
            <v>21</v>
          </cell>
          <cell r="G318">
            <v>127974076417</v>
          </cell>
          <cell r="K318">
            <v>101479568003.65326</v>
          </cell>
          <cell r="Q318">
            <v>120098123188.10001</v>
          </cell>
          <cell r="T318">
            <v>21</v>
          </cell>
        </row>
        <row r="320">
          <cell r="D320">
            <v>22</v>
          </cell>
          <cell r="G320">
            <v>16753148375</v>
          </cell>
          <cell r="K320">
            <v>33375820782.999989</v>
          </cell>
          <cell r="Q320">
            <v>3812094882</v>
          </cell>
          <cell r="T320">
            <v>22</v>
          </cell>
        </row>
        <row r="321">
          <cell r="D321">
            <v>23</v>
          </cell>
          <cell r="G321">
            <v>12589496244</v>
          </cell>
          <cell r="K321">
            <v>13450984457</v>
          </cell>
          <cell r="Q321">
            <v>335053333</v>
          </cell>
        </row>
        <row r="323">
          <cell r="D323">
            <v>24</v>
          </cell>
          <cell r="G323">
            <v>14494611082</v>
          </cell>
          <cell r="K323">
            <v>18313774709</v>
          </cell>
          <cell r="Q323">
            <v>14803565780</v>
          </cell>
        </row>
        <row r="324">
          <cell r="G324">
            <v>73845212</v>
          </cell>
          <cell r="K324">
            <v>74764339</v>
          </cell>
          <cell r="Q324">
            <v>0</v>
          </cell>
          <cell r="T324">
            <v>24</v>
          </cell>
        </row>
        <row r="325">
          <cell r="G325">
            <v>31700870</v>
          </cell>
          <cell r="K325">
            <v>31700870</v>
          </cell>
          <cell r="Q325">
            <v>213135181</v>
          </cell>
          <cell r="T325">
            <v>24</v>
          </cell>
        </row>
        <row r="326">
          <cell r="G326">
            <v>16851910</v>
          </cell>
          <cell r="K326">
            <v>16851910</v>
          </cell>
          <cell r="Q326">
            <v>167600387</v>
          </cell>
          <cell r="T326">
            <v>24</v>
          </cell>
        </row>
        <row r="327">
          <cell r="G327">
            <v>41393255</v>
          </cell>
          <cell r="K327">
            <v>41393255</v>
          </cell>
          <cell r="Q327">
            <v>0</v>
          </cell>
          <cell r="T327">
            <v>24</v>
          </cell>
        </row>
        <row r="328">
          <cell r="G328">
            <v>0</v>
          </cell>
          <cell r="K328">
            <v>0</v>
          </cell>
          <cell r="Q328">
            <v>0</v>
          </cell>
          <cell r="T328">
            <v>24</v>
          </cell>
        </row>
        <row r="329">
          <cell r="G329">
            <v>109291933</v>
          </cell>
          <cell r="K329">
            <v>109291933</v>
          </cell>
          <cell r="Q329">
            <v>12476591583</v>
          </cell>
          <cell r="T329">
            <v>24</v>
          </cell>
        </row>
        <row r="330">
          <cell r="G330">
            <v>14221527902</v>
          </cell>
          <cell r="K330">
            <v>18039772402</v>
          </cell>
          <cell r="Q330">
            <v>1946238629</v>
          </cell>
          <cell r="T330">
            <v>24</v>
          </cell>
        </row>
        <row r="332">
          <cell r="D332">
            <v>25</v>
          </cell>
          <cell r="G332">
            <v>156194167448</v>
          </cell>
          <cell r="K332">
            <v>153424360065.54001</v>
          </cell>
          <cell r="Q332">
            <v>85258308032.509995</v>
          </cell>
        </row>
        <row r="333">
          <cell r="G333">
            <v>24784998768</v>
          </cell>
          <cell r="K333">
            <v>24724883796.540001</v>
          </cell>
          <cell r="Q333">
            <v>29483917603.510002</v>
          </cell>
          <cell r="T333">
            <v>25</v>
          </cell>
        </row>
        <row r="334">
          <cell r="G334">
            <v>274886481</v>
          </cell>
          <cell r="K334">
            <v>226986330</v>
          </cell>
          <cell r="Q334">
            <v>2997297121</v>
          </cell>
          <cell r="T334">
            <v>25</v>
          </cell>
        </row>
        <row r="335">
          <cell r="G335">
            <v>712290036</v>
          </cell>
          <cell r="K335">
            <v>673019919</v>
          </cell>
          <cell r="Q335">
            <v>7865152859</v>
          </cell>
          <cell r="T335">
            <v>25</v>
          </cell>
        </row>
        <row r="336">
          <cell r="G336">
            <v>180461989</v>
          </cell>
          <cell r="K336">
            <v>180461989</v>
          </cell>
          <cell r="Q336">
            <v>1596351365</v>
          </cell>
          <cell r="T336">
            <v>25</v>
          </cell>
        </row>
        <row r="337">
          <cell r="G337">
            <v>446678823</v>
          </cell>
          <cell r="K337">
            <v>444298680</v>
          </cell>
          <cell r="Q337">
            <v>2056126298</v>
          </cell>
          <cell r="T337">
            <v>25</v>
          </cell>
        </row>
        <row r="338">
          <cell r="G338">
            <v>18161784</v>
          </cell>
          <cell r="K338">
            <v>18161784</v>
          </cell>
          <cell r="Q338">
            <v>981742743</v>
          </cell>
          <cell r="T338">
            <v>25</v>
          </cell>
        </row>
        <row r="339">
          <cell r="G339">
            <v>1919285556</v>
          </cell>
          <cell r="K339">
            <v>1807655556</v>
          </cell>
          <cell r="Q339">
            <v>8284023793</v>
          </cell>
          <cell r="T339">
            <v>25</v>
          </cell>
        </row>
        <row r="340">
          <cell r="G340">
            <v>127857404011</v>
          </cell>
          <cell r="K340">
            <v>125348892011</v>
          </cell>
          <cell r="Q340">
            <v>31993696250</v>
          </cell>
          <cell r="T340">
            <v>25</v>
          </cell>
        </row>
        <row r="342">
          <cell r="D342">
            <v>30</v>
          </cell>
          <cell r="G342">
            <v>581481080708</v>
          </cell>
          <cell r="K342">
            <v>532064271248.42352</v>
          </cell>
          <cell r="Q342">
            <v>509745406904.09998</v>
          </cell>
        </row>
        <row r="344">
          <cell r="D344">
            <v>31</v>
          </cell>
          <cell r="G344">
            <v>10970514658</v>
          </cell>
          <cell r="K344">
            <v>10949708646</v>
          </cell>
          <cell r="Q344">
            <v>7963838936</v>
          </cell>
          <cell r="T344">
            <v>31</v>
          </cell>
        </row>
        <row r="346">
          <cell r="D346">
            <v>32</v>
          </cell>
          <cell r="G346">
            <v>7113847679</v>
          </cell>
          <cell r="K346">
            <v>7073335790</v>
          </cell>
          <cell r="Q346">
            <v>6818817679</v>
          </cell>
          <cell r="T346">
            <v>32</v>
          </cell>
        </row>
        <row r="348">
          <cell r="D348">
            <v>40</v>
          </cell>
          <cell r="G348">
            <v>3856666979</v>
          </cell>
          <cell r="K348">
            <v>3876372856</v>
          </cell>
          <cell r="Q348">
            <v>1145021257</v>
          </cell>
        </row>
        <row r="350">
          <cell r="D350">
            <v>45</v>
          </cell>
          <cell r="G350">
            <v>0</v>
          </cell>
          <cell r="K350">
            <v>3928646216</v>
          </cell>
          <cell r="Q350">
            <v>0</v>
          </cell>
          <cell r="T350">
            <v>41</v>
          </cell>
        </row>
        <row r="352">
          <cell r="D352">
            <v>50</v>
          </cell>
          <cell r="G352">
            <v>585337747687</v>
          </cell>
          <cell r="K352">
            <v>539869290320.42352</v>
          </cell>
          <cell r="Q352">
            <v>510890428161.09998</v>
          </cell>
        </row>
        <row r="354">
          <cell r="D354">
            <v>51</v>
          </cell>
          <cell r="G354">
            <v>120157926489</v>
          </cell>
          <cell r="K354">
            <v>123465358052</v>
          </cell>
          <cell r="Q354">
            <v>116387976043</v>
          </cell>
          <cell r="T354">
            <v>51</v>
          </cell>
        </row>
        <row r="356">
          <cell r="D356">
            <v>52</v>
          </cell>
          <cell r="G356">
            <v>0</v>
          </cell>
          <cell r="K356">
            <v>-3411384132</v>
          </cell>
          <cell r="Q356">
            <v>0</v>
          </cell>
          <cell r="T356">
            <v>52</v>
          </cell>
        </row>
        <row r="358">
          <cell r="D358">
            <v>60</v>
          </cell>
          <cell r="G358">
            <v>465179821198</v>
          </cell>
          <cell r="K358">
            <v>419815316400.42352</v>
          </cell>
          <cell r="Q358">
            <v>394502452118.09998</v>
          </cell>
        </row>
        <row r="360">
          <cell r="D360">
            <v>61</v>
          </cell>
          <cell r="G360">
            <v>0</v>
          </cell>
          <cell r="K360">
            <v>44081389683.264809</v>
          </cell>
          <cell r="Q360">
            <v>17452071578</v>
          </cell>
          <cell r="T360">
            <v>61</v>
          </cell>
        </row>
        <row r="362">
          <cell r="D362">
            <v>62</v>
          </cell>
          <cell r="G362">
            <v>465179821198</v>
          </cell>
          <cell r="K362">
            <v>375733926717.15869</v>
          </cell>
          <cell r="Q362">
            <v>377050380540.09998</v>
          </cell>
        </row>
        <row r="363">
          <cell r="D363">
            <v>70</v>
          </cell>
          <cell r="K363">
            <v>0</v>
          </cell>
          <cell r="Q363">
            <v>0</v>
          </cell>
          <cell r="T363">
            <v>70</v>
          </cell>
        </row>
        <row r="367">
          <cell r="K367" t="str">
            <v>Lập ngày 24 tháng 03 năm 2009</v>
          </cell>
        </row>
        <row r="368">
          <cell r="K368" t="str">
            <v>Giám đốc</v>
          </cell>
        </row>
        <row r="374">
          <cell r="K374" t="str">
            <v>____________________</v>
          </cell>
        </row>
        <row r="375">
          <cell r="K375" t="str">
            <v>Nguyễn Đăng Nghiêm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3">
          <cell r="E13" t="str">
            <v>Số phản ánh trên LCTT</v>
          </cell>
        </row>
        <row r="14">
          <cell r="E14">
            <v>-535596654.86298752</v>
          </cell>
        </row>
        <row r="24">
          <cell r="E24">
            <v>-535596654.86298752</v>
          </cell>
          <cell r="H24" t="str">
            <v>01</v>
          </cell>
        </row>
        <row r="25">
          <cell r="E25">
            <v>-540404886975.2865</v>
          </cell>
        </row>
        <row r="27">
          <cell r="E27" t="str">
            <v>Số phản ánh trên LCTT</v>
          </cell>
        </row>
        <row r="28">
          <cell r="E28">
            <v>295967991767.88965</v>
          </cell>
        </row>
        <row r="33">
          <cell r="E33">
            <v>295967991767.88965</v>
          </cell>
          <cell r="H33" t="str">
            <v>02</v>
          </cell>
        </row>
        <row r="34">
          <cell r="E34">
            <v>295967991767.88965</v>
          </cell>
        </row>
        <row r="36">
          <cell r="E36" t="str">
            <v>Số phản ánh trên LCTT</v>
          </cell>
        </row>
        <row r="37">
          <cell r="E37">
            <v>-126540313</v>
          </cell>
        </row>
        <row r="38">
          <cell r="E38">
            <v>0</v>
          </cell>
        </row>
        <row r="41">
          <cell r="E41">
            <v>-126540313</v>
          </cell>
          <cell r="H41" t="str">
            <v>03</v>
          </cell>
        </row>
        <row r="42">
          <cell r="E42">
            <v>-126540313</v>
          </cell>
        </row>
        <row r="44">
          <cell r="E44" t="str">
            <v>Số phản ánh trên LCTT</v>
          </cell>
        </row>
        <row r="45">
          <cell r="E45">
            <v>0</v>
          </cell>
        </row>
        <row r="47">
          <cell r="E47">
            <v>0</v>
          </cell>
        </row>
        <row r="48">
          <cell r="E48">
            <v>0</v>
          </cell>
        </row>
        <row r="55">
          <cell r="E55">
            <v>0</v>
          </cell>
          <cell r="H55" t="str">
            <v>04</v>
          </cell>
        </row>
        <row r="56">
          <cell r="E56">
            <v>0</v>
          </cell>
        </row>
        <row r="58">
          <cell r="E58" t="str">
            <v>Số phản ánh trên LCTT</v>
          </cell>
        </row>
        <row r="59">
          <cell r="E59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6">
          <cell r="E66">
            <v>0</v>
          </cell>
        </row>
        <row r="67">
          <cell r="E67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4">
          <cell r="E84">
            <v>0</v>
          </cell>
          <cell r="H84" t="str">
            <v>05</v>
          </cell>
        </row>
        <row r="85">
          <cell r="E85">
            <v>0</v>
          </cell>
        </row>
        <row r="87">
          <cell r="E87" t="str">
            <v>Số phản ánh trên LCTT</v>
          </cell>
        </row>
        <row r="88">
          <cell r="E88">
            <v>13450984457</v>
          </cell>
        </row>
        <row r="91">
          <cell r="E91">
            <v>13450984457</v>
          </cell>
          <cell r="H91" t="str">
            <v>06</v>
          </cell>
        </row>
        <row r="92">
          <cell r="E92">
            <v>0</v>
          </cell>
        </row>
        <row r="94">
          <cell r="E94" t="str">
            <v>Số phản ánh trên LCTT</v>
          </cell>
        </row>
        <row r="95">
          <cell r="E95">
            <v>-13450984457</v>
          </cell>
        </row>
        <row r="96">
          <cell r="E96">
            <v>13450984457</v>
          </cell>
        </row>
        <row r="98">
          <cell r="E98">
            <v>0</v>
          </cell>
        </row>
        <row r="102">
          <cell r="E102">
            <v>0</v>
          </cell>
          <cell r="H102" t="str">
            <v>13</v>
          </cell>
        </row>
        <row r="103">
          <cell r="E103">
            <v>0</v>
          </cell>
        </row>
        <row r="105">
          <cell r="E105" t="str">
            <v>Số phản ánh trên LCTT</v>
          </cell>
        </row>
        <row r="106">
          <cell r="E106">
            <v>-3542038477</v>
          </cell>
        </row>
        <row r="109">
          <cell r="E109">
            <v>-3542038477</v>
          </cell>
          <cell r="H109" t="str">
            <v>14</v>
          </cell>
        </row>
        <row r="110">
          <cell r="E110">
            <v>0</v>
          </cell>
        </row>
        <row r="112">
          <cell r="E112" t="str">
            <v>Số phản ánh trên LCTT</v>
          </cell>
        </row>
        <row r="113">
          <cell r="E113">
            <v>0</v>
          </cell>
        </row>
        <row r="114">
          <cell r="E114">
            <v>-17366448726.355858</v>
          </cell>
        </row>
        <row r="115">
          <cell r="E115">
            <v>-17366448726.355858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3">
          <cell r="E123">
            <v>0</v>
          </cell>
        </row>
        <row r="126">
          <cell r="E126">
            <v>-17366448726.355858</v>
          </cell>
          <cell r="H126" t="str">
            <v>15</v>
          </cell>
        </row>
        <row r="127">
          <cell r="E127">
            <v>-17366448726.355858</v>
          </cell>
        </row>
        <row r="129">
          <cell r="E129" t="str">
            <v>Số phản ánh trên LCTT</v>
          </cell>
        </row>
        <row r="130">
          <cell r="E130">
            <v>17366448726.355858</v>
          </cell>
        </row>
        <row r="131">
          <cell r="E131">
            <v>17366448726.355858</v>
          </cell>
        </row>
        <row r="136">
          <cell r="E136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5">
          <cell r="E145">
            <v>34732897452.711716</v>
          </cell>
          <cell r="H145" t="str">
            <v>16</v>
          </cell>
        </row>
        <row r="146">
          <cell r="E146">
            <v>34732897452.711716</v>
          </cell>
        </row>
        <row r="148">
          <cell r="E148" t="str">
            <v>Số phản ánh trên LCTT</v>
          </cell>
        </row>
        <row r="149">
          <cell r="E149">
            <v>-889844222320</v>
          </cell>
        </row>
        <row r="155">
          <cell r="E155">
            <v>0</v>
          </cell>
        </row>
        <row r="156">
          <cell r="E156">
            <v>0</v>
          </cell>
        </row>
        <row r="160">
          <cell r="E160">
            <v>-889844222320</v>
          </cell>
          <cell r="H160" t="str">
            <v>21</v>
          </cell>
        </row>
        <row r="161">
          <cell r="E161">
            <v>-889844222320</v>
          </cell>
        </row>
        <row r="163">
          <cell r="E163" t="str">
            <v>Số phản ánh trên LCTT</v>
          </cell>
        </row>
        <row r="164">
          <cell r="E164">
            <v>0</v>
          </cell>
        </row>
        <row r="167">
          <cell r="E167">
            <v>0</v>
          </cell>
        </row>
        <row r="170">
          <cell r="E170">
            <v>0</v>
          </cell>
        </row>
        <row r="172">
          <cell r="E172">
            <v>0</v>
          </cell>
        </row>
        <row r="175">
          <cell r="E175">
            <v>0</v>
          </cell>
        </row>
        <row r="177">
          <cell r="E177">
            <v>0</v>
          </cell>
          <cell r="H177" t="str">
            <v>22</v>
          </cell>
        </row>
        <row r="178">
          <cell r="E178">
            <v>0</v>
          </cell>
        </row>
        <row r="180">
          <cell r="E180" t="str">
            <v>Số phản ánh trên LCTT</v>
          </cell>
        </row>
        <row r="181">
          <cell r="E181">
            <v>9014000000</v>
          </cell>
        </row>
        <row r="182">
          <cell r="E182">
            <v>0</v>
          </cell>
        </row>
        <row r="186">
          <cell r="E186">
            <v>9014000000</v>
          </cell>
          <cell r="H186" t="str">
            <v>23</v>
          </cell>
        </row>
        <row r="187">
          <cell r="E187">
            <v>9014000000</v>
          </cell>
        </row>
        <row r="189">
          <cell r="E189" t="str">
            <v>Số phản ánh trên LCTT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7">
          <cell r="E197">
            <v>0</v>
          </cell>
          <cell r="H197" t="str">
            <v>24</v>
          </cell>
        </row>
        <row r="198">
          <cell r="E198">
            <v>0</v>
          </cell>
        </row>
        <row r="200">
          <cell r="E200" t="str">
            <v>Số phản ánh trên LCTT</v>
          </cell>
        </row>
        <row r="201">
          <cell r="E201">
            <v>-49663320015.653259</v>
          </cell>
        </row>
        <row r="202">
          <cell r="E202">
            <v>0</v>
          </cell>
        </row>
        <row r="207">
          <cell r="E207">
            <v>0</v>
          </cell>
        </row>
        <row r="209">
          <cell r="E209">
            <v>-49663320015.653259</v>
          </cell>
          <cell r="H209" t="str">
            <v>25</v>
          </cell>
        </row>
        <row r="210">
          <cell r="E210">
            <v>-49663320015.653259</v>
          </cell>
        </row>
        <row r="212">
          <cell r="E212" t="str">
            <v>Số phản ánh trên LCTT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2">
          <cell r="E222">
            <v>0</v>
          </cell>
          <cell r="H222" t="str">
            <v>26</v>
          </cell>
        </row>
        <row r="223">
          <cell r="E223">
            <v>0</v>
          </cell>
        </row>
        <row r="226">
          <cell r="E226">
            <v>0</v>
          </cell>
        </row>
        <row r="228">
          <cell r="E228">
            <v>0</v>
          </cell>
        </row>
        <row r="230">
          <cell r="E230">
            <v>0</v>
          </cell>
        </row>
        <row r="232">
          <cell r="E232">
            <v>0</v>
          </cell>
        </row>
        <row r="233">
          <cell r="E233">
            <v>0</v>
          </cell>
        </row>
        <row r="235">
          <cell r="E235">
            <v>0</v>
          </cell>
          <cell r="H235" t="str">
            <v>27</v>
          </cell>
        </row>
        <row r="236">
          <cell r="E236">
            <v>0</v>
          </cell>
        </row>
        <row r="239">
          <cell r="E239">
            <v>249981582995</v>
          </cell>
        </row>
        <row r="240">
          <cell r="E240">
            <v>-249981582995</v>
          </cell>
        </row>
        <row r="245">
          <cell r="E245">
            <v>0</v>
          </cell>
          <cell r="H245" t="str">
            <v>31</v>
          </cell>
        </row>
        <row r="246">
          <cell r="E246">
            <v>0</v>
          </cell>
        </row>
        <row r="249">
          <cell r="E249">
            <v>0</v>
          </cell>
        </row>
        <row r="250">
          <cell r="E250">
            <v>0</v>
          </cell>
        </row>
        <row r="254">
          <cell r="E254">
            <v>0</v>
          </cell>
          <cell r="H254" t="str">
            <v>32</v>
          </cell>
        </row>
        <row r="255">
          <cell r="E255">
            <v>0</v>
          </cell>
        </row>
        <row r="258">
          <cell r="E258">
            <v>723308917180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723308917180</v>
          </cell>
          <cell r="H263" t="str">
            <v>33</v>
          </cell>
        </row>
        <row r="264">
          <cell r="E264">
            <v>723308917180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3">
          <cell r="E273">
            <v>0</v>
          </cell>
        </row>
        <row r="274">
          <cell r="E274">
            <v>0</v>
          </cell>
        </row>
        <row r="276">
          <cell r="E276">
            <v>0</v>
          </cell>
          <cell r="H276" t="str">
            <v>34</v>
          </cell>
        </row>
        <row r="277">
          <cell r="E277">
            <v>0</v>
          </cell>
        </row>
        <row r="280">
          <cell r="E280">
            <v>0</v>
          </cell>
        </row>
        <row r="282">
          <cell r="E282">
            <v>0</v>
          </cell>
        </row>
        <row r="283">
          <cell r="E283">
            <v>0</v>
          </cell>
        </row>
        <row r="285">
          <cell r="E285">
            <v>0</v>
          </cell>
          <cell r="H285" t="str">
            <v>35</v>
          </cell>
        </row>
        <row r="286">
          <cell r="E286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5">
          <cell r="E295">
            <v>0</v>
          </cell>
          <cell r="H295" t="str">
            <v>36</v>
          </cell>
        </row>
        <row r="296">
          <cell r="E296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  <cell r="H301" t="str">
            <v>61</v>
          </cell>
        </row>
        <row r="302">
          <cell r="E302">
            <v>0</v>
          </cell>
        </row>
        <row r="319">
          <cell r="E319">
            <v>-267481675689.70001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6">
          <cell r="E326">
            <v>0</v>
          </cell>
        </row>
        <row r="328">
          <cell r="E328">
            <v>0</v>
          </cell>
        </row>
        <row r="330">
          <cell r="E330">
            <v>0</v>
          </cell>
        </row>
        <row r="333">
          <cell r="E333">
            <v>0</v>
          </cell>
        </row>
        <row r="334">
          <cell r="E334">
            <v>0</v>
          </cell>
        </row>
        <row r="338">
          <cell r="E338">
            <v>-267481675689.70001</v>
          </cell>
          <cell r="H338" t="str">
            <v>09</v>
          </cell>
        </row>
        <row r="339">
          <cell r="E339">
            <v>-267481675689.70001</v>
          </cell>
        </row>
        <row r="343">
          <cell r="E343">
            <v>-59933067518.200012</v>
          </cell>
        </row>
        <row r="345">
          <cell r="E345">
            <v>-59933067518.200012</v>
          </cell>
          <cell r="H345" t="str">
            <v>10</v>
          </cell>
        </row>
        <row r="346">
          <cell r="E346">
            <v>-59933067518.200012</v>
          </cell>
        </row>
        <row r="353">
          <cell r="E353">
            <v>334699662211.23999</v>
          </cell>
        </row>
        <row r="355">
          <cell r="E355">
            <v>3542038477</v>
          </cell>
        </row>
        <row r="356">
          <cell r="E356">
            <v>-13450984457</v>
          </cell>
        </row>
        <row r="360">
          <cell r="E360">
            <v>0</v>
          </cell>
        </row>
        <row r="361">
          <cell r="E361">
            <v>0</v>
          </cell>
        </row>
        <row r="363">
          <cell r="E363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71">
          <cell r="E371">
            <v>324790716231.23999</v>
          </cell>
          <cell r="H371" t="str">
            <v>11</v>
          </cell>
        </row>
        <row r="372">
          <cell r="E372">
            <v>324790716231.23999</v>
          </cell>
        </row>
        <row r="375">
          <cell r="E375">
            <v>-19542961598</v>
          </cell>
        </row>
        <row r="378">
          <cell r="E378">
            <v>-19542961598</v>
          </cell>
          <cell r="H378" t="str">
            <v>12</v>
          </cell>
        </row>
        <row r="379">
          <cell r="E379">
            <v>-19542961598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gtxl-duone(11m)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'pmb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Sheet3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["/>
      <sheetName val="C.t)êt C.ty"/>
      <sheetName val="Thuc thanh"/>
      <sheetName val="CN kho doi"/>
      <sheetName val="CTHTchua TTn?ib?"/>
      <sheetName val="CN2004 N?p TCT"/>
      <sheetName val="tra-vat-lieu"/>
      <sheetName val="T.HDÔ CN"/>
      <sheetName val="PEDESB"/>
      <sheetName val="tkkt-ql38-1-g-2"/>
      <sheetName val="_x0001_Y"/>
      <sheetName val="DCNCII"/>
      <sheetName val="TH_DTXL_luu"/>
      <sheetName val="MTO REV.0"/>
      <sheetName val="btra"/>
      <sheetName val="TN"/>
      <sheetName val="ND"/>
      <sheetName val="dtxl-du"/>
      <sheetName val="t02"/>
      <sheetName val="BaoVe"/>
      <sheetName val="Tr Cay"/>
      <sheetName val="T071"/>
      <sheetName val="TRONG CAY T8 (2)"/>
      <sheetName val="chitimc"/>
      <sheetName val="BANGTRA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gtxl-euone(11m)"/>
      <sheetName val="_pmb"/>
      <sheetName val="Tra_bang"/>
      <sheetName val="CTHTc(u"/>
      <sheetName val="BaocaoC.noHopC."/>
      <sheetName val="MTL$-INTER"/>
      <sheetName val="CN kho ðoi"/>
      <sheetName val="CTHTchýa TTn?ib?"/>
      <sheetName val="gtxl-duoîe(11m)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dtxl-du?n?"/>
      <sheetName val="TSO_CHUNG"/>
      <sheetName val="_"/>
      <sheetName val="CTHTchua TTn_ib_"/>
      <sheetName val="CN2004 N_p TCT"/>
      <sheetName val="V@PN"/>
      <sheetName val="CN Tl￸04"/>
      <sheetName val="KLDG_x0014_T&lt;120% (2)"/>
      <sheetName val="_x0018_XXXXXX0"/>
      <sheetName val="N/ Ca.N"/>
      <sheetName val="CTHTchưa TTn᳙ibộ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CTHTchýa TTn_ib_"/>
      <sheetName val="CTHTc(u? ?T*?ib?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_x0001_Y?_x0004_????_x0001_Y?_x0004_???_x0001_Y?_x0004_??? _x0001_Y?_x0004_???"/>
      <sheetName val="ATM"/>
      <sheetName val="BCA"/>
      <sheetName val="Anca"/>
      <sheetName val="TT Luong"/>
      <sheetName val="TTATM"/>
      <sheetName val="Duyet"/>
      <sheetName val="giႀ￸nhan cong"/>
      <sheetName val="ctTBA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N_ Ca.N"/>
      <sheetName val="dtxl-du_n_"/>
      <sheetName val="DG "/>
      <sheetName val="DTCTtÑuy"/>
      <sheetName val="MTO REV.2(ARMOR)"/>
      <sheetName val="T_HDÔ_CN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?_x0004_???™_x0001_Y?_x0004_???š_x0001_Y?_x0004_???›_x0001_Y?_x0004_???œ_x0001_"/>
      <sheetName val="CN Tl?04"/>
      <sheetName val="7_x0010_000000"/>
      <sheetName val="Box-Girder"/>
      <sheetName val="Truot_nen"/>
      <sheetName val="VapLieu"/>
      <sheetName val="Tong KLBS"/>
      <sheetName val="TH_x000d_DTXL-luu"/>
      <sheetName val="CPXD-TT-04-G_x0011_"/>
      <sheetName val="DTCT_x000d_G1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_x0001_Y__x0004____’_x0001_Y__x0004____“_x0001_Y__x0004____”_x0001_Y__x0004____"/>
      <sheetName val="_x0001_Y__x0004____ž_x0001_Y__x0004____Ÿ_x0001_Y__x0004____ _x0001_Y__x0004____"/>
      <sheetName val="Soil"/>
      <sheetName val="Tien do thi²"/>
      <sheetName val="_x0001_Y__x0004______x0001_Y__x0004_____x0001_Y__x0004____ _x0001_Y__x0004____"/>
      <sheetName val="1-2???????????냼η?_x0004_??????钌έ?????"/>
      <sheetName val="뉃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TH_x000a_DTXL-luu"/>
      <sheetName val="DTCT_x000a_G1"/>
      <sheetName val="gi??nhan cong"/>
      <sheetName val="_x0001_Y?_x0004_?Â_x0001_Y?_x0004_?Ã_x0001_Y?_x0004_?Ä_x0001_Y?_x0004_?Å_x0001_Y?_x0004_Æ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Æ_x0001_"/>
      <sheetName val="_x0001_Y__x0004__Â_x0001_Y__x0004__Ã_x0001_Y__x0004__Ä_x0001_Y__x0004__Å_x0001_Y__x0004__Æ_x0001_"/>
      <sheetName val="tkku-ql38-1-g-2"/>
      <sheetName val="nhan cong"/>
      <sheetName val="VL________"/>
      <sheetName val="CTHTc(u_ _T__ib_"/>
      <sheetName val="_x0001_Y__x0004__¶_x0001_Y_x0004__·_x0001_Y__x0004__¸_x0001_Y__x0004__¹_x0001_Y__x0004__º_x0001_Y"/>
      <sheetName val="CN Tl_04"/>
      <sheetName val="ptvt"/>
      <sheetName val="MTO_REV_0"/>
      <sheetName val="_x0001_Y__x0004__ª_x0001_Y__x0004__«_x0001_Y__x0004__¬_x0001_Y__x0004__­_x0001_Y_x0004__®_x0001_"/>
      <sheetName val="_x0001_Y__x0004__’_x0001_Y__x0004__“_x0001_Y__x0004__”_x0001_Y__x0004__•_x0001_Y__x0004__–_x0001_"/>
      <sheetName val="_x0001_Y__x0004__ž_x0001_Y__x0004__Ÿ_x0001_Y__x0004__ _x0001_Y__x0004__¡_x0001_Y__x0004__¢_x0001_"/>
      <sheetName val="__x0004____™_x0001_Y__x0004____š_x0001_Y__x0004____›_x0001_Y__x0004____œ_x0001_"/>
      <sheetName val="_x0004_"/>
      <sheetName val="Thanh,Toan"/>
      <sheetName val="Sheet03"/>
      <sheetName val="gia x"/>
      <sheetName val="CN_kho_doi"/>
      <sheetName val="CTHTchua_TTn?ib?"/>
      <sheetName val="CN2004_N?p_TCT"/>
      <sheetName val="BaocanC.No2"/>
      <sheetName val="tra-vau-lieu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Bu_vat_lieu"/>
      <sheetName val="?"/>
      <sheetName val="BTHTchua TTn?ib?"/>
      <sheetName val="[tkkt-ql38"/>
      <sheetName val="CHITIET VL-NC-TT-3p"/>
      <sheetName val="90100000"/>
      <sheetName val="_x0004_?É_x0001_Y?_x0004_?Ê_x0001_Y?_x0004_?Ë_x0001_Y?_x0004_?Ì_x0001_"/>
      <sheetName val="1-2___________냼η__x0004_______钌έ_____"/>
      <sheetName val="LEGEND"/>
      <sheetName val="뉃?Tchưa TTnộibộ"/>
      <sheetName val="ptnc"/>
      <sheetName val="ptvl"/>
      <sheetName val="ptm"/>
      <sheetName val="_x0004___x0001_Y__x0004___x0001_Y__x0004___x0001_Y__x0004___x0001_"/>
      <sheetName val="_x0004__¥_x0001_Y__x0004__¦_x0001_Y__x0004__§_x0001_Y__x0004__¨_x0001_"/>
      <sheetName val="_x0004__±_x0001_Y__x0004__²_x0001_Y__x0004__³_x0001_Y__x0004__´_x0001_"/>
      <sheetName val="_x0004__½_x0001_Y__x0004__¾_x0001_Y__x0004__¿_x0001_Y__x0004__À_x0001_"/>
      <sheetName val="_x0004__É_x0001_Y__x0004__Ê_x0001_Y__x0004__Ë_x0001_Y__x0004__Ì_x0001_"/>
      <sheetName val="Tien do thi²??g"/>
      <sheetName val="Confi"/>
      <sheetName val="BAOGTRA"/>
      <sheetName val="heso"/>
      <sheetName val="[?????????????"/>
      <sheetName val="gi__nhan cong"/>
      <sheetName val="gia x?????"/>
      <sheetName val="_x0001_Y?_x0004_???Â_x0001_X?_x0004_???Ã_x0001_Y?_x0004_???Ä_x0001_Y?_x0004_???"/>
      <sheetName val="TH_DTXL-luu"/>
      <sheetName val="DTCT_G1"/>
      <sheetName val="Y’Y“Y”Y"/>
      <sheetName val="YžYŸY Y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dtxl-du_x0000_n_x0000_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CTHTc(u_x0000_ _x0000_T*?ib?"/>
      <sheetName val="_x0000__x0004__x0000__x0000__x0000_™_x0001_Y_x0000__x0004__x0000__x0000__x0000_š_x0001_Y_x0000__x0004__x0000__x0000__x0000_›_x0001_Y_x0000__x0004__x0000__x0000__x0000_œ_x0001_"/>
      <sheetName val="_x0001_Y_x0000__x0004__x0000__x0000__x0000_?_x0001_Y_x0000__x0004__x0000__x0000__x0000__x0001_Y_x0000__x0004__x0000__x0000__x0000_ _x0001_Y_x0000__x0004__x0000__x0000__x0000_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1-2_x0000__x0000__x0000__x0000__x0000__x0000__x0000__x0000__x0000__x0000__x0000_냼η_x0000__x0004__x0000__x0000__x0000__x0000__x0000__x0000_钌έ_x0000__x0000__x0000__x0000__x0000_"/>
      <sheetName val="_x0000__x0004__x0000__x0000__x0000_½_x0001_Y_x0000__x0004__x0000__x0000__x0000_¾_x0001_Y_x0000__x0004__x0000__x0000_¿_x0001_Y_x0000__x0004__x0000__x0000__x0000_À_x0001_"/>
      <sheetName val="_x0001_Y_x0000__x0004__x0000__x0000__x0000_?_x0001_Y_x0000__x0004__x0000__x0000__x0000_Ÿ_x0001_Y_x0000__x0004__x0000__x0000__x0000_ _x0001_Y_x0000__x0004__x0000__x0000__x0000_"/>
      <sheetName val="Tien do thi²_x0000__x0000_g"/>
      <sheetName val="뉃_x0000_Tchưa TTnộibộ"/>
      <sheetName val="1-2_x0000_냼η_x0000__x0004__x0000_钌έ_x0000_넬η_x0000__x0000__x0016_[tkkt-ql38-1-"/>
      <sheetName val="t-ql38-1-g-2.xls][_x0000__x0000__x0000__x0000__x0000__x0000__x0000__x0000__x0000__x0000__x0000_??"/>
      <sheetName val="[tkkt-ql38-1-g-2.xls][tkkt-ql38"/>
      <sheetName val="_x0001_Y_x0000__x0004__x0000__x0000__x0000_Â_x0001_X_x0000__x0004__x0000__x0000__x0000_Ã_x0001_Y_x0000__x0004__x0000__x0000__x0000_Ä_x0001_Y_x0000__x0004__x0000__x0000__x0000_"/>
      <sheetName val="_x0000__x0004__x0000__x0000__x0000__x0001_Y_x0000__x0004__x0000__x0000__x0000_?_x0001_Y_x0000__x0004__x0000__x0000__x0000__x0001_Y_x0000__x0004__x0000__x0000__x0000__x0001_"/>
      <sheetName val="[tkkt-ql38-1-g-2.xls]N/ Ca.N"/>
      <sheetName val="_x0000__x0004__x0000__x0000__x0000__x0001_Y_x0000__x0004__x0000__x0000__x0000__x0001_Y_x0000__x0004__x0000__x0000__x0000__x0001_࡙_x0000__x0004__x0000__x0000__x0000__x0001_"/>
      <sheetName val="?_x0000_?Tchua TTn?ib?"/>
      <sheetName val="Congty_x0000__x0000__x0000__x0000__x0000__x0000__x0000__x0000__x0000__x0000__x0009__x0000_좤ϭ_x0000__x0004__x0000__x0000__x0000__x0000__x0000__x0000_ꃰϭ"/>
      <sheetName val="t-ql38-1-g-2.xls]["/>
      <sheetName val="t-ql38-1-g-2.xls][?????????????"/>
      <sheetName val="YªY«Y¬Y"/>
      <sheetName val="Y¶Y·Y¸Y"/>
      <sheetName val="Y’Y“Y”Y•Y–Y—Y˜Y™YšY›Yœ"/>
      <sheetName val="t-ql38-1-g-2.xls__"/>
      <sheetName val="Congty_x0000__x0000__x0000__x0000__x0000__x0000__x0000__x0000__x0000__x0000_ _x0000_좤ϭ_x0000__x0004__x0000__x0000__x0000__x0000__x0000__x0000_ꃰϭ"/>
      <sheetName val="_x0001_Y?_x0004_????_x0001_Y?_x0004_???Ÿ_x0001_Y?_x0004_??? _x0001_Y?_x0004_???"/>
      <sheetName val="VL?"/>
      <sheetName val="CTHTc(u? T*?ib?"/>
      <sheetName val="_x0001_Y?_x0004_??_x0001_Y?_x0004_?_x0001_Y?_x0004_? _x0001_Y?_x0004_?"/>
      <sheetName val="WK"/>
      <sheetName val="1-2?냼η?_x0004_?钌έ?넬η??_x0016_[tkkt-ql38-1-"/>
      <sheetName val="?_x0004_???½_x0001_Y?_x0004_???¾_x0001_Y?_x0004_??¿_x0001_Y?_x0004_???À_x0001_"/>
      <sheetName val="VL_x0000__x0000__x0000__x0000__x0000__x0000__x0000__x0000_"/>
      <sheetName val="_x0004__x0000__x0001_Y_x0000__x0004__x0000__x0001_Y_x0000__x0004__x0000__x0001_Y_x0000__x0004__x0000__x0001_"/>
      <sheetName val="_x0004__x0000_¥_x0001_Y_x0000__x0004__x0000_¦_x0001_Y_x0000__x0004__x0000_§_x0001_Y_x0000__x0004__x0000_¨_x0001_"/>
      <sheetName val="_x0004__x0000_±_x0001_Y_x0000__x0004__x0000_²_x0001_Y_x0000__x0004__x0000_³_x0001_Y_x0000__x0004__x0000_´_x0001_"/>
      <sheetName val="_x0004__x0000_½_x0001_Y_x0000__x0004__x0000_¾_x0001_Y_x0000__x0004__x0000_¿_x0001_Y_x0000__x0004__x0000_À_x0001_"/>
      <sheetName val="_x0004__x0000_É_x0001_Y_x0000__x0004__x0000_Ê_x0001_Y_x0000__x0004__x0000_Ë_x0001_Y_x0000__x0004__x0000_Ì_x0001_"/>
      <sheetName val="_x0001_Y_x0000__x0004__x0000_ª_x0001_Y_x0000__x0004__x0000_«_x0001_Y_x0000__x0004__x0000_¬_x0001_Y_x0000__x0004__x0000_­_x0001_Y_x0004__x0000_®_x0001_"/>
      <sheetName val="gia x_x0000__x0000__x0000__x0000__x0000_"/>
      <sheetName val="VL_x0000_"/>
      <sheetName val="CTHTc(u_x0000_ T*?ib?"/>
      <sheetName val="_x0001_Y_x0000__x0004__x0000_?_x0001_Y_x0000__x0004__x0000__x0001_Y_x0000__x0004__x0000_ _x0001_Y_x0000__x0004__x0000_"/>
      <sheetName val="Confi_x0000_"/>
      <sheetName val="_x0001_Y_x0000__x0004__x0000_¶_x0001_Y_x0000__x0004__x0000_·_x0001_Y_x0000__x0004_¸_x0001_Y_x0000__x0004__x0000_¹_x0001_Y_x0000__x0004__x0000_º_x0001_Y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/>
      <sheetData sheetId="426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IDES"/>
    </sheetNames>
    <definedNames>
      <definedName name="mcs73.TemplateAutoActivate" refersTo="='SLIDES'!$A$108" sheetId="0"/>
      <definedName name="mcs74.TemplateAutoDeactivate" refersTo="='SLIDES'!$A$124" sheetId="0"/>
    </definedNames>
    <sheetDataSet>
      <sheetData sheetId="0" refreshError="1">
        <row r="102">
          <cell r="A102" t="b">
            <v>1</v>
          </cell>
        </row>
        <row r="108">
          <cell r="A108" t="b">
            <v>1</v>
          </cell>
        </row>
        <row r="124">
          <cell r="A124" t="b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"/>
      <sheetName val="Menu"/>
      <sheetName val="WK"/>
      <sheetName val="BS"/>
      <sheetName val="PL"/>
      <sheetName val="CF2"/>
      <sheetName val="PAJE"/>
      <sheetName val="TM"/>
      <sheetName val="TM(TSCD)"/>
      <sheetName val="TM(NV)"/>
      <sheetName val="TM(Lienquan)"/>
      <sheetName val="TM CF1"/>
      <sheetName val="BSPL"/>
      <sheetName val="CF1"/>
      <sheetName val="CTPT"/>
    </sheetNames>
    <sheetDataSet>
      <sheetData sheetId="0" refreshError="1">
        <row r="7">
          <cell r="C7" t="str">
            <v>Có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lop_btn"/>
      <sheetName val="2.lop_2.BTN"/>
      <sheetName val="2.lop_1.BTN"/>
      <sheetName val="Truot_nen"/>
      <sheetName val="3.lop_2.BTN"/>
      <sheetName val="4.lop_2.BTN"/>
      <sheetName val="USKU"/>
      <sheetName val="E"/>
      <sheetName val="T_3.13"/>
      <sheetName val="00000000"/>
      <sheetName val="XXXXXXXX"/>
      <sheetName val="XL4Test5"/>
      <sheetName val="NC"/>
      <sheetName val="Sheet3"/>
      <sheetName val="Sheet4"/>
      <sheetName val="CN Khu"/>
      <sheetName val="Kinh nghiem"/>
      <sheetName val="Tai Chinh"/>
      <sheetName val="Lien danh"/>
      <sheetName val="Sheet1"/>
      <sheetName val="Muc luc"/>
      <sheetName val="DKien"/>
      <sheetName val="HD dang tien hanh"/>
      <sheetName val="Doanh thu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VL"/>
      <sheetName val="DG duoi"/>
      <sheetName val="Truot_n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MTO REV_0"/>
      <sheetName val="THop"/>
      <sheetName val="N Cong"/>
      <sheetName val="Vat tu"/>
      <sheetName val="T.Nghiem"/>
      <sheetName val="Ca may"/>
      <sheetName val="TH T nghiem"/>
      <sheetName val="XL4Poppy"/>
      <sheetName val="NEW-PANEL"/>
      <sheetName val="Sheet1"/>
      <sheetName val="Sheet2"/>
      <sheetName val="Sheet3"/>
      <sheetName val="Sheet4"/>
      <sheetName val="Sheet5"/>
      <sheetName val="00000000"/>
      <sheetName val="MTL$-INTER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Sheet6"/>
      <sheetName val="Xe mua ngoµi"/>
      <sheetName val="B¸o c¸o HQ chi tiªu n¨m 20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ng Dau"/>
      <sheetName val="Sau dong"/>
      <sheetName val="Ma xa"/>
      <sheetName val="Me tri"/>
      <sheetName val="My dinh"/>
      <sheetName val="Tong cong"/>
      <sheetName val="moma o 7+9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Do K"/>
      <sheetName val="G hop"/>
      <sheetName val="DCTC"/>
      <sheetName val="T hop"/>
      <sheetName val="TPHcat"/>
      <sheetName val="TPH da"/>
      <sheetName val="Congty"/>
      <sheetName val="VPPN"/>
      <sheetName val="XN74"/>
      <sheetName val="XN54"/>
      <sheetName val="XN33"/>
      <sheetName val="NK96"/>
      <sheetName val="XL4Test5"/>
      <sheetName val="CBR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ong hop"/>
      <sheetName val="phan tich DG"/>
      <sheetName val="gia vat lieu"/>
      <sheetName val="gia xe may"/>
      <sheetName val="gia nhan cong"/>
      <sheetName val="TM"/>
      <sheetName val="TH"/>
      <sheetName val="CT"/>
      <sheetName val="CLV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du tru di BT,TV,BPhuoc1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KHNN"/>
      <sheetName val="DPRRtm"/>
      <sheetName val="Cham cong (5)"/>
      <sheetName val="BD52"/>
      <sheetName val="Coc 52"/>
      <sheetName val="BD225"/>
      <sheetName val="Coc 225"/>
      <sheetName val="Ha Thanh"/>
      <sheetName val="THUTHAU6Tџ2000"/>
      <sheetName val="TL kenh Hon Cut"/>
      <sheetName val="Hon Soi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G"/>
      <sheetName val="BTH"/>
      <sheetName val="VLQI-2005"/>
      <sheetName val="00000003"/>
      <sheetName val="[99Q3299(REV.0).xlsÝK253 AC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DTCT"/>
      <sheetName val="PTVT"/>
      <sheetName val="THDT"/>
      <sheetName val="THVT"/>
      <sheetName val="THGT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"/>
      <sheetName val="DT"/>
      <sheetName val="CP"/>
      <sheetName val="BCT6"/>
      <sheetName val="DSKH HN"/>
      <sheetName val="NKY "/>
      <sheetName val="DS-TT"/>
      <sheetName val=" HN NHAP"/>
      <sheetName val="KHO HN"/>
      <sheetName val="CNO "/>
      <sheetName val="SD12_x0000_(2)"/>
      <sheetName val="VAY"/>
      <sheetName val="Bom"/>
      <sheetName val="thang1"/>
      <sheetName val="K243 K98"/>
      <sheetName val="_x000b_255"/>
      <sheetName val="99Q3299(REV.0)"/>
      <sheetName val="KLHT"/>
      <sheetName val="gvl"/>
      <sheetName val="kࡨ24-11"/>
      <sheetName val="Duong cong_x0000_vu hcm (7;) (2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D_x0003_TC"/>
      <sheetName val="km341+1077 -km341+!177.61"/>
      <sheetName val="ၨt 24-11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H-QN_x0000__x0000__x0000__x0000__x0000__x0000__x0000__x0000__x0000__x0000__x0000_줔Ư_x0000__x0004__x0000__x0000__x0000__x0000__x0000__x0000_圌Ư_x0000__x0000__x0000__x0000_"/>
      <sheetName val="CATHODIC PROTEATION"/>
      <sheetName val="tde"/>
      <sheetName val="tong"/>
      <sheetName val="Lamson"/>
      <sheetName val="luongson"/>
      <sheetName val="phuoctien"/>
      <sheetName val="phuoc dai"/>
      <sheetName val="phuocthang"/>
      <sheetName val="phuocthanh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Duong 79 - Goi 2 (2)"/>
      <sheetName val="Duong 79 - Goi 2"/>
      <sheetName val="Duong79-Goi 2-BS2004"/>
      <sheetName val="Duong NM Z 143"/>
      <sheetName val="Duong 88-VT (3)"/>
      <sheetName val="Duong 88-VT (2)"/>
      <sheetName val="The kho"/>
      <sheetName val="Duong 88-VT"/>
      <sheetName val="Duong Tanphu Daithanh"/>
      <sheetName val=" bdca3"/>
      <sheetName val=" BDA3"/>
      <sheetName val="CHAM CONG  nam2004"/>
      <sheetName val="CA 3 &amp; DOC HAI 04"/>
      <sheetName val=" BVCQ"/>
      <sheetName val="BC"/>
      <sheetName val="KP ÿÿ"/>
      <sheetName val="Y_x0000__x0004_HD"/>
      <sheetName val=" BVBH"/>
      <sheetName val=" BVPXL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Rang Duoi"/>
      <sheetName val="Duong 21A-DongMo"/>
      <sheetName val="Cau Ngoi Tom"/>
      <sheetName val="km346£}0-km346+240 (2)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mau 1"/>
      <sheetName val="mau 10"/>
      <sheetName val="mau 2"/>
      <sheetName val="mau 3"/>
      <sheetName val="mau 4"/>
      <sheetName val="Tai san luu dong"/>
      <sheetName val="Boiduongkiemke"/>
      <sheetName val="Tonghopgiatri"/>
      <sheetName val="Kiemke30-6"/>
      <sheetName val="{h28-10"/>
      <sheetName val="Gia VÌ"/>
      <sheetName val="Tuan 1"/>
      <sheetName val="Tuan 2"/>
      <sheetName val="Tuan 3"/>
      <sheetName val="Tuan 4"/>
      <sheetName val="Thang"/>
      <sheetName val="+h 10-11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Duong cong vu hbm( Lmat;2)"/>
      <sheetName val="K255 SB`se"/>
      <sheetName val="N_x0000__x0000__x0000__x0000__x0000__x0000_"/>
      <sheetName val="TS"/>
      <sheetName val="cc"/>
      <sheetName val="TGNH"/>
      <sheetName val="_x0013_heet9"/>
      <sheetName val="km345+400-km345+5 0 (2)"/>
      <sheetName val="Bia h2)"/>
      <sheetName val="THUTHAU6T?2000"/>
      <sheetName val="WEATHER PROOF LTGÿÿ&amp; ÿÿD LTG."/>
      <sheetName val="Tinhlo316 LAPHU-THANHSON"/>
      <sheetName val="Tinh lo 316 gd 2"/>
      <sheetName val="Tinh lo 316 QT (2)"/>
      <sheetName val="Tinh lo 316 QT"/>
      <sheetName val="Didan Hovan-Camdinh "/>
      <sheetName val="Tinh lo80 TTCT"/>
      <sheetName val="De bao Son Tay 03"/>
      <sheetName val="Tinh lo80 "/>
      <sheetName val="Suoi oi - Ao vua (2)"/>
      <sheetName val="Suoi oi - Ao vua"/>
      <sheetName val="TT HLTH - DHBP"/>
      <sheetName val="Duong Che - Hop Thinh"/>
      <sheetName val="Duong Pheo Che - HB"/>
      <sheetName val="Duong VQG Ba Vi-Goi1"/>
      <sheetName val="Ke TANDUC NX"/>
      <sheetName val="The kho ke tan duc"/>
      <sheetName val="Ke TANDUC "/>
      <sheetName val="Cau Bon (2)"/>
      <sheetName val="Cau Bon"/>
      <sheetName val="Duong Dainghia Sap xep"/>
      <sheetName val="Duong Dainghia-Antien Goi2"/>
      <sheetName val="The kho Dai nghia an tien (2)"/>
      <sheetName val="Duong Nguyen Van Troi - SX"/>
      <sheetName val="The kho Nguyen Van Troi"/>
      <sheetName val="Duong Nguyen Van Troi - GD2"/>
      <sheetName val="The kho Tuyen5"/>
      <sheetName val="Tuyen5 - Dung"/>
      <sheetName val="CT331"/>
      <sheetName val="Chu Anh"/>
      <sheetName val="111"/>
      <sheetName val="Anh Duc"/>
      <sheetName val="Quy luong"/>
      <sheetName val="Jul-Sep 2003"/>
      <sheetName val="Oct-Dec 2003"/>
      <sheetName val="Annual 7-12--2003"/>
      <sheetName val="no phai tra"/>
      <sheetName val="DTCT-tuyen chinh"/>
      <sheetName val="HT01-DVHC"/>
      <sheetName val="HT02TPKT"/>
      <sheetName val="HT03-SDNN"/>
      <sheetName val="HT04-KDCNT"/>
      <sheetName val="HT05-6loaidat"/>
      <sheetName val="HT06-Biendong95-03"/>
      <sheetName val="04a1-DBSHo"/>
      <sheetName val="04a2-soho"/>
      <sheetName val="qhNN3vung"/>
      <sheetName val="QH 6 loai dat"/>
      <sheetName val="thu"/>
      <sheetName val="TERMINA_x0000_ KIT"/>
      <sheetName val="Duong coah vu hcm (4)"/>
      <sheetName val="THUTHAU္9"/>
      <sheetName val="no phai thu"/>
      <sheetName val="hang ton kho"/>
      <sheetName val="sp do dang"/>
      <sheetName val="CPa cty"/>
      <sheetName val="dat"/>
      <sheetName val="CCHC"/>
      <sheetName val="_99Q3299(REV.0).xlsÝK253 AC"/>
      <sheetName val="Quyettoan _x0012_001"/>
      <sheetName val="Le Thanh Buon"/>
      <sheetName val="TPH_x0003__x0000_t"/>
      <sheetName val="B`"/>
      <sheetName val="Tuyen5 - NX"/>
      <sheetName val="Kenh T10XS"/>
      <sheetName val="The khoKenh T10"/>
      <sheetName val="Kenh T10"/>
      <sheetName val="lan trai em"/>
      <sheetName val="lan trai tan hong"/>
      <sheetName val="lan trai chi"/>
      <sheetName val="Duong be tong The"/>
      <sheetName val="Duong be tong The goc"/>
      <sheetName val="The xi mang"/>
      <sheetName val="The cat den"/>
      <sheetName val="The cat vang"/>
      <sheetName val="The soi"/>
      <sheetName val="The Gach"/>
      <sheetName val="The Thep"/>
      <sheetName val="The Nhua duong"/>
      <sheetName val="The Go"/>
      <sheetName val="The dat"/>
      <sheetName val="The Giay dau"/>
      <sheetName val="The cay tre"/>
      <sheetName val="The cui"/>
      <sheetName val="The Day thep"/>
      <sheetName val="The Son"/>
      <sheetName val="The Dinh"/>
      <sheetName val="The Bot da"/>
      <sheetName val="Duong be tong Chung tu (2)"/>
      <sheetName val="Duong be tong Chung tu"/>
      <sheetName val="Duong be tong"/>
      <sheetName val="Duong 21A-DoicamNX"/>
      <sheetName val="The kho duong 21A doi cam"/>
      <sheetName val="Duong 21A-Doicam Sua"/>
      <sheetName val="Ke Vu En"/>
      <sheetName val="Ke Cat tru"/>
      <sheetName val="Duong vao VQG Bavi-Goi2"/>
      <sheetName val="Duong Nhi Khe"/>
      <sheetName val="Duong DL DaiDong"/>
      <sheetName val="Duong te tieu ba tha "/>
      <sheetName val="Duong TTBT dau"/>
      <sheetName val="Duong TTBT dung (2)"/>
      <sheetName val="Duong TTBT gop"/>
      <sheetName val="Duong te tieu ba tha Goc"/>
      <sheetName val="Duong Tuyen 5 dau"/>
      <sheetName val=" Tuyen 5 D,Mo+B.sung (2)"/>
      <sheetName val="Duong TTBT dung"/>
      <sheetName val=" Tuyen 5 D,Mo+B.sung"/>
      <sheetName val="Duong Tuyen 5 D,Mo"/>
      <sheetName val="TT GD II"/>
      <sheetName val="Bo sung T5 D.Mo"/>
      <sheetName val="Di dan Tan Duc"/>
      <sheetName val="Dien Di dan Tan Duc (2)"/>
      <sheetName val="MAU  (2)"/>
      <sheetName val="MAU "/>
      <sheetName val="BKe Vo~ vay"/>
      <sheetName val="chi"/>
      <sheetName val="tra"/>
      <sheetName val="ThuT9"/>
      <sheetName val="131chien"/>
      <sheetName val="chi T10"/>
      <sheetName val="Chi T8,T9"/>
      <sheetName val="Chi7"/>
      <sheetName val="D.toan chi tmet"/>
      <sheetName val="Outlets"/>
      <sheetName val="PGs"/>
    </sheetNames>
    <sheetDataSet>
      <sheetData sheetId="0"/>
      <sheetData sheetId="1" refreshError="1">
        <row r="1">
          <cell r="A1" t="str">
            <v>PRICE BREAKDOWN FOR ELECTRICAL INSTALLATION WORK</v>
          </cell>
          <cell r="B1">
            <v>0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114600</v>
          </cell>
          <cell r="Q1">
            <v>0</v>
          </cell>
        </row>
        <row r="2">
          <cell r="B2" t="str">
            <v>東鼎  LNG TERMINAL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 xml:space="preserve"> </v>
          </cell>
          <cell r="H2">
            <v>0</v>
          </cell>
          <cell r="I2" t="str">
            <v>CTCI Q. NO. : 99Q3299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4.303918780958249E-283</v>
          </cell>
          <cell r="I4">
            <v>0</v>
          </cell>
          <cell r="J4">
            <v>1.4775881111090027E-309</v>
          </cell>
          <cell r="K4">
            <v>0</v>
          </cell>
          <cell r="L4">
            <v>0</v>
          </cell>
          <cell r="M4">
            <v>2.2250743890061491E-308</v>
          </cell>
          <cell r="N4">
            <v>0</v>
          </cell>
          <cell r="O4">
            <v>3.3156563676248386E-316</v>
          </cell>
          <cell r="P4">
            <v>0</v>
          </cell>
          <cell r="Q4">
            <v>0</v>
          </cell>
        </row>
        <row r="5">
          <cell r="E5" t="str">
            <v xml:space="preserve">                  TO SITE</v>
          </cell>
          <cell r="F5">
            <v>0</v>
          </cell>
          <cell r="G5" t="str">
            <v xml:space="preserve">                  TO SITE</v>
          </cell>
          <cell r="H5">
            <v>0</v>
          </cell>
          <cell r="I5">
            <v>0</v>
          </cell>
          <cell r="J5">
            <v>0</v>
          </cell>
          <cell r="K5" t="str">
            <v xml:space="preserve">                  TO SITE</v>
          </cell>
          <cell r="L5">
            <v>0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F6">
            <v>0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J6">
            <v>0</v>
          </cell>
          <cell r="K6" t="str">
            <v xml:space="preserve">     ON SHORE MAT'L NT$</v>
          </cell>
          <cell r="L6">
            <v>0</v>
          </cell>
          <cell r="M6" t="str">
            <v xml:space="preserve">   OFF SHORE MAT'L US$</v>
          </cell>
          <cell r="N6">
            <v>0</v>
          </cell>
          <cell r="O6" t="str">
            <v xml:space="preserve">        LABOR PRICE NT$</v>
          </cell>
          <cell r="P6">
            <v>0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8">
          <cell r="J8">
            <v>238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G11">
            <v>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G13">
            <v>0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G15">
            <v>0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A16" t="str">
            <v>A.8.1</v>
          </cell>
          <cell r="B16" t="str">
            <v>SELF-STANDING POWER PANEL, 480V, 65KA</v>
          </cell>
          <cell r="C16">
            <v>3.90625E-3</v>
          </cell>
          <cell r="D16" t="str">
            <v>SET</v>
          </cell>
          <cell r="E16">
            <v>120000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G17">
            <v>0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B18" t="str">
            <v>480/240V, 20KVA</v>
          </cell>
          <cell r="C18">
            <v>6</v>
          </cell>
          <cell r="D18" t="str">
            <v>SET</v>
          </cell>
          <cell r="E18">
            <v>30000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G19">
            <v>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  <cell r="Q19">
            <v>0</v>
          </cell>
        </row>
        <row r="20">
          <cell r="A20">
            <v>15</v>
          </cell>
          <cell r="B20">
            <v>16</v>
          </cell>
          <cell r="C20">
            <v>3.5</v>
          </cell>
          <cell r="D20">
            <v>2.11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G21">
            <v>0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  <cell r="Q21">
            <v>0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G23">
            <v>0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  <cell r="Q23">
            <v>0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G25">
            <v>0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  <cell r="Q25">
            <v>0</v>
          </cell>
        </row>
        <row r="26">
          <cell r="A26">
            <v>21</v>
          </cell>
          <cell r="B26">
            <v>28</v>
          </cell>
          <cell r="C26">
            <v>0</v>
          </cell>
          <cell r="D26">
            <v>0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0.15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G27">
            <v>0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  <cell r="Q27">
            <v>0</v>
          </cell>
        </row>
        <row r="28">
          <cell r="A28">
            <v>23</v>
          </cell>
          <cell r="B28">
            <v>32</v>
          </cell>
          <cell r="C28">
            <v>3.5</v>
          </cell>
          <cell r="D28">
            <v>2.11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0.3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G29">
            <v>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  <cell r="Q29">
            <v>0</v>
          </cell>
        </row>
        <row r="30">
          <cell r="A30">
            <v>25</v>
          </cell>
          <cell r="B30">
            <v>36</v>
          </cell>
          <cell r="C30">
            <v>5</v>
          </cell>
          <cell r="D30">
            <v>2.77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0.3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26</v>
          </cell>
          <cell r="B31">
            <v>38</v>
          </cell>
          <cell r="C31">
            <v>6</v>
          </cell>
          <cell r="D31">
            <v>2.77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M+L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27</v>
          </cell>
          <cell r="B32" t="str">
            <v>TOTAL (ALT-1)</v>
          </cell>
          <cell r="C32">
            <v>0</v>
          </cell>
          <cell r="D32">
            <v>0</v>
          </cell>
          <cell r="E32" t="str">
            <v xml:space="preserve"> </v>
          </cell>
          <cell r="F32">
            <v>197890079</v>
          </cell>
          <cell r="G32">
            <v>0</v>
          </cell>
          <cell r="H32">
            <v>0</v>
          </cell>
          <cell r="I32">
            <v>0</v>
          </cell>
          <cell r="J32">
            <v>109667</v>
          </cell>
          <cell r="K32">
            <v>0</v>
          </cell>
          <cell r="L32">
            <v>197890079</v>
          </cell>
          <cell r="M32">
            <v>0</v>
          </cell>
          <cell r="N32">
            <v>0</v>
          </cell>
          <cell r="O32">
            <v>0</v>
          </cell>
          <cell r="P32">
            <v>48005061</v>
          </cell>
          <cell r="Q32">
            <v>109667</v>
          </cell>
        </row>
        <row r="33">
          <cell r="A33">
            <v>28</v>
          </cell>
          <cell r="B33">
            <v>42</v>
          </cell>
          <cell r="C33">
            <v>0</v>
          </cell>
          <cell r="D33">
            <v>0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E34" t="str">
            <v xml:space="preserve"> </v>
          </cell>
          <cell r="F34">
            <v>4357694</v>
          </cell>
          <cell r="G34">
            <v>0</v>
          </cell>
          <cell r="H34">
            <v>0</v>
          </cell>
          <cell r="I34">
            <v>0</v>
          </cell>
          <cell r="J34">
            <v>6089</v>
          </cell>
          <cell r="K34">
            <v>0</v>
          </cell>
          <cell r="L34">
            <v>4357694</v>
          </cell>
          <cell r="M34">
            <v>0</v>
          </cell>
          <cell r="N34">
            <v>0</v>
          </cell>
          <cell r="O34">
            <v>0</v>
          </cell>
          <cell r="P34">
            <v>2372268</v>
          </cell>
          <cell r="Q34">
            <v>6089</v>
          </cell>
        </row>
        <row r="35">
          <cell r="A35">
            <v>30</v>
          </cell>
          <cell r="B35">
            <v>46</v>
          </cell>
          <cell r="C35">
            <v>350</v>
          </cell>
          <cell r="D35" t="str">
            <v>M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410000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31</v>
          </cell>
          <cell r="B36" t="str">
            <v xml:space="preserve">MATERIAL PRICE 造價分析 </v>
          </cell>
          <cell r="C36">
            <v>508</v>
          </cell>
          <cell r="D36" t="str">
            <v>SET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</v>
          </cell>
          <cell r="B37" t="str">
            <v xml:space="preserve">CAPACITOR </v>
          </cell>
          <cell r="C37">
            <v>0</v>
          </cell>
          <cell r="D37" t="str">
            <v>KVA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33</v>
          </cell>
          <cell r="B38" t="str">
            <v>CABLE &amp; WIRE FOR POWER SYSTEM</v>
          </cell>
          <cell r="C38">
            <v>130730</v>
          </cell>
          <cell r="D38" t="str">
            <v>M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34</v>
          </cell>
          <cell r="B39" t="str">
            <v>LIGHTING FIXTURE</v>
          </cell>
          <cell r="C39">
            <v>508</v>
          </cell>
          <cell r="D39" t="str">
            <v>SET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35</v>
          </cell>
          <cell r="B40">
            <v>64</v>
          </cell>
          <cell r="C40">
            <v>0</v>
          </cell>
          <cell r="D40">
            <v>0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36</v>
          </cell>
          <cell r="B41" t="str">
            <v>LABOR PRICE 造價分析</v>
          </cell>
          <cell r="C41">
            <v>0</v>
          </cell>
          <cell r="D41">
            <v>0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37</v>
          </cell>
          <cell r="B42" t="str">
            <v xml:space="preserve">CAPACITOR </v>
          </cell>
          <cell r="C42">
            <v>0</v>
          </cell>
          <cell r="D42" t="str">
            <v>KVA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38</v>
          </cell>
          <cell r="B43" t="str">
            <v>CABLE &amp; WIRE FOR POWER SYSTEM</v>
          </cell>
          <cell r="C43">
            <v>130730</v>
          </cell>
          <cell r="D43" t="str">
            <v>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0.73359596114128356</v>
          </cell>
          <cell r="J43">
            <v>95903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A.3.2</v>
          </cell>
          <cell r="B44" t="str">
            <v>LIGHTING FIXTURE</v>
          </cell>
          <cell r="C44">
            <v>508</v>
          </cell>
          <cell r="D44" t="str">
            <v>SET</v>
          </cell>
          <cell r="E44">
            <v>500000</v>
          </cell>
          <cell r="F44">
            <v>5000000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AVE.</v>
          </cell>
          <cell r="B45" t="str">
            <v xml:space="preserve">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ALT-2</v>
          </cell>
          <cell r="B46">
            <v>0</v>
          </cell>
          <cell r="C46" t="str">
            <v xml:space="preserve"> </v>
          </cell>
          <cell r="D46" t="str">
            <v xml:space="preserve"> 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G47">
            <v>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G48">
            <v>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G49">
            <v>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G50">
            <v>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G51">
            <v>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G52">
            <v>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G53">
            <v>0</v>
          </cell>
          <cell r="H53">
            <v>0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C54">
            <v>0</v>
          </cell>
          <cell r="D54">
            <v>0</v>
          </cell>
          <cell r="E54">
            <v>0</v>
          </cell>
          <cell r="F54">
            <v>-539149</v>
          </cell>
          <cell r="G54">
            <v>0</v>
          </cell>
          <cell r="H54">
            <v>0</v>
          </cell>
          <cell r="I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5">
          <cell r="H55">
            <v>0</v>
          </cell>
          <cell r="I55">
            <v>0.31715698242186791</v>
          </cell>
          <cell r="J55">
            <v>98</v>
          </cell>
          <cell r="K55">
            <v>232</v>
          </cell>
          <cell r="L55">
            <v>69600</v>
          </cell>
          <cell r="M55">
            <v>0</v>
          </cell>
          <cell r="N55">
            <v>0</v>
          </cell>
          <cell r="O55">
            <v>91</v>
          </cell>
          <cell r="P55">
            <v>27300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G57">
            <v>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A58">
            <v>3</v>
          </cell>
          <cell r="B58" t="str">
            <v xml:space="preserve"> TAP 80% , STARTING TIME 60 Sec. (MOTOR PF=0.7 , EFF=0.9)</v>
          </cell>
          <cell r="C58">
            <v>2</v>
          </cell>
          <cell r="D58" t="str">
            <v>P_x000E_L</v>
          </cell>
          <cell r="E58">
            <v>1500000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G59">
            <v>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G60">
            <v>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G61">
            <v>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G62">
            <v>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G63">
            <v>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G64">
            <v>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G65">
            <v>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G66">
            <v>0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G67">
            <v>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G68">
            <v>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G77">
            <v>0</v>
          </cell>
          <cell r="H77">
            <v>0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C78">
            <v>0</v>
          </cell>
          <cell r="D78">
            <v>0</v>
          </cell>
          <cell r="E78">
            <v>0</v>
          </cell>
          <cell r="F78">
            <v>7206503</v>
          </cell>
          <cell r="G78">
            <v>0</v>
          </cell>
          <cell r="H78">
            <v>0</v>
          </cell>
          <cell r="I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0">
          <cell r="F80">
            <v>0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G86">
            <v>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G87">
            <v>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G88">
            <v>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G89">
            <v>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G90">
            <v>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G91">
            <v>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A93" t="str">
            <v xml:space="preserve">  J.</v>
          </cell>
          <cell r="B93" t="str">
            <v>U/G CONDUIT BANK</v>
          </cell>
          <cell r="C93">
            <v>2850</v>
          </cell>
          <cell r="D93" t="str">
            <v>M3</v>
          </cell>
          <cell r="E93">
            <v>2070.4561403508774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G96">
            <v>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G97">
            <v>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PANхL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G98">
            <v>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G99">
            <v>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G100">
            <v>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G101">
            <v>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G102">
            <v>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C103">
            <v>0</v>
          </cell>
          <cell r="D103">
            <v>0</v>
          </cell>
          <cell r="E103">
            <v>0</v>
          </cell>
          <cell r="F103">
            <v>12780000</v>
          </cell>
          <cell r="G103">
            <v>0</v>
          </cell>
          <cell r="H103">
            <v>0</v>
          </cell>
          <cell r="I103">
            <v>0</v>
          </cell>
          <cell r="J103">
            <v>703</v>
          </cell>
          <cell r="K103">
            <v>0</v>
          </cell>
          <cell r="L103">
            <v>12780000</v>
          </cell>
          <cell r="M103">
            <v>0</v>
          </cell>
          <cell r="N103">
            <v>0</v>
          </cell>
          <cell r="O103">
            <v>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G107">
            <v>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G108">
            <v>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G109">
            <v>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G110">
            <v>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G111">
            <v>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G112">
            <v>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G113">
            <v>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G114">
            <v>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G115">
            <v>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C116">
            <v>0</v>
          </cell>
          <cell r="D116">
            <v>0</v>
          </cell>
          <cell r="E116">
            <v>0</v>
          </cell>
          <cell r="F116">
            <v>22314000</v>
          </cell>
          <cell r="G116">
            <v>0</v>
          </cell>
          <cell r="H116">
            <v>0</v>
          </cell>
          <cell r="I116">
            <v>0</v>
          </cell>
          <cell r="J116">
            <v>1302</v>
          </cell>
          <cell r="K116">
            <v>0</v>
          </cell>
          <cell r="L116">
            <v>22314000</v>
          </cell>
          <cell r="M116">
            <v>0</v>
          </cell>
          <cell r="N116">
            <v>0</v>
          </cell>
          <cell r="O116">
            <v>0</v>
          </cell>
          <cell r="P116">
            <v>364560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 xml:space="preserve">  6.9KV VCB 1250A , MCC PANEL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G120">
            <v>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G121">
            <v>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G122">
            <v>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G123">
            <v>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G124">
            <v>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G125">
            <v>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G126">
            <v>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G127">
            <v>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C128">
            <v>0</v>
          </cell>
          <cell r="D128">
            <v>0</v>
          </cell>
          <cell r="E128">
            <v>0</v>
          </cell>
          <cell r="F128">
            <v>12280000</v>
          </cell>
          <cell r="G128">
            <v>0</v>
          </cell>
          <cell r="H128">
            <v>0</v>
          </cell>
          <cell r="I128">
            <v>0</v>
          </cell>
          <cell r="J128">
            <v>693</v>
          </cell>
          <cell r="K128">
            <v>0</v>
          </cell>
          <cell r="L128">
            <v>12280000</v>
          </cell>
          <cell r="M128">
            <v>0</v>
          </cell>
          <cell r="N128">
            <v>0</v>
          </cell>
          <cell r="O128">
            <v>0</v>
          </cell>
          <cell r="P128">
            <v>194040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G130">
            <v>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G134">
            <v>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G135">
            <v>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A136" t="str">
            <v>A.8.1</v>
          </cell>
          <cell r="B136" t="str">
            <v>SUB-TOTAL (A.6)</v>
          </cell>
          <cell r="C136">
            <v>0</v>
          </cell>
          <cell r="D136">
            <v>0</v>
          </cell>
          <cell r="E136">
            <v>0</v>
          </cell>
          <cell r="F136">
            <v>1550000</v>
          </cell>
          <cell r="G136">
            <v>0</v>
          </cell>
          <cell r="H136">
            <v>0</v>
          </cell>
          <cell r="I136">
            <v>0</v>
          </cell>
          <cell r="J136">
            <v>238</v>
          </cell>
          <cell r="K136">
            <v>0</v>
          </cell>
          <cell r="L136">
            <v>1550000</v>
          </cell>
          <cell r="M136">
            <v>0</v>
          </cell>
          <cell r="N136">
            <v>0</v>
          </cell>
          <cell r="O136">
            <v>0</v>
          </cell>
          <cell r="P136">
            <v>66640</v>
          </cell>
        </row>
        <row r="137">
          <cell r="A137">
            <v>6</v>
          </cell>
          <cell r="B137" t="str">
            <v xml:space="preserve"> @ORN S@D@KER W/ EPOXY _x0007_-T 13304-002</v>
          </cell>
          <cell r="C137">
            <v>16</v>
          </cell>
          <cell r="D137" t="str">
            <v>SET</v>
          </cell>
          <cell r="E137">
            <v>4976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G139">
            <v>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G140">
            <v>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C141">
            <v>0</v>
          </cell>
          <cell r="D141">
            <v>0</v>
          </cell>
          <cell r="E141">
            <v>0</v>
          </cell>
          <cell r="F141">
            <v>815000</v>
          </cell>
          <cell r="G141">
            <v>0</v>
          </cell>
          <cell r="H141">
            <v>0</v>
          </cell>
          <cell r="I141">
            <v>0</v>
          </cell>
          <cell r="J141">
            <v>120</v>
          </cell>
          <cell r="K141">
            <v>0</v>
          </cell>
          <cell r="L141">
            <v>815000</v>
          </cell>
          <cell r="M141">
            <v>0</v>
          </cell>
          <cell r="N141">
            <v>0</v>
          </cell>
          <cell r="O141">
            <v>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G144">
            <v>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G146">
            <v>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G149">
            <v>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G150">
            <v>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G151">
            <v>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G152">
            <v>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G153">
            <v>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G154">
            <v>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G155">
            <v>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G157">
            <v>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C160">
            <v>0</v>
          </cell>
          <cell r="D160">
            <v>0</v>
          </cell>
          <cell r="E160">
            <v>0</v>
          </cell>
          <cell r="F160">
            <v>2996000</v>
          </cell>
          <cell r="G160">
            <v>0</v>
          </cell>
          <cell r="H160">
            <v>0</v>
          </cell>
          <cell r="I160">
            <v>0</v>
          </cell>
          <cell r="J160">
            <v>677</v>
          </cell>
          <cell r="K160">
            <v>0</v>
          </cell>
          <cell r="L160">
            <v>2996000</v>
          </cell>
          <cell r="M160">
            <v>0</v>
          </cell>
          <cell r="N160">
            <v>0</v>
          </cell>
          <cell r="O160">
            <v>0</v>
          </cell>
          <cell r="P160">
            <v>189560</v>
          </cell>
        </row>
        <row r="161">
          <cell r="A161">
            <v>9</v>
          </cell>
          <cell r="B161" t="str">
            <v xml:space="preserve">    1/C 150 sq.mm </v>
          </cell>
          <cell r="C161">
            <v>16500</v>
          </cell>
          <cell r="D161" t="str">
            <v>M</v>
          </cell>
          <cell r="E161">
            <v>137</v>
          </cell>
          <cell r="F161">
            <v>2260500</v>
          </cell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G162">
            <v>0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10</v>
          </cell>
          <cell r="B164" t="str">
            <v>SUB-TOTAL : (A)</v>
          </cell>
          <cell r="C164">
            <v>15000</v>
          </cell>
          <cell r="D164" t="str">
            <v>M</v>
          </cell>
          <cell r="E164">
            <v>223</v>
          </cell>
          <cell r="F164">
            <v>138612100</v>
          </cell>
          <cell r="G164">
            <v>0</v>
          </cell>
          <cell r="H164">
            <v>0</v>
          </cell>
          <cell r="I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5">
          <cell r="A165" t="str">
            <v>a_x000E_6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  <cell r="E166">
            <v>0</v>
          </cell>
          <cell r="F166">
            <v>0.11700000000000001</v>
          </cell>
          <cell r="G166">
            <v>35</v>
          </cell>
          <cell r="H166">
            <v>0</v>
          </cell>
          <cell r="I166">
            <v>0.11700000000000001</v>
          </cell>
          <cell r="J166">
            <v>35</v>
          </cell>
          <cell r="K166">
            <v>28</v>
          </cell>
          <cell r="L166">
            <v>8400</v>
          </cell>
          <cell r="M166">
            <v>0</v>
          </cell>
          <cell r="N166">
            <v>0</v>
          </cell>
          <cell r="O166">
            <v>33</v>
          </cell>
          <cell r="P166">
            <v>9900</v>
          </cell>
        </row>
        <row r="167">
          <cell r="A167">
            <v>13</v>
          </cell>
          <cell r="B167" t="str">
            <v xml:space="preserve">    4/C 60 sq.mm </v>
          </cell>
          <cell r="C167">
            <v>300</v>
          </cell>
          <cell r="D167" t="str">
            <v>M</v>
          </cell>
          <cell r="E167">
            <v>232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G171">
            <v>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G172">
            <v>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G173">
            <v>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G174">
            <v>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G175">
            <v>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G176">
            <v>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G177">
            <v>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G178">
            <v>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G179">
            <v>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G180">
            <v>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G181">
            <v>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G182">
            <v>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G183">
            <v>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G186">
            <v>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G187">
            <v>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G188">
            <v>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G189">
            <v>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G190">
            <v>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G191">
            <v>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G192">
            <v>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G195">
            <v>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G196">
            <v>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G197">
            <v>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G198">
            <v>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G199">
            <v>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G202">
            <v>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G203">
            <v>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G204">
            <v>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G205">
            <v>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G206">
            <v>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G210">
            <v>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G211">
            <v>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G212">
            <v>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G213">
            <v>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G216">
            <v>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G217">
            <v>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G218">
            <v>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G220">
            <v>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G223">
            <v>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A224" t="str">
            <v>A.2.1</v>
          </cell>
          <cell r="B224" t="str">
            <v xml:space="preserve">  6.9KV VCB 4000A 40KA , SWITCHGEAR INCOMING &amp; TIE PANEL </v>
          </cell>
          <cell r="C224">
            <v>3</v>
          </cell>
          <cell r="D224" t="str">
            <v>PNL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G225">
            <v>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G228">
            <v>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G231">
            <v>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G234">
            <v>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C241">
            <v>0</v>
          </cell>
          <cell r="D241">
            <v>0</v>
          </cell>
          <cell r="E241">
            <v>2.6075084279381266E-310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G242">
            <v>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G243">
            <v>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G244">
            <v>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G246">
            <v>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G250">
            <v>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G252">
            <v>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G254">
            <v>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G258">
            <v>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G261">
            <v>0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C263">
            <v>0</v>
          </cell>
          <cell r="D263">
            <v>0</v>
          </cell>
          <cell r="E263">
            <v>0</v>
          </cell>
          <cell r="F263">
            <v>23270172</v>
          </cell>
          <cell r="G263">
            <v>0</v>
          </cell>
          <cell r="H263">
            <v>0</v>
          </cell>
          <cell r="I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C267">
            <v>350</v>
          </cell>
          <cell r="D267" t="str">
            <v>M</v>
          </cell>
          <cell r="E267">
            <v>26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G268">
            <v>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0.5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G270">
            <v>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A271">
            <v>11</v>
          </cell>
          <cell r="B271" t="str">
            <v>MAIN 3P30A,BRANCH 2P 20A 8 CKT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G272">
            <v>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0.56000000000000005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G274">
            <v>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G276">
            <v>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G278">
            <v>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G280">
            <v>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G282">
            <v>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A283">
            <v>9</v>
          </cell>
          <cell r="B283" t="str">
            <v>GROUP D, 3-POLE 20AMP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G284">
            <v>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G286">
            <v>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G288">
            <v>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9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G290">
            <v>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G292">
            <v>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G296">
            <v>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7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G300">
            <v>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A301">
            <v>19</v>
          </cell>
          <cell r="B301" t="str">
            <v xml:space="preserve">INTEGRAL CONST. WATT. BALLAST C/W GUARD AND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G303">
            <v>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G304">
            <v>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G305">
            <v>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G306">
            <v>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G307">
            <v>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G308">
            <v>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G310">
            <v>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G312">
            <v>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0.153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G315">
            <v>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G318">
            <v>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G320">
            <v>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A323">
            <v>29</v>
          </cell>
          <cell r="B323" t="str">
            <v>FOR CLASS 1, DIV.2 GROUP D</v>
          </cell>
          <cell r="C323">
            <v>4440</v>
          </cell>
          <cell r="D323" t="str">
            <v>M</v>
          </cell>
          <cell r="E323">
            <v>33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G324">
            <v>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G327">
            <v>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G328">
            <v>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G329">
            <v>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G330">
            <v>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G331">
            <v>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G332">
            <v>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G333">
            <v>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G334">
            <v>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G335">
            <v>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G336">
            <v>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G337">
            <v>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G338">
            <v>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G339">
            <v>0</v>
          </cell>
          <cell r="H339">
            <v>0</v>
          </cell>
          <cell r="I339">
            <v>0.2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G340">
            <v>0</v>
          </cell>
          <cell r="H340">
            <v>0</v>
          </cell>
          <cell r="I340">
            <v>0.2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G341">
            <v>0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C342">
            <v>3</v>
          </cell>
          <cell r="D342">
            <v>11.13</v>
          </cell>
          <cell r="E342">
            <v>1.25</v>
          </cell>
          <cell r="F342">
            <v>9586794</v>
          </cell>
          <cell r="G342">
            <v>0</v>
          </cell>
          <cell r="H342">
            <v>0</v>
          </cell>
          <cell r="I342">
            <v>0.3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F343">
            <v>0</v>
          </cell>
          <cell r="G343">
            <v>0.41</v>
          </cell>
          <cell r="H343">
            <v>0</v>
          </cell>
          <cell r="I343">
            <v>0.41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G344">
            <v>0</v>
          </cell>
          <cell r="H344">
            <v>0</v>
          </cell>
          <cell r="I344">
            <v>0.51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C345">
            <v>6</v>
          </cell>
          <cell r="D345">
            <v>18.260000000000002</v>
          </cell>
          <cell r="E345">
            <v>1.5</v>
          </cell>
          <cell r="F345">
            <v>0</v>
          </cell>
          <cell r="G345">
            <v>0</v>
          </cell>
          <cell r="H345">
            <v>0</v>
          </cell>
          <cell r="I345">
            <v>0.61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G346">
            <v>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G347">
            <v>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G348">
            <v>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G349">
            <v>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G350">
            <v>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G351">
            <v>0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G352">
            <v>0</v>
          </cell>
          <cell r="H352">
            <v>0</v>
          </cell>
          <cell r="I352">
            <v>2.0299999999999998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C353">
            <v>22</v>
          </cell>
          <cell r="D353">
            <v>53.98</v>
          </cell>
          <cell r="E353" t="str">
            <v>N</v>
          </cell>
          <cell r="F353">
            <v>0</v>
          </cell>
          <cell r="G353">
            <v>0</v>
          </cell>
          <cell r="H353">
            <v>0</v>
          </cell>
          <cell r="I353">
            <v>2.23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G354">
            <v>0</v>
          </cell>
          <cell r="H354">
            <v>0</v>
          </cell>
          <cell r="I354">
            <v>2.4300000000000002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G355">
            <v>0</v>
          </cell>
          <cell r="H355">
            <v>0</v>
          </cell>
          <cell r="I355">
            <v>7.0000000000000007E-2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G356">
            <v>0</v>
          </cell>
          <cell r="H356">
            <v>0</v>
          </cell>
          <cell r="I356">
            <v>7.0000000000000007E-2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G357">
            <v>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A358" t="str">
            <v xml:space="preserve">  Þ.</v>
          </cell>
          <cell r="B358" t="str">
            <v xml:space="preserve"> BURNDY GK-6429</v>
          </cell>
          <cell r="C358">
            <v>0.25</v>
          </cell>
          <cell r="D358">
            <v>2.2400000000000002</v>
          </cell>
          <cell r="E358">
            <v>1</v>
          </cell>
          <cell r="F358">
            <v>0</v>
          </cell>
          <cell r="G358">
            <v>0</v>
          </cell>
          <cell r="H358">
            <v>0</v>
          </cell>
          <cell r="I358">
            <v>7.0000000000000007E-2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G359">
            <v>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C360">
            <v>0.25</v>
          </cell>
          <cell r="D360">
            <v>2.2400000000000002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7.0000000000000007E-2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G361">
            <v>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G362">
            <v>0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G363">
            <v>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G364">
            <v>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G365">
            <v>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G366">
            <v>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G367">
            <v>0</v>
          </cell>
          <cell r="H367">
            <v>0</v>
          </cell>
          <cell r="I367">
            <v>7.0000000000000007E-2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G368">
            <v>0</v>
          </cell>
          <cell r="H368">
            <v>0</v>
          </cell>
          <cell r="I368">
            <v>7.0000000000000007E-2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G369">
            <v>0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C370">
            <v>1</v>
          </cell>
          <cell r="D370">
            <v>3.38</v>
          </cell>
          <cell r="E370">
            <v>1</v>
          </cell>
          <cell r="F370">
            <v>902415</v>
          </cell>
          <cell r="G370">
            <v>0</v>
          </cell>
          <cell r="H370">
            <v>0</v>
          </cell>
          <cell r="I370">
            <v>0.12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F371">
            <v>0</v>
          </cell>
          <cell r="G371">
            <v>0</v>
          </cell>
          <cell r="H371">
            <v>0</v>
          </cell>
          <cell r="I371">
            <v>0.12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F372">
            <v>0</v>
          </cell>
          <cell r="G372">
            <v>0</v>
          </cell>
          <cell r="H372">
            <v>0</v>
          </cell>
          <cell r="I372">
            <v>0.12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B373" t="str">
            <v>STD</v>
          </cell>
          <cell r="C373">
            <v>1.25</v>
          </cell>
          <cell r="D373" t="str">
            <v xml:space="preserve"> 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0.15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C374">
            <v>1.25</v>
          </cell>
          <cell r="D374">
            <v>3.56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0.15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G375">
            <v>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G376">
            <v>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G377">
            <v>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G378">
            <v>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G379">
            <v>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G380">
            <v>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C381">
            <v>2</v>
          </cell>
          <cell r="D381">
            <v>3.91</v>
          </cell>
          <cell r="E381">
            <v>1</v>
          </cell>
          <cell r="F381">
            <v>493190</v>
          </cell>
          <cell r="G381">
            <v>0</v>
          </cell>
          <cell r="H381">
            <v>0</v>
          </cell>
          <cell r="I381">
            <v>0.3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0.25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  <cell r="I383">
            <v>0.3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C384">
            <v>3.5</v>
          </cell>
          <cell r="D384" t="str">
            <v xml:space="preserve"> 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0.35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G385">
            <v>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C386">
            <v>5</v>
          </cell>
          <cell r="D386">
            <v>6.55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0.51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G387">
            <v>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G388">
            <v>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G389">
            <v>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A390">
            <v>17</v>
          </cell>
          <cell r="B390" t="str">
            <v>3M LG., W/ SMALL FOUNDATION</v>
          </cell>
          <cell r="C390">
            <v>5.9091063153828709E-126</v>
          </cell>
          <cell r="D390" t="str">
            <v>LOT</v>
          </cell>
          <cell r="E390">
            <v>7.022705362587842E+52</v>
          </cell>
          <cell r="F390">
            <v>0</v>
          </cell>
          <cell r="G390">
            <v>0</v>
          </cell>
          <cell r="H390">
            <v>0</v>
          </cell>
          <cell r="I390">
            <v>1.22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G391">
            <v>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C392">
            <v>16</v>
          </cell>
          <cell r="D392">
            <v>9.5299999999999994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1.62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G393">
            <v>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C394">
            <v>20</v>
          </cell>
          <cell r="D394">
            <v>9.5299999999999994</v>
          </cell>
          <cell r="E394">
            <v>1</v>
          </cell>
          <cell r="F394">
            <v>0</v>
          </cell>
          <cell r="G394">
            <v>0</v>
          </cell>
          <cell r="H394">
            <v>0</v>
          </cell>
          <cell r="I394">
            <v>2.0299999999999998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G396">
            <v>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G397">
            <v>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G398">
            <v>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G399">
            <v>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G400">
            <v>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G401">
            <v>0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G402">
            <v>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C403">
            <v>38</v>
          </cell>
          <cell r="D403">
            <v>9.5299999999999994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3.85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G404">
            <v>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G405">
            <v>0</v>
          </cell>
          <cell r="H405">
            <v>0</v>
          </cell>
          <cell r="I405">
            <v>4.26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G406">
            <v>0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C407">
            <v>46</v>
          </cell>
          <cell r="D407">
            <v>9.5299999999999994</v>
          </cell>
          <cell r="E407">
            <v>1</v>
          </cell>
          <cell r="F407">
            <v>1009077</v>
          </cell>
          <cell r="G407">
            <v>0</v>
          </cell>
          <cell r="H407">
            <v>0</v>
          </cell>
          <cell r="I407">
            <v>4.67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4.87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7.0000000000000007E-2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C410">
            <v>0.125</v>
          </cell>
          <cell r="D410" t="str">
            <v xml:space="preserve"> </v>
          </cell>
          <cell r="E410">
            <v>1</v>
          </cell>
          <cell r="F410">
            <v>0</v>
          </cell>
          <cell r="G410">
            <v>0</v>
          </cell>
          <cell r="H410">
            <v>0</v>
          </cell>
          <cell r="I410">
            <v>7.0000000000000007E-2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G411">
            <v>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G412">
            <v>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G413">
            <v>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G414">
            <v>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G415">
            <v>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G416">
            <v>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G417">
            <v>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G418">
            <v>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G419">
            <v>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G420">
            <v>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G421">
            <v>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G422">
            <v>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G423">
            <v>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G424">
            <v>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G425">
            <v>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G426">
            <v>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G427">
            <v>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G428">
            <v>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G430">
            <v>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C431">
            <v>1.5</v>
          </cell>
          <cell r="D431">
            <v>5.08</v>
          </cell>
          <cell r="E431">
            <v>1</v>
          </cell>
          <cell r="F431">
            <v>0</v>
          </cell>
          <cell r="G431">
            <v>0</v>
          </cell>
          <cell r="H431">
            <v>0</v>
          </cell>
          <cell r="I431">
            <v>0.15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G432">
            <v>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C433">
            <v>2</v>
          </cell>
          <cell r="D433">
            <v>5.54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0.2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G434">
            <v>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G435">
            <v>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G436">
            <v>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G437">
            <v>0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C438">
            <v>3.5</v>
          </cell>
          <cell r="D438">
            <v>8.08</v>
          </cell>
          <cell r="E438">
            <v>1</v>
          </cell>
          <cell r="F438">
            <v>1746859</v>
          </cell>
          <cell r="G438">
            <v>0</v>
          </cell>
          <cell r="H438">
            <v>0</v>
          </cell>
          <cell r="I438">
            <v>0.10000023841857911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F439">
            <v>0</v>
          </cell>
          <cell r="G439">
            <v>0</v>
          </cell>
          <cell r="H439">
            <v>0</v>
          </cell>
          <cell r="I439">
            <v>0.41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C441">
            <v>6</v>
          </cell>
          <cell r="D441">
            <v>10.97</v>
          </cell>
          <cell r="E441">
            <v>1.25</v>
          </cell>
          <cell r="F441">
            <v>0</v>
          </cell>
          <cell r="G441">
            <v>0</v>
          </cell>
          <cell r="H441">
            <v>0</v>
          </cell>
          <cell r="I441">
            <v>0.61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G442">
            <v>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G443">
            <v>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C444">
            <v>12</v>
          </cell>
          <cell r="D444">
            <v>12.7</v>
          </cell>
          <cell r="E444">
            <v>1.25</v>
          </cell>
          <cell r="F444">
            <v>0</v>
          </cell>
          <cell r="G444">
            <v>0</v>
          </cell>
          <cell r="H444">
            <v>0</v>
          </cell>
          <cell r="I444">
            <v>1.22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C445">
            <v>14</v>
          </cell>
          <cell r="D445">
            <v>12.7</v>
          </cell>
          <cell r="E445">
            <v>1.25</v>
          </cell>
          <cell r="F445">
            <v>0</v>
          </cell>
          <cell r="G445">
            <v>0</v>
          </cell>
          <cell r="H445">
            <v>0</v>
          </cell>
          <cell r="I445">
            <v>1.42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B446" t="str">
            <v>ANODE</v>
          </cell>
          <cell r="C446">
            <v>16</v>
          </cell>
          <cell r="D446">
            <v>12.7</v>
          </cell>
          <cell r="E446">
            <v>1.25</v>
          </cell>
          <cell r="F446">
            <v>0</v>
          </cell>
          <cell r="G446">
            <v>0</v>
          </cell>
          <cell r="H446">
            <v>0</v>
          </cell>
          <cell r="I446">
            <v>1.62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G447">
            <v>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G448">
            <v>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  <cell r="C449">
            <v>22</v>
          </cell>
          <cell r="D449">
            <v>12.7</v>
          </cell>
          <cell r="E449">
            <v>1.25</v>
          </cell>
          <cell r="F449">
            <v>2.23</v>
          </cell>
          <cell r="G449">
            <v>11.72</v>
          </cell>
          <cell r="H449">
            <v>13.950000000000001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G452">
            <v>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G453">
            <v>0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G455">
            <v>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G457">
            <v>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  <cell r="Q457">
            <v>0</v>
          </cell>
        </row>
        <row r="458">
          <cell r="B458" t="str">
            <v>TABLE 1, 1"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str">
            <v>M+L</v>
          </cell>
          <cell r="L459" t="str">
            <v>M+L</v>
          </cell>
          <cell r="M459">
            <v>0</v>
          </cell>
          <cell r="N459">
            <v>0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 t="str">
            <v>M+L</v>
          </cell>
          <cell r="L460" t="str">
            <v>M+L</v>
          </cell>
          <cell r="M460">
            <v>0</v>
          </cell>
          <cell r="N460">
            <v>0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str">
            <v>M+L</v>
          </cell>
          <cell r="L461" t="str">
            <v>M+L</v>
          </cell>
          <cell r="M461">
            <v>0</v>
          </cell>
          <cell r="N461">
            <v>0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 t="str">
            <v>M+L</v>
          </cell>
          <cell r="L462" t="str">
            <v>M+L</v>
          </cell>
          <cell r="M462">
            <v>0</v>
          </cell>
          <cell r="N462">
            <v>0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 t="str">
            <v>M+L</v>
          </cell>
          <cell r="L463" t="str">
            <v>M+L</v>
          </cell>
          <cell r="M463">
            <v>0</v>
          </cell>
          <cell r="N463">
            <v>0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str">
            <v>M+L</v>
          </cell>
          <cell r="L464" t="str">
            <v>M+L</v>
          </cell>
          <cell r="M464">
            <v>0</v>
          </cell>
          <cell r="N464">
            <v>0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G465">
            <v>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G466">
            <v>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G467">
            <v>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G468">
            <v>0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C469">
            <v>0</v>
          </cell>
          <cell r="D469">
            <v>0</v>
          </cell>
          <cell r="E469">
            <v>0</v>
          </cell>
          <cell r="F469">
            <v>746719</v>
          </cell>
          <cell r="G469">
            <v>0</v>
          </cell>
          <cell r="H469">
            <v>0</v>
          </cell>
          <cell r="I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B471" t="str">
            <v>PVC???? 7C-2SQ.MM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G475">
            <v>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A478">
            <v>19</v>
          </cell>
          <cell r="B478" t="str">
            <v>SOFTWARE DESIGN PACKAGE</v>
          </cell>
          <cell r="C478">
            <v>3000</v>
          </cell>
          <cell r="D478" t="str">
            <v>M</v>
          </cell>
          <cell r="E478">
            <v>76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G479">
            <v>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0.23599999999999999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G483">
            <v>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G486">
            <v>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G491">
            <v>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G492">
            <v>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G493">
            <v>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G494">
            <v>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G495">
            <v>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G496">
            <v>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G498">
            <v>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G499">
            <v>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G500">
            <v>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G501">
            <v>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G502">
            <v>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G504">
            <v>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G506">
            <v>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G508">
            <v>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G510">
            <v>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G512">
            <v>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G514">
            <v>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G516">
            <v>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G518">
            <v>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G520">
            <v>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G521">
            <v>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G522">
            <v>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G523">
            <v>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G524">
            <v>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G525">
            <v>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G526">
            <v>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G527">
            <v>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G528">
            <v>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G530">
            <v>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G531">
            <v>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G532">
            <v>0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C533">
            <v>0</v>
          </cell>
          <cell r="D533">
            <v>0</v>
          </cell>
          <cell r="E533">
            <v>0</v>
          </cell>
          <cell r="F533">
            <v>15621953</v>
          </cell>
          <cell r="G533">
            <v>0</v>
          </cell>
          <cell r="H533">
            <v>0</v>
          </cell>
          <cell r="I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J.1.3</v>
          </cell>
          <cell r="B537" t="str">
            <v>_x0000_PVC CONDUIT, THICK WALL, CNS1302 SCH._x0000_B , 4"</v>
          </cell>
          <cell r="C537">
            <v>16500</v>
          </cell>
          <cell r="D537" t="str">
            <v>M</v>
          </cell>
          <cell r="E537">
            <v>128</v>
          </cell>
          <cell r="F537">
            <v>2112000</v>
          </cell>
        </row>
        <row r="538">
          <cell r="A538" t="str">
            <v>J.1</v>
          </cell>
          <cell r="B538" t="str">
            <v>U/G CONDUIT BANK FOR TEL., P/P, CCTV, APS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G539">
            <v>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G540">
            <v>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G541">
            <v>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G542">
            <v>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C553">
            <v>0</v>
          </cell>
          <cell r="D553">
            <v>0</v>
          </cell>
          <cell r="E553">
            <v>0</v>
          </cell>
          <cell r="F553">
            <v>4896800</v>
          </cell>
          <cell r="G553">
            <v>0</v>
          </cell>
          <cell r="H553">
            <v>0</v>
          </cell>
          <cell r="I553">
            <v>0</v>
          </cell>
          <cell r="J553">
            <v>19311</v>
          </cell>
          <cell r="K553">
            <v>0</v>
          </cell>
          <cell r="L553">
            <v>4896800</v>
          </cell>
          <cell r="M553">
            <v>0</v>
          </cell>
          <cell r="N553">
            <v>0</v>
          </cell>
          <cell r="O553">
            <v>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G556">
            <v>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G557">
            <v>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A568" t="str">
            <v>ALT-3</v>
          </cell>
          <cell r="B568" t="str">
            <v>SUB-TOTAL : (J.2)</v>
          </cell>
          <cell r="C568">
            <v>0</v>
          </cell>
          <cell r="D568">
            <v>0</v>
          </cell>
          <cell r="E568">
            <v>0</v>
          </cell>
          <cell r="F568">
            <v>1004000</v>
          </cell>
          <cell r="G568">
            <v>0</v>
          </cell>
          <cell r="H568">
            <v>0</v>
          </cell>
          <cell r="I568">
            <v>0</v>
          </cell>
          <cell r="J568">
            <v>8020</v>
          </cell>
          <cell r="K568">
            <v>0</v>
          </cell>
          <cell r="L568">
            <v>1004000</v>
          </cell>
          <cell r="M568">
            <v>0</v>
          </cell>
          <cell r="N568">
            <v>0</v>
          </cell>
          <cell r="O568">
            <v>0</v>
          </cell>
          <cell r="P568">
            <v>6436000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C570">
            <v>0</v>
          </cell>
          <cell r="D570">
            <v>0</v>
          </cell>
          <cell r="E570">
            <v>0</v>
          </cell>
          <cell r="F570">
            <v>5900800</v>
          </cell>
          <cell r="G570">
            <v>0</v>
          </cell>
          <cell r="H570">
            <v>0</v>
          </cell>
          <cell r="I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 refreshError="1"/>
      <sheetData sheetId="433"/>
      <sheetData sheetId="434" refreshError="1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 refreshError="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 refreshError="1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 refreshError="1"/>
      <sheetData sheetId="650" refreshError="1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/>
      <sheetData sheetId="701"/>
      <sheetData sheetId="702"/>
      <sheetData sheetId="703" refreshError="1"/>
      <sheetData sheetId="704"/>
      <sheetData sheetId="705"/>
      <sheetData sheetId="706" refreshError="1"/>
      <sheetData sheetId="707" refreshError="1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 refreshError="1"/>
      <sheetData sheetId="757"/>
      <sheetData sheetId="758" refreshError="1"/>
      <sheetData sheetId="759"/>
      <sheetData sheetId="760"/>
      <sheetData sheetId="761"/>
      <sheetData sheetId="762"/>
      <sheetData sheetId="763"/>
      <sheetData sheetId="764"/>
      <sheetData sheetId="765" refreshError="1"/>
      <sheetData sheetId="766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L4Poppy"/>
      <sheetName val="TongHopKLCong"/>
      <sheetName val="THKL nghiemthu"/>
      <sheetName val="THKL ThanhToan"/>
      <sheetName val="Dao HC"/>
      <sheetName val="Dao cap"/>
      <sheetName val="Dap nen K95"/>
      <sheetName val="PhanchiaKLdao"/>
      <sheetName val="Dao dat C3"/>
      <sheetName val="Dao dat C4"/>
      <sheetName val="Dao Da C2"/>
      <sheetName val="Dao Da C3"/>
      <sheetName val="Dao Da C4"/>
      <sheetName val="Km355+00"/>
      <sheetName val="Dao dat cap 3"/>
      <sheetName val="Dao dat cap 4"/>
      <sheetName val="Da cap 4"/>
      <sheetName val="Da cap 3"/>
      <sheetName val="Da cap 2"/>
      <sheetName val="Phanchia KL dao nen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">
          <cell r="B5" t="str">
            <v>Baäc thôï</v>
          </cell>
          <cell r="C5" t="str">
            <v>Tieàn löông caàu</v>
          </cell>
          <cell r="D5" t="str">
            <v>Tieàn löông ñöôøng</v>
          </cell>
        </row>
        <row r="6">
          <cell r="B6">
            <v>2</v>
          </cell>
          <cell r="C6">
            <v>12552</v>
          </cell>
          <cell r="D6">
            <v>11924</v>
          </cell>
        </row>
        <row r="7">
          <cell r="B7">
            <v>2.1</v>
          </cell>
          <cell r="C7">
            <v>12685</v>
          </cell>
          <cell r="D7">
            <v>12043</v>
          </cell>
        </row>
        <row r="8">
          <cell r="B8">
            <v>2.2000000000000002</v>
          </cell>
          <cell r="C8">
            <v>12818</v>
          </cell>
          <cell r="D8">
            <v>12162</v>
          </cell>
        </row>
        <row r="9">
          <cell r="B9">
            <v>2.2999999999999998</v>
          </cell>
          <cell r="C9">
            <v>12950</v>
          </cell>
          <cell r="D9">
            <v>12280</v>
          </cell>
        </row>
        <row r="10">
          <cell r="B10">
            <v>2.4</v>
          </cell>
          <cell r="C10">
            <v>13083</v>
          </cell>
          <cell r="D10">
            <v>12399</v>
          </cell>
        </row>
        <row r="11">
          <cell r="B11">
            <v>2.5</v>
          </cell>
          <cell r="C11">
            <v>13215</v>
          </cell>
          <cell r="D11">
            <v>12517</v>
          </cell>
        </row>
        <row r="12">
          <cell r="B12">
            <v>2.6</v>
          </cell>
          <cell r="C12">
            <v>13348</v>
          </cell>
          <cell r="D12">
            <v>12636</v>
          </cell>
        </row>
        <row r="13">
          <cell r="B13">
            <v>2.7</v>
          </cell>
          <cell r="C13">
            <v>13481</v>
          </cell>
          <cell r="D13">
            <v>12755</v>
          </cell>
        </row>
        <row r="14">
          <cell r="B14">
            <v>2.8</v>
          </cell>
          <cell r="C14">
            <v>13613</v>
          </cell>
          <cell r="D14">
            <v>12873</v>
          </cell>
        </row>
        <row r="15">
          <cell r="B15">
            <v>2.9</v>
          </cell>
          <cell r="C15">
            <v>13746</v>
          </cell>
          <cell r="D15">
            <v>12992</v>
          </cell>
        </row>
        <row r="16">
          <cell r="B16">
            <v>3</v>
          </cell>
          <cell r="C16">
            <v>13878</v>
          </cell>
        </row>
        <row r="17">
          <cell r="B17">
            <v>3.1</v>
          </cell>
          <cell r="C17">
            <v>14025</v>
          </cell>
          <cell r="D17">
            <v>13250</v>
          </cell>
        </row>
        <row r="18">
          <cell r="B18">
            <v>3.2</v>
          </cell>
          <cell r="C18">
            <v>14171</v>
          </cell>
          <cell r="D18">
            <v>13390</v>
          </cell>
        </row>
        <row r="19">
          <cell r="B19">
            <v>3.3</v>
          </cell>
          <cell r="C19">
            <v>14318</v>
          </cell>
          <cell r="D19">
            <v>13529</v>
          </cell>
        </row>
        <row r="20">
          <cell r="B20">
            <v>3.4</v>
          </cell>
          <cell r="C20">
            <v>14464</v>
          </cell>
          <cell r="D20">
            <v>13669</v>
          </cell>
        </row>
        <row r="21">
          <cell r="B21">
            <v>3.5</v>
          </cell>
          <cell r="C21">
            <v>14611</v>
          </cell>
          <cell r="D21">
            <v>13808</v>
          </cell>
        </row>
        <row r="22">
          <cell r="B22">
            <v>3.6</v>
          </cell>
          <cell r="C22">
            <v>14758</v>
          </cell>
          <cell r="D22">
            <v>13948</v>
          </cell>
        </row>
        <row r="23">
          <cell r="B23">
            <v>3.7</v>
          </cell>
          <cell r="C23">
            <v>14904</v>
          </cell>
          <cell r="D23">
            <v>14088</v>
          </cell>
        </row>
        <row r="24">
          <cell r="B24">
            <v>3.8</v>
          </cell>
          <cell r="C24">
            <v>15051</v>
          </cell>
          <cell r="D24">
            <v>14227</v>
          </cell>
        </row>
        <row r="25">
          <cell r="B25">
            <v>3.9</v>
          </cell>
          <cell r="C25">
            <v>15197</v>
          </cell>
          <cell r="D25">
            <v>14367</v>
          </cell>
        </row>
        <row r="26">
          <cell r="B26">
            <v>4</v>
          </cell>
          <cell r="C26">
            <v>15344</v>
          </cell>
          <cell r="D26">
            <v>14506</v>
          </cell>
        </row>
        <row r="27">
          <cell r="B27">
            <v>4.0999999999999996</v>
          </cell>
          <cell r="C27">
            <v>15658</v>
          </cell>
          <cell r="D27">
            <v>14792</v>
          </cell>
        </row>
        <row r="28">
          <cell r="B28">
            <v>4.2</v>
          </cell>
          <cell r="C28">
            <v>15972</v>
          </cell>
          <cell r="D28">
            <v>15079</v>
          </cell>
        </row>
        <row r="29">
          <cell r="B29">
            <v>4.3</v>
          </cell>
          <cell r="C29">
            <v>16286</v>
          </cell>
          <cell r="D29">
            <v>15365</v>
          </cell>
        </row>
        <row r="30">
          <cell r="B30">
            <v>4.4000000000000004</v>
          </cell>
          <cell r="C30">
            <v>16600</v>
          </cell>
          <cell r="D30">
            <v>15651</v>
          </cell>
        </row>
        <row r="31">
          <cell r="B31">
            <v>4.5</v>
          </cell>
          <cell r="C31">
            <v>16914</v>
          </cell>
          <cell r="D31">
            <v>15937</v>
          </cell>
        </row>
        <row r="32">
          <cell r="B32">
            <v>4.5999999999999996</v>
          </cell>
          <cell r="C32">
            <v>17228</v>
          </cell>
          <cell r="D32">
            <v>16223</v>
          </cell>
        </row>
        <row r="33">
          <cell r="B33">
            <v>4.7</v>
          </cell>
          <cell r="C33">
            <v>17542</v>
          </cell>
          <cell r="D33">
            <v>16509</v>
          </cell>
        </row>
        <row r="34">
          <cell r="B34">
            <v>4.8</v>
          </cell>
          <cell r="C34">
            <v>17856</v>
          </cell>
          <cell r="D34">
            <v>16795</v>
          </cell>
        </row>
        <row r="35">
          <cell r="B35">
            <v>4.9000000000000004</v>
          </cell>
          <cell r="C35">
            <v>18240</v>
          </cell>
          <cell r="D35">
            <v>17081</v>
          </cell>
        </row>
        <row r="36">
          <cell r="B36">
            <v>5</v>
          </cell>
          <cell r="C36">
            <v>18484</v>
          </cell>
          <cell r="D36">
            <v>17368</v>
          </cell>
        </row>
        <row r="37">
          <cell r="B37">
            <v>5.0999999999999996</v>
          </cell>
          <cell r="C37">
            <v>18875</v>
          </cell>
          <cell r="D37">
            <v>17723</v>
          </cell>
        </row>
        <row r="38">
          <cell r="B38">
            <v>5.2</v>
          </cell>
          <cell r="C38">
            <v>19266</v>
          </cell>
          <cell r="D38">
            <v>18079</v>
          </cell>
        </row>
        <row r="39">
          <cell r="B39">
            <v>5.3</v>
          </cell>
          <cell r="C39">
            <v>19656</v>
          </cell>
          <cell r="D39">
            <v>18435</v>
          </cell>
        </row>
        <row r="40">
          <cell r="B40">
            <v>5.4</v>
          </cell>
          <cell r="C40">
            <v>20047</v>
          </cell>
          <cell r="D40">
            <v>18791</v>
          </cell>
        </row>
        <row r="41">
          <cell r="B41">
            <v>5.5</v>
          </cell>
          <cell r="C41">
            <v>20438</v>
          </cell>
          <cell r="D41">
            <v>19147</v>
          </cell>
        </row>
        <row r="42">
          <cell r="B42">
            <v>5.6</v>
          </cell>
          <cell r="C42">
            <v>20829</v>
          </cell>
          <cell r="D42">
            <v>19503</v>
          </cell>
        </row>
        <row r="43">
          <cell r="B43">
            <v>5.7</v>
          </cell>
          <cell r="C43">
            <v>21220</v>
          </cell>
          <cell r="D43">
            <v>19859</v>
          </cell>
        </row>
        <row r="44">
          <cell r="B44">
            <v>5.8</v>
          </cell>
          <cell r="C44">
            <v>21610</v>
          </cell>
          <cell r="D44">
            <v>20215</v>
          </cell>
        </row>
        <row r="45">
          <cell r="B45">
            <v>5.9</v>
          </cell>
          <cell r="C45">
            <v>22001</v>
          </cell>
          <cell r="D45">
            <v>20571</v>
          </cell>
        </row>
        <row r="46">
          <cell r="B46">
            <v>6</v>
          </cell>
          <cell r="C46">
            <v>22392</v>
          </cell>
          <cell r="D46">
            <v>20927</v>
          </cell>
        </row>
        <row r="47">
          <cell r="B47">
            <v>6.1</v>
          </cell>
          <cell r="C47">
            <v>22867</v>
          </cell>
          <cell r="D47">
            <v>21352</v>
          </cell>
        </row>
        <row r="48">
          <cell r="B48">
            <v>6.2</v>
          </cell>
          <cell r="C48">
            <v>23341</v>
          </cell>
          <cell r="D48">
            <v>21778</v>
          </cell>
        </row>
        <row r="49">
          <cell r="B49">
            <v>6.3</v>
          </cell>
          <cell r="C49">
            <v>23816</v>
          </cell>
          <cell r="D49">
            <v>22204</v>
          </cell>
        </row>
        <row r="50">
          <cell r="B50">
            <v>6.4</v>
          </cell>
          <cell r="C50">
            <v>24290</v>
          </cell>
          <cell r="D50">
            <v>22629</v>
          </cell>
        </row>
        <row r="51">
          <cell r="B51">
            <v>6.5</v>
          </cell>
          <cell r="C51">
            <v>24765</v>
          </cell>
          <cell r="D51">
            <v>23055</v>
          </cell>
        </row>
        <row r="52">
          <cell r="B52">
            <v>6.6</v>
          </cell>
          <cell r="C52">
            <v>25239</v>
          </cell>
          <cell r="D52">
            <v>23481</v>
          </cell>
        </row>
        <row r="53">
          <cell r="B53">
            <v>6.7</v>
          </cell>
          <cell r="C53">
            <v>25714</v>
          </cell>
          <cell r="D53">
            <v>23906</v>
          </cell>
        </row>
        <row r="54">
          <cell r="B54">
            <v>6.8</v>
          </cell>
          <cell r="C54">
            <v>26188</v>
          </cell>
          <cell r="D54">
            <v>24332</v>
          </cell>
        </row>
        <row r="55">
          <cell r="B55">
            <v>6.9</v>
          </cell>
          <cell r="C55">
            <v>26663</v>
          </cell>
          <cell r="D55">
            <v>24758</v>
          </cell>
        </row>
        <row r="56">
          <cell r="B56">
            <v>7</v>
          </cell>
          <cell r="C56">
            <v>27137</v>
          </cell>
          <cell r="D56">
            <v>25183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uong dan"/>
      <sheetName val="00"/>
      <sheetName val="HT"/>
      <sheetName val="NKC"/>
      <sheetName val="VAT01"/>
      <sheetName val="VAT0203"/>
      <sheetName val="HTTK"/>
      <sheetName val="DMHTK"/>
      <sheetName val="TSCD"/>
      <sheetName val="DMDoiTuong"/>
      <sheetName val="SDDK"/>
      <sheetName val="DMTH"/>
      <sheetName val="TAM"/>
      <sheetName val="INTC"/>
      <sheetName val="INTK"/>
      <sheetName val="XEMTONKHO"/>
      <sheetName val="SCTH"/>
      <sheetName val="SCCT"/>
      <sheetName val="THCN"/>
      <sheetName val="So CT vat tu"/>
      <sheetName val="NXT"/>
      <sheetName val="Ket chuyen"/>
      <sheetName val="CDPS2"/>
      <sheetName val="CDKT"/>
      <sheetName val="KQKD"/>
      <sheetName val="TMBCTC"/>
      <sheetName val="LCTT"/>
    </sheetNames>
    <sheetDataSet>
      <sheetData sheetId="0" refreshError="1"/>
      <sheetData sheetId="1" refreshError="1"/>
      <sheetData sheetId="2" refreshError="1">
        <row r="4">
          <cell r="C4" t="str">
            <v>Cty CP ABC</v>
          </cell>
        </row>
        <row r="5">
          <cell r="C5" t="str">
            <v>512 Nguyeãn Troïng Tuyeån, P 2, Q. Taân Bình, TP. HCM</v>
          </cell>
        </row>
        <row r="8">
          <cell r="C8" t="str">
            <v>Voõ Thò Trinh</v>
          </cell>
        </row>
        <row r="10">
          <cell r="C10" t="str">
            <v>TP. HCM, ngaøy 15 thaùng 03 naêm 2008</v>
          </cell>
        </row>
      </sheetData>
      <sheetData sheetId="3" refreshError="1">
        <row r="11">
          <cell r="AF11" t="str">
            <v/>
          </cell>
          <cell r="AG11" t="str">
            <v/>
          </cell>
          <cell r="AH11" t="str">
            <v>/</v>
          </cell>
          <cell r="AI11" t="str">
            <v>/</v>
          </cell>
        </row>
        <row r="12">
          <cell r="AF12" t="str">
            <v/>
          </cell>
          <cell r="AG12" t="str">
            <v/>
          </cell>
          <cell r="AH12" t="str">
            <v>/</v>
          </cell>
          <cell r="AI12" t="str">
            <v>/</v>
          </cell>
        </row>
        <row r="13">
          <cell r="AF13" t="str">
            <v/>
          </cell>
          <cell r="AG13" t="str">
            <v/>
          </cell>
          <cell r="AH13" t="str">
            <v>/</v>
          </cell>
          <cell r="AI13" t="str">
            <v>/</v>
          </cell>
        </row>
        <row r="14">
          <cell r="AF14" t="str">
            <v/>
          </cell>
          <cell r="AG14" t="str">
            <v/>
          </cell>
          <cell r="AH14" t="str">
            <v>/</v>
          </cell>
          <cell r="AI14" t="str">
            <v>/</v>
          </cell>
        </row>
        <row r="15">
          <cell r="AF15" t="str">
            <v/>
          </cell>
          <cell r="AG15" t="str">
            <v/>
          </cell>
          <cell r="AH15" t="str">
            <v>/</v>
          </cell>
          <cell r="AI15" t="str">
            <v>/</v>
          </cell>
        </row>
        <row r="16">
          <cell r="AF16" t="str">
            <v/>
          </cell>
          <cell r="AG16" t="str">
            <v/>
          </cell>
          <cell r="AH16" t="str">
            <v>/</v>
          </cell>
          <cell r="AI16" t="str">
            <v>/</v>
          </cell>
        </row>
        <row r="17">
          <cell r="AF17" t="str">
            <v/>
          </cell>
          <cell r="AG17" t="str">
            <v/>
          </cell>
          <cell r="AH17" t="str">
            <v>/</v>
          </cell>
          <cell r="AI17" t="str">
            <v>/</v>
          </cell>
        </row>
        <row r="18">
          <cell r="AF18" t="str">
            <v/>
          </cell>
          <cell r="AG18" t="str">
            <v/>
          </cell>
          <cell r="AH18" t="str">
            <v>/</v>
          </cell>
          <cell r="AI18" t="str">
            <v>/</v>
          </cell>
        </row>
        <row r="19">
          <cell r="AF19" t="str">
            <v/>
          </cell>
          <cell r="AG19" t="str">
            <v/>
          </cell>
          <cell r="AH19" t="str">
            <v>/</v>
          </cell>
          <cell r="AI19" t="str">
            <v>/</v>
          </cell>
        </row>
        <row r="20">
          <cell r="AF20" t="str">
            <v/>
          </cell>
          <cell r="AG20" t="str">
            <v/>
          </cell>
          <cell r="AH20" t="str">
            <v>/</v>
          </cell>
          <cell r="AI20" t="str">
            <v>/</v>
          </cell>
        </row>
        <row r="21">
          <cell r="AF21" t="str">
            <v/>
          </cell>
          <cell r="AG21" t="str">
            <v/>
          </cell>
          <cell r="AH21" t="str">
            <v>/</v>
          </cell>
          <cell r="AI21" t="str">
            <v>/</v>
          </cell>
        </row>
        <row r="22">
          <cell r="AF22" t="str">
            <v/>
          </cell>
          <cell r="AG22" t="str">
            <v/>
          </cell>
          <cell r="AH22" t="str">
            <v>/</v>
          </cell>
          <cell r="AI22" t="str">
            <v>/</v>
          </cell>
        </row>
        <row r="23">
          <cell r="AF23" t="str">
            <v/>
          </cell>
          <cell r="AG23" t="str">
            <v/>
          </cell>
          <cell r="AH23" t="str">
            <v>/</v>
          </cell>
          <cell r="AI23" t="str">
            <v>/</v>
          </cell>
        </row>
        <row r="24">
          <cell r="AF24" t="str">
            <v/>
          </cell>
          <cell r="AG24" t="str">
            <v/>
          </cell>
          <cell r="AH24" t="str">
            <v>/</v>
          </cell>
          <cell r="AI24" t="str">
            <v>/</v>
          </cell>
        </row>
        <row r="25">
          <cell r="AF25" t="str">
            <v/>
          </cell>
          <cell r="AG25" t="str">
            <v/>
          </cell>
          <cell r="AH25" t="str">
            <v>/</v>
          </cell>
          <cell r="AI25" t="str">
            <v>/</v>
          </cell>
        </row>
        <row r="26">
          <cell r="AF26" t="str">
            <v/>
          </cell>
          <cell r="AG26" t="str">
            <v/>
          </cell>
          <cell r="AH26" t="str">
            <v>/</v>
          </cell>
          <cell r="AI26" t="str">
            <v>/</v>
          </cell>
        </row>
        <row r="27">
          <cell r="AF27" t="str">
            <v/>
          </cell>
          <cell r="AG27" t="str">
            <v/>
          </cell>
          <cell r="AH27" t="str">
            <v>/</v>
          </cell>
          <cell r="AI27" t="str">
            <v>/</v>
          </cell>
        </row>
        <row r="28">
          <cell r="AF28" t="str">
            <v/>
          </cell>
          <cell r="AG28" t="str">
            <v/>
          </cell>
          <cell r="AH28" t="str">
            <v>/</v>
          </cell>
          <cell r="AI28" t="str">
            <v>/</v>
          </cell>
        </row>
        <row r="29">
          <cell r="AF29" t="str">
            <v/>
          </cell>
          <cell r="AG29" t="str">
            <v/>
          </cell>
          <cell r="AH29" t="str">
            <v>/</v>
          </cell>
          <cell r="AI29" t="str">
            <v>/</v>
          </cell>
        </row>
        <row r="30">
          <cell r="AF30" t="str">
            <v/>
          </cell>
          <cell r="AG30" t="str">
            <v/>
          </cell>
          <cell r="AH30" t="str">
            <v>/</v>
          </cell>
          <cell r="AI30" t="str">
            <v>/</v>
          </cell>
        </row>
        <row r="31">
          <cell r="AF31" t="str">
            <v/>
          </cell>
          <cell r="AG31" t="str">
            <v/>
          </cell>
          <cell r="AH31" t="str">
            <v>/</v>
          </cell>
          <cell r="AI31" t="str">
            <v>/</v>
          </cell>
        </row>
        <row r="32">
          <cell r="AF32" t="str">
            <v/>
          </cell>
          <cell r="AG32" t="str">
            <v/>
          </cell>
          <cell r="AH32" t="str">
            <v>/</v>
          </cell>
          <cell r="AI32" t="str">
            <v>/</v>
          </cell>
        </row>
        <row r="33">
          <cell r="AF33" t="str">
            <v/>
          </cell>
          <cell r="AG33" t="str">
            <v/>
          </cell>
          <cell r="AH33" t="str">
            <v>/</v>
          </cell>
          <cell r="AI33" t="str">
            <v>/</v>
          </cell>
        </row>
        <row r="34">
          <cell r="AF34" t="str">
            <v/>
          </cell>
          <cell r="AG34" t="str">
            <v/>
          </cell>
          <cell r="AH34" t="str">
            <v>/</v>
          </cell>
          <cell r="AI34" t="str">
            <v>/</v>
          </cell>
        </row>
        <row r="35">
          <cell r="AF35" t="str">
            <v/>
          </cell>
          <cell r="AG35" t="str">
            <v/>
          </cell>
          <cell r="AH35" t="str">
            <v>/</v>
          </cell>
          <cell r="AI35" t="str">
            <v>/</v>
          </cell>
        </row>
        <row r="36">
          <cell r="AF36" t="str">
            <v/>
          </cell>
          <cell r="AG36" t="str">
            <v/>
          </cell>
          <cell r="AH36" t="str">
            <v>/</v>
          </cell>
          <cell r="AI36" t="str">
            <v>/</v>
          </cell>
        </row>
        <row r="37">
          <cell r="AF37" t="str">
            <v/>
          </cell>
          <cell r="AG37" t="str">
            <v/>
          </cell>
          <cell r="AH37" t="str">
            <v>/</v>
          </cell>
          <cell r="AI37" t="str">
            <v>/</v>
          </cell>
        </row>
        <row r="38">
          <cell r="AF38" t="str">
            <v/>
          </cell>
          <cell r="AG38" t="str">
            <v/>
          </cell>
          <cell r="AH38" t="str">
            <v>/</v>
          </cell>
          <cell r="AI38" t="str">
            <v>/</v>
          </cell>
        </row>
        <row r="39">
          <cell r="AF39" t="str">
            <v/>
          </cell>
          <cell r="AG39" t="str">
            <v/>
          </cell>
          <cell r="AH39" t="str">
            <v>/</v>
          </cell>
          <cell r="AI39" t="str">
            <v>/</v>
          </cell>
        </row>
        <row r="40">
          <cell r="AF40" t="str">
            <v/>
          </cell>
          <cell r="AG40" t="str">
            <v/>
          </cell>
          <cell r="AH40" t="str">
            <v>/</v>
          </cell>
          <cell r="AI40" t="str">
            <v>/</v>
          </cell>
        </row>
        <row r="41">
          <cell r="AF41" t="str">
            <v/>
          </cell>
          <cell r="AG41" t="str">
            <v/>
          </cell>
          <cell r="AH41" t="str">
            <v>/</v>
          </cell>
          <cell r="AI41" t="str">
            <v>/</v>
          </cell>
        </row>
        <row r="42">
          <cell r="AF42" t="str">
            <v/>
          </cell>
          <cell r="AG42" t="str">
            <v/>
          </cell>
          <cell r="AH42" t="str">
            <v>/</v>
          </cell>
          <cell r="AI42" t="str">
            <v>/</v>
          </cell>
        </row>
        <row r="43">
          <cell r="AF43" t="str">
            <v/>
          </cell>
          <cell r="AG43" t="str">
            <v/>
          </cell>
          <cell r="AH43" t="str">
            <v>/</v>
          </cell>
          <cell r="AI43" t="str">
            <v>/</v>
          </cell>
        </row>
        <row r="44">
          <cell r="AF44" t="str">
            <v/>
          </cell>
          <cell r="AG44" t="str">
            <v/>
          </cell>
          <cell r="AH44" t="str">
            <v>/</v>
          </cell>
          <cell r="AI44" t="str">
            <v>/</v>
          </cell>
        </row>
        <row r="45">
          <cell r="AF45" t="str">
            <v/>
          </cell>
          <cell r="AG45" t="str">
            <v/>
          </cell>
          <cell r="AH45" t="str">
            <v>/</v>
          </cell>
          <cell r="AI45" t="str">
            <v>/</v>
          </cell>
        </row>
        <row r="46">
          <cell r="AF46" t="str">
            <v/>
          </cell>
          <cell r="AG46" t="str">
            <v/>
          </cell>
          <cell r="AH46" t="str">
            <v>/</v>
          </cell>
          <cell r="AI46" t="str">
            <v>/</v>
          </cell>
        </row>
        <row r="47">
          <cell r="AF47" t="str">
            <v/>
          </cell>
          <cell r="AG47" t="str">
            <v/>
          </cell>
          <cell r="AH47" t="str">
            <v>/</v>
          </cell>
          <cell r="AI47" t="str">
            <v>/</v>
          </cell>
        </row>
        <row r="48">
          <cell r="AF48" t="str">
            <v/>
          </cell>
          <cell r="AG48" t="str">
            <v/>
          </cell>
          <cell r="AH48" t="str">
            <v>/</v>
          </cell>
          <cell r="AI48" t="str">
            <v>/</v>
          </cell>
        </row>
        <row r="49">
          <cell r="AF49" t="str">
            <v/>
          </cell>
          <cell r="AG49" t="str">
            <v/>
          </cell>
          <cell r="AH49" t="str">
            <v>/</v>
          </cell>
          <cell r="AI49" t="str">
            <v>/</v>
          </cell>
        </row>
        <row r="50">
          <cell r="AF50" t="str">
            <v/>
          </cell>
          <cell r="AG50" t="str">
            <v/>
          </cell>
          <cell r="AH50" t="str">
            <v>/</v>
          </cell>
          <cell r="AI50" t="str">
            <v>/</v>
          </cell>
        </row>
        <row r="51">
          <cell r="AF51" t="str">
            <v/>
          </cell>
          <cell r="AG51" t="str">
            <v/>
          </cell>
          <cell r="AH51" t="str">
            <v>/</v>
          </cell>
          <cell r="AI51" t="str">
            <v>/</v>
          </cell>
        </row>
        <row r="52">
          <cell r="AF52" t="str">
            <v/>
          </cell>
          <cell r="AG52" t="str">
            <v/>
          </cell>
          <cell r="AH52" t="str">
            <v>/</v>
          </cell>
          <cell r="AI52" t="str">
            <v>/</v>
          </cell>
        </row>
        <row r="53">
          <cell r="AF53" t="str">
            <v/>
          </cell>
          <cell r="AG53" t="str">
            <v/>
          </cell>
          <cell r="AH53" t="str">
            <v>/</v>
          </cell>
          <cell r="AI53" t="str">
            <v>/</v>
          </cell>
        </row>
        <row r="54">
          <cell r="AF54" t="str">
            <v/>
          </cell>
          <cell r="AG54" t="str">
            <v/>
          </cell>
          <cell r="AH54" t="str">
            <v>/</v>
          </cell>
          <cell r="AI54" t="str">
            <v>/</v>
          </cell>
        </row>
        <row r="55">
          <cell r="AF55" t="str">
            <v/>
          </cell>
          <cell r="AG55" t="str">
            <v/>
          </cell>
          <cell r="AH55" t="str">
            <v>/</v>
          </cell>
          <cell r="AI55" t="str">
            <v>/</v>
          </cell>
        </row>
        <row r="56">
          <cell r="AF56" t="str">
            <v/>
          </cell>
          <cell r="AG56" t="str">
            <v/>
          </cell>
          <cell r="AH56" t="str">
            <v>/</v>
          </cell>
          <cell r="AI56" t="str">
            <v>/</v>
          </cell>
        </row>
        <row r="57">
          <cell r="AF57" t="str">
            <v/>
          </cell>
          <cell r="AG57" t="str">
            <v/>
          </cell>
          <cell r="AH57" t="str">
            <v>/</v>
          </cell>
          <cell r="AI57" t="str">
            <v>/</v>
          </cell>
        </row>
        <row r="58">
          <cell r="AF58" t="str">
            <v/>
          </cell>
          <cell r="AG58" t="str">
            <v/>
          </cell>
          <cell r="AH58" t="str">
            <v>/</v>
          </cell>
          <cell r="AI58" t="str">
            <v>/</v>
          </cell>
        </row>
        <row r="59">
          <cell r="AF59" t="str">
            <v/>
          </cell>
          <cell r="AG59" t="str">
            <v/>
          </cell>
          <cell r="AH59" t="str">
            <v>/</v>
          </cell>
          <cell r="AI59" t="str">
            <v>/</v>
          </cell>
        </row>
        <row r="60">
          <cell r="AF60" t="str">
            <v/>
          </cell>
          <cell r="AG60" t="str">
            <v/>
          </cell>
          <cell r="AH60" t="str">
            <v>/</v>
          </cell>
          <cell r="AI60" t="str">
            <v>/</v>
          </cell>
        </row>
        <row r="61">
          <cell r="AF61" t="str">
            <v/>
          </cell>
          <cell r="AG61" t="str">
            <v/>
          </cell>
          <cell r="AH61" t="str">
            <v>/</v>
          </cell>
          <cell r="AI61" t="str">
            <v>/</v>
          </cell>
        </row>
        <row r="62">
          <cell r="AF62" t="str">
            <v/>
          </cell>
          <cell r="AG62" t="str">
            <v/>
          </cell>
          <cell r="AH62" t="str">
            <v>/</v>
          </cell>
          <cell r="AI62" t="str">
            <v>/</v>
          </cell>
        </row>
        <row r="63">
          <cell r="AF63" t="str">
            <v/>
          </cell>
          <cell r="AG63" t="str">
            <v/>
          </cell>
          <cell r="AH63" t="str">
            <v>/</v>
          </cell>
          <cell r="AI63" t="str">
            <v>/</v>
          </cell>
        </row>
        <row r="64">
          <cell r="AF64" t="str">
            <v/>
          </cell>
          <cell r="AG64" t="str">
            <v/>
          </cell>
          <cell r="AH64" t="str">
            <v>/</v>
          </cell>
          <cell r="AI64" t="str">
            <v>/</v>
          </cell>
        </row>
        <row r="65">
          <cell r="AF65" t="str">
            <v/>
          </cell>
          <cell r="AG65" t="str">
            <v/>
          </cell>
          <cell r="AH65" t="str">
            <v>/</v>
          </cell>
          <cell r="AI65" t="str">
            <v>/</v>
          </cell>
        </row>
        <row r="66">
          <cell r="AF66" t="str">
            <v/>
          </cell>
          <cell r="AG66" t="str">
            <v/>
          </cell>
          <cell r="AH66" t="str">
            <v>/</v>
          </cell>
          <cell r="AI66" t="str">
            <v>/</v>
          </cell>
        </row>
        <row r="67">
          <cell r="AF67" t="str">
            <v/>
          </cell>
          <cell r="AG67" t="str">
            <v/>
          </cell>
          <cell r="AH67" t="str">
            <v>/</v>
          </cell>
          <cell r="AI67" t="str">
            <v>/</v>
          </cell>
        </row>
        <row r="68">
          <cell r="AF68" t="str">
            <v/>
          </cell>
          <cell r="AG68" t="str">
            <v/>
          </cell>
          <cell r="AH68" t="str">
            <v>/</v>
          </cell>
          <cell r="AI68" t="str">
            <v>/</v>
          </cell>
        </row>
        <row r="69">
          <cell r="AF69" t="str">
            <v/>
          </cell>
          <cell r="AG69" t="str">
            <v/>
          </cell>
          <cell r="AH69" t="str">
            <v>/</v>
          </cell>
          <cell r="AI69" t="str">
            <v>/</v>
          </cell>
        </row>
        <row r="70">
          <cell r="AF70" t="str">
            <v/>
          </cell>
          <cell r="AG70" t="str">
            <v/>
          </cell>
          <cell r="AH70" t="str">
            <v>/</v>
          </cell>
          <cell r="AI70" t="str">
            <v>/</v>
          </cell>
        </row>
        <row r="71">
          <cell r="AF71" t="str">
            <v/>
          </cell>
          <cell r="AG71" t="str">
            <v/>
          </cell>
          <cell r="AH71" t="str">
            <v>/</v>
          </cell>
          <cell r="AI71" t="str">
            <v>/</v>
          </cell>
        </row>
        <row r="72">
          <cell r="AF72" t="str">
            <v/>
          </cell>
          <cell r="AG72" t="str">
            <v/>
          </cell>
          <cell r="AH72" t="str">
            <v>/</v>
          </cell>
          <cell r="AI72" t="str">
            <v>/</v>
          </cell>
        </row>
        <row r="73">
          <cell r="AF73" t="str">
            <v/>
          </cell>
          <cell r="AG73" t="str">
            <v/>
          </cell>
          <cell r="AH73" t="str">
            <v>/</v>
          </cell>
          <cell r="AI73" t="str">
            <v>/</v>
          </cell>
        </row>
        <row r="74">
          <cell r="AF74" t="str">
            <v/>
          </cell>
          <cell r="AG74" t="str">
            <v/>
          </cell>
          <cell r="AH74" t="str">
            <v>/</v>
          </cell>
          <cell r="AI74" t="str">
            <v>/</v>
          </cell>
        </row>
        <row r="75">
          <cell r="AF75" t="str">
            <v/>
          </cell>
          <cell r="AG75" t="str">
            <v/>
          </cell>
          <cell r="AH75" t="str">
            <v>/</v>
          </cell>
          <cell r="AI75" t="str">
            <v>/</v>
          </cell>
        </row>
        <row r="76">
          <cell r="AF76" t="str">
            <v/>
          </cell>
          <cell r="AG76" t="str">
            <v/>
          </cell>
          <cell r="AH76" t="str">
            <v>/</v>
          </cell>
          <cell r="AI76" t="str">
            <v>/</v>
          </cell>
        </row>
        <row r="77">
          <cell r="AF77" t="str">
            <v/>
          </cell>
          <cell r="AG77" t="str">
            <v/>
          </cell>
          <cell r="AH77" t="str">
            <v>/</v>
          </cell>
          <cell r="AI77" t="str">
            <v>/</v>
          </cell>
        </row>
        <row r="78">
          <cell r="AF78" t="str">
            <v/>
          </cell>
          <cell r="AG78" t="str">
            <v/>
          </cell>
          <cell r="AH78" t="str">
            <v>/</v>
          </cell>
          <cell r="AI78" t="str">
            <v>/</v>
          </cell>
        </row>
        <row r="79">
          <cell r="AF79" t="str">
            <v/>
          </cell>
          <cell r="AG79" t="str">
            <v/>
          </cell>
          <cell r="AH79" t="str">
            <v>/</v>
          </cell>
          <cell r="AI79" t="str">
            <v>/</v>
          </cell>
        </row>
        <row r="80">
          <cell r="AF80" t="str">
            <v/>
          </cell>
          <cell r="AG80" t="str">
            <v/>
          </cell>
          <cell r="AH80" t="str">
            <v>/</v>
          </cell>
          <cell r="AI80" t="str">
            <v>/</v>
          </cell>
        </row>
        <row r="81">
          <cell r="AF81" t="str">
            <v/>
          </cell>
          <cell r="AG81" t="str">
            <v/>
          </cell>
          <cell r="AH81" t="str">
            <v>/</v>
          </cell>
          <cell r="AI81" t="str">
            <v>/</v>
          </cell>
        </row>
        <row r="82">
          <cell r="AF82" t="str">
            <v/>
          </cell>
          <cell r="AG82" t="str">
            <v/>
          </cell>
          <cell r="AH82" t="str">
            <v>/</v>
          </cell>
          <cell r="AI82" t="str">
            <v>/</v>
          </cell>
        </row>
        <row r="83">
          <cell r="AF83" t="str">
            <v/>
          </cell>
          <cell r="AG83" t="str">
            <v/>
          </cell>
          <cell r="AH83" t="str">
            <v>/</v>
          </cell>
          <cell r="AI83" t="str">
            <v>/</v>
          </cell>
        </row>
        <row r="84">
          <cell r="AF84" t="str">
            <v/>
          </cell>
          <cell r="AG84" t="str">
            <v/>
          </cell>
          <cell r="AH84" t="str">
            <v>/</v>
          </cell>
          <cell r="AI84" t="str">
            <v>/</v>
          </cell>
        </row>
        <row r="85">
          <cell r="AF85" t="str">
            <v/>
          </cell>
          <cell r="AG85" t="str">
            <v/>
          </cell>
          <cell r="AH85" t="str">
            <v>/</v>
          </cell>
          <cell r="AI85" t="str">
            <v>/</v>
          </cell>
        </row>
        <row r="86">
          <cell r="AF86" t="str">
            <v/>
          </cell>
          <cell r="AG86" t="str">
            <v/>
          </cell>
          <cell r="AH86" t="str">
            <v>/</v>
          </cell>
          <cell r="AI86" t="str">
            <v>/</v>
          </cell>
        </row>
        <row r="87">
          <cell r="AF87" t="str">
            <v/>
          </cell>
          <cell r="AG87" t="str">
            <v/>
          </cell>
          <cell r="AH87" t="str">
            <v>/</v>
          </cell>
          <cell r="AI87" t="str">
            <v>/</v>
          </cell>
        </row>
        <row r="88">
          <cell r="AF88" t="str">
            <v/>
          </cell>
          <cell r="AG88" t="str">
            <v/>
          </cell>
          <cell r="AH88" t="str">
            <v>/</v>
          </cell>
          <cell r="AI88" t="str">
            <v>/</v>
          </cell>
        </row>
        <row r="89">
          <cell r="AF89" t="str">
            <v/>
          </cell>
          <cell r="AG89" t="str">
            <v/>
          </cell>
          <cell r="AH89" t="str">
            <v>/</v>
          </cell>
          <cell r="AI89" t="str">
            <v>/</v>
          </cell>
        </row>
        <row r="90">
          <cell r="AF90" t="str">
            <v/>
          </cell>
          <cell r="AG90" t="str">
            <v/>
          </cell>
          <cell r="AH90" t="str">
            <v>/</v>
          </cell>
          <cell r="AI90" t="str">
            <v>/</v>
          </cell>
        </row>
        <row r="91">
          <cell r="AF91" t="str">
            <v/>
          </cell>
          <cell r="AG91" t="str">
            <v/>
          </cell>
          <cell r="AH91" t="str">
            <v>/</v>
          </cell>
          <cell r="AI91" t="str">
            <v>/</v>
          </cell>
        </row>
        <row r="92">
          <cell r="AF92" t="str">
            <v/>
          </cell>
          <cell r="AG92" t="str">
            <v/>
          </cell>
          <cell r="AH92" t="str">
            <v>/</v>
          </cell>
          <cell r="AI92" t="str">
            <v>/</v>
          </cell>
        </row>
        <row r="93">
          <cell r="AF93" t="str">
            <v/>
          </cell>
          <cell r="AG93" t="str">
            <v/>
          </cell>
          <cell r="AH93" t="str">
            <v>/</v>
          </cell>
          <cell r="AI93" t="str">
            <v>/</v>
          </cell>
        </row>
        <row r="94">
          <cell r="AF94" t="str">
            <v/>
          </cell>
          <cell r="AG94" t="str">
            <v/>
          </cell>
          <cell r="AH94" t="str">
            <v>/</v>
          </cell>
          <cell r="AI94" t="str">
            <v>/</v>
          </cell>
        </row>
        <row r="95">
          <cell r="AF95" t="str">
            <v/>
          </cell>
          <cell r="AG95" t="str">
            <v/>
          </cell>
          <cell r="AH95" t="str">
            <v>/</v>
          </cell>
          <cell r="AI95" t="str">
            <v>/</v>
          </cell>
        </row>
        <row r="96">
          <cell r="AF96" t="str">
            <v/>
          </cell>
          <cell r="AG96" t="str">
            <v/>
          </cell>
          <cell r="AH96" t="str">
            <v>/</v>
          </cell>
          <cell r="AI96" t="str">
            <v>/</v>
          </cell>
        </row>
        <row r="97">
          <cell r="AF97" t="str">
            <v/>
          </cell>
          <cell r="AG97" t="str">
            <v/>
          </cell>
          <cell r="AH97" t="str">
            <v>/</v>
          </cell>
          <cell r="AI97" t="str">
            <v>/</v>
          </cell>
        </row>
        <row r="98">
          <cell r="AF98" t="str">
            <v/>
          </cell>
          <cell r="AG98" t="str">
            <v/>
          </cell>
          <cell r="AH98" t="str">
            <v>/</v>
          </cell>
          <cell r="AI98" t="str">
            <v>/</v>
          </cell>
        </row>
        <row r="99">
          <cell r="AF99" t="str">
            <v/>
          </cell>
          <cell r="AG99" t="str">
            <v/>
          </cell>
          <cell r="AH99" t="str">
            <v>/</v>
          </cell>
          <cell r="AI99" t="str">
            <v>/</v>
          </cell>
        </row>
        <row r="100">
          <cell r="AF100" t="str">
            <v/>
          </cell>
          <cell r="AG100" t="str">
            <v/>
          </cell>
          <cell r="AH100" t="str">
            <v>/</v>
          </cell>
          <cell r="AI100" t="str">
            <v>/</v>
          </cell>
        </row>
        <row r="101">
          <cell r="AF101" t="str">
            <v/>
          </cell>
          <cell r="AG101" t="str">
            <v/>
          </cell>
          <cell r="AH101" t="str">
            <v>/</v>
          </cell>
          <cell r="AI101" t="str">
            <v>/</v>
          </cell>
        </row>
        <row r="102">
          <cell r="AF102" t="str">
            <v/>
          </cell>
          <cell r="AG102" t="str">
            <v/>
          </cell>
          <cell r="AH102" t="str">
            <v>/</v>
          </cell>
          <cell r="AI102" t="str">
            <v>/</v>
          </cell>
        </row>
        <row r="103">
          <cell r="AF103" t="str">
            <v/>
          </cell>
          <cell r="AG103" t="str">
            <v/>
          </cell>
          <cell r="AH103" t="str">
            <v>/</v>
          </cell>
          <cell r="AI103" t="str">
            <v>/</v>
          </cell>
        </row>
        <row r="104">
          <cell r="AF104" t="str">
            <v/>
          </cell>
          <cell r="AG104" t="str">
            <v/>
          </cell>
          <cell r="AH104" t="str">
            <v>/</v>
          </cell>
          <cell r="AI104" t="str">
            <v>/</v>
          </cell>
        </row>
        <row r="105">
          <cell r="AF105" t="str">
            <v/>
          </cell>
          <cell r="AG105" t="str">
            <v/>
          </cell>
          <cell r="AH105" t="str">
            <v>/</v>
          </cell>
          <cell r="AI105" t="str">
            <v>/</v>
          </cell>
        </row>
        <row r="106">
          <cell r="AF106" t="str">
            <v/>
          </cell>
          <cell r="AG106" t="str">
            <v/>
          </cell>
          <cell r="AH106" t="str">
            <v>/</v>
          </cell>
          <cell r="AI106" t="str">
            <v>/</v>
          </cell>
        </row>
        <row r="107">
          <cell r="AF107" t="str">
            <v/>
          </cell>
          <cell r="AG107" t="str">
            <v/>
          </cell>
          <cell r="AH107" t="str">
            <v>/</v>
          </cell>
          <cell r="AI107" t="str">
            <v>/</v>
          </cell>
        </row>
        <row r="108">
          <cell r="AF108" t="str">
            <v/>
          </cell>
          <cell r="AG108" t="str">
            <v/>
          </cell>
          <cell r="AH108" t="str">
            <v>/</v>
          </cell>
          <cell r="AI108" t="str">
            <v>/</v>
          </cell>
        </row>
        <row r="109">
          <cell r="AF109" t="str">
            <v/>
          </cell>
          <cell r="AG109" t="str">
            <v/>
          </cell>
          <cell r="AH109" t="str">
            <v>/</v>
          </cell>
          <cell r="AI109" t="str">
            <v>/</v>
          </cell>
        </row>
        <row r="110">
          <cell r="AF110" t="str">
            <v/>
          </cell>
          <cell r="AG110" t="str">
            <v/>
          </cell>
          <cell r="AH110" t="str">
            <v>/</v>
          </cell>
          <cell r="AI110" t="str">
            <v>/</v>
          </cell>
        </row>
        <row r="111">
          <cell r="AF111" t="str">
            <v/>
          </cell>
          <cell r="AG111" t="str">
            <v/>
          </cell>
          <cell r="AH111" t="str">
            <v>/</v>
          </cell>
          <cell r="AI111" t="str">
            <v>/</v>
          </cell>
        </row>
        <row r="112">
          <cell r="AF112" t="str">
            <v/>
          </cell>
          <cell r="AG112" t="str">
            <v/>
          </cell>
          <cell r="AH112" t="str">
            <v>/</v>
          </cell>
          <cell r="AI112" t="str">
            <v>/</v>
          </cell>
        </row>
        <row r="113">
          <cell r="AF113" t="str">
            <v/>
          </cell>
          <cell r="AG113" t="str">
            <v/>
          </cell>
          <cell r="AH113" t="str">
            <v>/</v>
          </cell>
          <cell r="AI113" t="str">
            <v>/</v>
          </cell>
        </row>
        <row r="114">
          <cell r="AF114" t="str">
            <v/>
          </cell>
          <cell r="AG114" t="str">
            <v/>
          </cell>
          <cell r="AH114" t="str">
            <v>/</v>
          </cell>
          <cell r="AI114" t="str">
            <v>/</v>
          </cell>
        </row>
        <row r="115">
          <cell r="AF115" t="str">
            <v/>
          </cell>
          <cell r="AG115" t="str">
            <v/>
          </cell>
          <cell r="AH115" t="str">
            <v>/</v>
          </cell>
          <cell r="AI115" t="str">
            <v>/</v>
          </cell>
        </row>
        <row r="116">
          <cell r="AF116" t="str">
            <v/>
          </cell>
          <cell r="AG116" t="str">
            <v/>
          </cell>
          <cell r="AH116" t="str">
            <v>/</v>
          </cell>
          <cell r="AI116" t="str">
            <v>/</v>
          </cell>
        </row>
        <row r="117">
          <cell r="AF117" t="str">
            <v/>
          </cell>
          <cell r="AG117" t="str">
            <v/>
          </cell>
          <cell r="AH117" t="str">
            <v>/</v>
          </cell>
          <cell r="AI117" t="str">
            <v>/</v>
          </cell>
        </row>
        <row r="118">
          <cell r="AF118" t="str">
            <v/>
          </cell>
          <cell r="AG118" t="str">
            <v/>
          </cell>
          <cell r="AH118" t="str">
            <v>/</v>
          </cell>
          <cell r="AI118" t="str">
            <v>/</v>
          </cell>
        </row>
        <row r="119">
          <cell r="AF119" t="str">
            <v/>
          </cell>
          <cell r="AG119" t="str">
            <v/>
          </cell>
          <cell r="AH119" t="str">
            <v>/</v>
          </cell>
          <cell r="AI119" t="str">
            <v>/</v>
          </cell>
        </row>
        <row r="120">
          <cell r="AF120" t="str">
            <v/>
          </cell>
          <cell r="AG120" t="str">
            <v/>
          </cell>
          <cell r="AH120" t="str">
            <v>/</v>
          </cell>
          <cell r="AI120" t="str">
            <v>/</v>
          </cell>
        </row>
        <row r="121">
          <cell r="AF121" t="str">
            <v/>
          </cell>
          <cell r="AG121" t="str">
            <v/>
          </cell>
          <cell r="AH121" t="str">
            <v>/</v>
          </cell>
          <cell r="AI121" t="str">
            <v>/</v>
          </cell>
        </row>
        <row r="122">
          <cell r="AF122" t="str">
            <v/>
          </cell>
          <cell r="AG122" t="str">
            <v/>
          </cell>
          <cell r="AH122" t="str">
            <v>/</v>
          </cell>
          <cell r="AI122" t="str">
            <v>/</v>
          </cell>
        </row>
        <row r="123">
          <cell r="AF123" t="str">
            <v/>
          </cell>
          <cell r="AG123" t="str">
            <v/>
          </cell>
          <cell r="AH123" t="str">
            <v>/</v>
          </cell>
          <cell r="AI123" t="str">
            <v>/</v>
          </cell>
        </row>
        <row r="124">
          <cell r="AF124" t="str">
            <v/>
          </cell>
          <cell r="AG124" t="str">
            <v/>
          </cell>
          <cell r="AH124" t="str">
            <v>/</v>
          </cell>
          <cell r="AI124" t="str">
            <v>/</v>
          </cell>
        </row>
        <row r="125">
          <cell r="AF125" t="str">
            <v/>
          </cell>
          <cell r="AG125" t="str">
            <v/>
          </cell>
          <cell r="AH125" t="str">
            <v>/</v>
          </cell>
          <cell r="AI125" t="str">
            <v>/</v>
          </cell>
        </row>
        <row r="126">
          <cell r="AF126" t="str">
            <v/>
          </cell>
          <cell r="AG126" t="str">
            <v/>
          </cell>
          <cell r="AH126" t="str">
            <v>/</v>
          </cell>
          <cell r="AI126" t="str">
            <v>/</v>
          </cell>
        </row>
        <row r="127">
          <cell r="AF127" t="str">
            <v/>
          </cell>
          <cell r="AG127" t="str">
            <v/>
          </cell>
          <cell r="AH127" t="str">
            <v>/</v>
          </cell>
          <cell r="AI127" t="str">
            <v>/</v>
          </cell>
        </row>
        <row r="128">
          <cell r="AF128" t="str">
            <v/>
          </cell>
          <cell r="AG128" t="str">
            <v/>
          </cell>
          <cell r="AH128" t="str">
            <v>/</v>
          </cell>
          <cell r="AI128" t="str">
            <v>/</v>
          </cell>
        </row>
        <row r="129">
          <cell r="AF129" t="str">
            <v/>
          </cell>
          <cell r="AG129" t="str">
            <v/>
          </cell>
          <cell r="AH129" t="str">
            <v>/</v>
          </cell>
          <cell r="AI129" t="str">
            <v>/</v>
          </cell>
        </row>
        <row r="130">
          <cell r="AF130" t="str">
            <v/>
          </cell>
          <cell r="AG130" t="str">
            <v/>
          </cell>
          <cell r="AH130" t="str">
            <v>/</v>
          </cell>
          <cell r="AI130" t="str">
            <v>/</v>
          </cell>
        </row>
        <row r="131">
          <cell r="AF131" t="str">
            <v/>
          </cell>
          <cell r="AG131" t="str">
            <v/>
          </cell>
          <cell r="AH131" t="str">
            <v>/</v>
          </cell>
          <cell r="AI131" t="str">
            <v>/</v>
          </cell>
        </row>
        <row r="132">
          <cell r="AF132" t="str">
            <v/>
          </cell>
          <cell r="AG132" t="str">
            <v/>
          </cell>
          <cell r="AH132" t="str">
            <v>/</v>
          </cell>
          <cell r="AI132" t="str">
            <v>/</v>
          </cell>
        </row>
        <row r="133">
          <cell r="AF133" t="str">
            <v/>
          </cell>
          <cell r="AG133" t="str">
            <v/>
          </cell>
          <cell r="AH133" t="str">
            <v>/</v>
          </cell>
          <cell r="AI133" t="str">
            <v>/</v>
          </cell>
        </row>
        <row r="134">
          <cell r="AF134" t="str">
            <v/>
          </cell>
          <cell r="AG134" t="str">
            <v/>
          </cell>
          <cell r="AH134" t="str">
            <v>/</v>
          </cell>
          <cell r="AI134" t="str">
            <v>/</v>
          </cell>
        </row>
        <row r="135">
          <cell r="AF135" t="str">
            <v/>
          </cell>
          <cell r="AG135" t="str">
            <v/>
          </cell>
          <cell r="AH135" t="str">
            <v>/</v>
          </cell>
          <cell r="AI135" t="str">
            <v>/</v>
          </cell>
        </row>
        <row r="136">
          <cell r="AF136" t="str">
            <v/>
          </cell>
          <cell r="AG136" t="str">
            <v/>
          </cell>
          <cell r="AH136" t="str">
            <v>/</v>
          </cell>
          <cell r="AI136" t="str">
            <v>/</v>
          </cell>
        </row>
        <row r="137">
          <cell r="AF137" t="str">
            <v/>
          </cell>
          <cell r="AG137" t="str">
            <v/>
          </cell>
          <cell r="AH137" t="str">
            <v>/</v>
          </cell>
          <cell r="AI137" t="str">
            <v>/</v>
          </cell>
        </row>
        <row r="138">
          <cell r="AF138" t="str">
            <v/>
          </cell>
          <cell r="AG138" t="str">
            <v/>
          </cell>
          <cell r="AH138" t="str">
            <v>/</v>
          </cell>
          <cell r="AI138" t="str">
            <v>/</v>
          </cell>
        </row>
        <row r="139">
          <cell r="AF139" t="str">
            <v/>
          </cell>
          <cell r="AG139" t="str">
            <v/>
          </cell>
          <cell r="AH139" t="str">
            <v>/</v>
          </cell>
          <cell r="AI139" t="str">
            <v>/</v>
          </cell>
        </row>
        <row r="140">
          <cell r="AF140" t="str">
            <v/>
          </cell>
          <cell r="AG140" t="str">
            <v/>
          </cell>
          <cell r="AH140" t="str">
            <v>/</v>
          </cell>
          <cell r="AI140" t="str">
            <v>/</v>
          </cell>
        </row>
        <row r="141">
          <cell r="AF141" t="str">
            <v/>
          </cell>
          <cell r="AG141" t="str">
            <v/>
          </cell>
          <cell r="AH141" t="str">
            <v>/</v>
          </cell>
          <cell r="AI141" t="str">
            <v>/</v>
          </cell>
        </row>
        <row r="142">
          <cell r="AF142" t="str">
            <v/>
          </cell>
          <cell r="AG142" t="str">
            <v/>
          </cell>
          <cell r="AH142" t="str">
            <v>/</v>
          </cell>
          <cell r="AI142" t="str">
            <v>/</v>
          </cell>
        </row>
        <row r="143">
          <cell r="AF143" t="str">
            <v/>
          </cell>
          <cell r="AG143" t="str">
            <v/>
          </cell>
          <cell r="AH143" t="str">
            <v>/</v>
          </cell>
          <cell r="AI143" t="str">
            <v>/</v>
          </cell>
        </row>
        <row r="144">
          <cell r="AF144" t="str">
            <v/>
          </cell>
          <cell r="AG144" t="str">
            <v/>
          </cell>
          <cell r="AH144" t="str">
            <v>/</v>
          </cell>
          <cell r="AI144" t="str">
            <v>/</v>
          </cell>
        </row>
        <row r="145">
          <cell r="AF145" t="str">
            <v/>
          </cell>
          <cell r="AG145" t="str">
            <v/>
          </cell>
          <cell r="AH145" t="str">
            <v>/</v>
          </cell>
          <cell r="AI145" t="str">
            <v>/</v>
          </cell>
        </row>
        <row r="146">
          <cell r="AF146" t="str">
            <v/>
          </cell>
          <cell r="AG146" t="str">
            <v/>
          </cell>
          <cell r="AH146" t="str">
            <v>/</v>
          </cell>
          <cell r="AI146" t="str">
            <v>/</v>
          </cell>
        </row>
        <row r="147">
          <cell r="AF147" t="str">
            <v/>
          </cell>
          <cell r="AG147" t="str">
            <v/>
          </cell>
          <cell r="AH147" t="str">
            <v>/</v>
          </cell>
          <cell r="AI147" t="str">
            <v>/</v>
          </cell>
        </row>
        <row r="148">
          <cell r="AF148" t="str">
            <v/>
          </cell>
          <cell r="AG148" t="str">
            <v/>
          </cell>
          <cell r="AH148" t="str">
            <v>/</v>
          </cell>
          <cell r="AI148" t="str">
            <v>/</v>
          </cell>
        </row>
        <row r="149">
          <cell r="AF149" t="str">
            <v/>
          </cell>
          <cell r="AG149" t="str">
            <v/>
          </cell>
          <cell r="AH149" t="str">
            <v>/</v>
          </cell>
          <cell r="AI149" t="str">
            <v>/</v>
          </cell>
        </row>
        <row r="150">
          <cell r="AF150" t="str">
            <v/>
          </cell>
          <cell r="AG150" t="str">
            <v/>
          </cell>
          <cell r="AH150" t="str">
            <v>/</v>
          </cell>
          <cell r="AI150" t="str">
            <v>/</v>
          </cell>
        </row>
        <row r="151">
          <cell r="AF151" t="str">
            <v/>
          </cell>
          <cell r="AG151" t="str">
            <v/>
          </cell>
          <cell r="AH151" t="str">
            <v>/</v>
          </cell>
          <cell r="AI151" t="str">
            <v>/</v>
          </cell>
        </row>
        <row r="152">
          <cell r="AF152" t="str">
            <v/>
          </cell>
          <cell r="AG152" t="str">
            <v/>
          </cell>
          <cell r="AH152" t="str">
            <v>/</v>
          </cell>
          <cell r="AI152" t="str">
            <v>/</v>
          </cell>
        </row>
        <row r="153">
          <cell r="AF153" t="str">
            <v/>
          </cell>
          <cell r="AG153" t="str">
            <v/>
          </cell>
          <cell r="AH153" t="str">
            <v>/</v>
          </cell>
          <cell r="AI153" t="str">
            <v>/</v>
          </cell>
        </row>
        <row r="154">
          <cell r="AF154" t="str">
            <v/>
          </cell>
          <cell r="AG154" t="str">
            <v/>
          </cell>
          <cell r="AH154" t="str">
            <v>/</v>
          </cell>
          <cell r="AI154" t="str">
            <v>/</v>
          </cell>
        </row>
        <row r="155">
          <cell r="AF155" t="str">
            <v/>
          </cell>
          <cell r="AG155" t="str">
            <v/>
          </cell>
          <cell r="AH155" t="str">
            <v>/</v>
          </cell>
          <cell r="AI155" t="str">
            <v>/</v>
          </cell>
        </row>
        <row r="156">
          <cell r="AF156" t="str">
            <v/>
          </cell>
          <cell r="AG156" t="str">
            <v/>
          </cell>
          <cell r="AH156" t="str">
            <v>/</v>
          </cell>
          <cell r="AI156" t="str">
            <v>/</v>
          </cell>
        </row>
        <row r="157">
          <cell r="AF157" t="str">
            <v/>
          </cell>
          <cell r="AG157" t="str">
            <v/>
          </cell>
          <cell r="AH157" t="str">
            <v>/</v>
          </cell>
          <cell r="AI157" t="str">
            <v>/</v>
          </cell>
        </row>
        <row r="158">
          <cell r="AF158" t="str">
            <v/>
          </cell>
          <cell r="AG158" t="str">
            <v/>
          </cell>
          <cell r="AH158" t="str">
            <v>/</v>
          </cell>
          <cell r="AI158" t="str">
            <v>/</v>
          </cell>
        </row>
        <row r="159">
          <cell r="AF159" t="str">
            <v/>
          </cell>
          <cell r="AG159" t="str">
            <v/>
          </cell>
          <cell r="AH159" t="str">
            <v>/</v>
          </cell>
          <cell r="AI159" t="str">
            <v>/</v>
          </cell>
        </row>
        <row r="160">
          <cell r="AF160" t="str">
            <v/>
          </cell>
          <cell r="AG160" t="str">
            <v/>
          </cell>
          <cell r="AH160" t="str">
            <v>/</v>
          </cell>
          <cell r="AI160" t="str">
            <v>/</v>
          </cell>
        </row>
        <row r="161">
          <cell r="AF161" t="str">
            <v/>
          </cell>
          <cell r="AG161" t="str">
            <v/>
          </cell>
          <cell r="AH161" t="str">
            <v>/</v>
          </cell>
          <cell r="AI161" t="str">
            <v>/</v>
          </cell>
        </row>
        <row r="162">
          <cell r="AF162" t="str">
            <v/>
          </cell>
          <cell r="AG162" t="str">
            <v/>
          </cell>
          <cell r="AH162" t="str">
            <v>/</v>
          </cell>
          <cell r="AI162" t="str">
            <v>/</v>
          </cell>
        </row>
        <row r="163">
          <cell r="AF163" t="str">
            <v/>
          </cell>
          <cell r="AG163" t="str">
            <v/>
          </cell>
          <cell r="AH163" t="str">
            <v>/</v>
          </cell>
          <cell r="AI163" t="str">
            <v>/</v>
          </cell>
        </row>
        <row r="164">
          <cell r="AF164" t="str">
            <v/>
          </cell>
          <cell r="AG164" t="str">
            <v/>
          </cell>
          <cell r="AH164" t="str">
            <v>/</v>
          </cell>
          <cell r="AI164" t="str">
            <v>/</v>
          </cell>
        </row>
        <row r="165">
          <cell r="AF165" t="str">
            <v/>
          </cell>
          <cell r="AG165" t="str">
            <v/>
          </cell>
          <cell r="AH165" t="str">
            <v>/</v>
          </cell>
          <cell r="AI165" t="str">
            <v>/</v>
          </cell>
        </row>
        <row r="166">
          <cell r="AF166" t="str">
            <v/>
          </cell>
          <cell r="AG166" t="str">
            <v/>
          </cell>
          <cell r="AH166" t="str">
            <v>/</v>
          </cell>
          <cell r="AI166" t="str">
            <v>/</v>
          </cell>
        </row>
        <row r="167">
          <cell r="AF167" t="str">
            <v/>
          </cell>
          <cell r="AG167" t="str">
            <v/>
          </cell>
          <cell r="AH167" t="str">
            <v>/</v>
          </cell>
          <cell r="AI167" t="str">
            <v>/</v>
          </cell>
        </row>
        <row r="168">
          <cell r="AF168" t="str">
            <v/>
          </cell>
          <cell r="AG168" t="str">
            <v/>
          </cell>
          <cell r="AH168" t="str">
            <v>/</v>
          </cell>
          <cell r="AI168" t="str">
            <v>/</v>
          </cell>
        </row>
        <row r="169">
          <cell r="AF169" t="str">
            <v/>
          </cell>
          <cell r="AG169" t="str">
            <v/>
          </cell>
          <cell r="AH169" t="str">
            <v>/</v>
          </cell>
          <cell r="AI169" t="str">
            <v>/</v>
          </cell>
        </row>
        <row r="170">
          <cell r="AF170" t="str">
            <v/>
          </cell>
          <cell r="AG170" t="str">
            <v/>
          </cell>
          <cell r="AH170" t="str">
            <v>/</v>
          </cell>
          <cell r="AI170" t="str">
            <v>/</v>
          </cell>
        </row>
        <row r="171">
          <cell r="AF171" t="str">
            <v/>
          </cell>
          <cell r="AG171" t="str">
            <v/>
          </cell>
          <cell r="AH171" t="str">
            <v>/</v>
          </cell>
          <cell r="AI171" t="str">
            <v>/</v>
          </cell>
        </row>
        <row r="172">
          <cell r="AF172" t="str">
            <v/>
          </cell>
          <cell r="AG172" t="str">
            <v/>
          </cell>
          <cell r="AH172" t="str">
            <v>/</v>
          </cell>
          <cell r="AI172" t="str">
            <v>/</v>
          </cell>
        </row>
        <row r="173">
          <cell r="AF173" t="str">
            <v/>
          </cell>
          <cell r="AG173" t="str">
            <v/>
          </cell>
          <cell r="AH173" t="str">
            <v>/</v>
          </cell>
          <cell r="AI173" t="str">
            <v>/</v>
          </cell>
        </row>
        <row r="174">
          <cell r="AF174" t="str">
            <v/>
          </cell>
          <cell r="AG174" t="str">
            <v/>
          </cell>
          <cell r="AH174" t="str">
            <v>/</v>
          </cell>
          <cell r="AI174" t="str">
            <v>/</v>
          </cell>
        </row>
        <row r="175">
          <cell r="AF175" t="str">
            <v/>
          </cell>
          <cell r="AG175" t="str">
            <v/>
          </cell>
          <cell r="AH175" t="str">
            <v>/</v>
          </cell>
          <cell r="AI175" t="str">
            <v>/</v>
          </cell>
        </row>
        <row r="176">
          <cell r="AF176" t="str">
            <v/>
          </cell>
          <cell r="AG176" t="str">
            <v/>
          </cell>
          <cell r="AH176" t="str">
            <v>/</v>
          </cell>
          <cell r="AI176" t="str">
            <v>/</v>
          </cell>
        </row>
        <row r="177">
          <cell r="AF177" t="str">
            <v/>
          </cell>
          <cell r="AG177" t="str">
            <v/>
          </cell>
          <cell r="AH177" t="str">
            <v>/</v>
          </cell>
          <cell r="AI177" t="str">
            <v>/</v>
          </cell>
        </row>
        <row r="178">
          <cell r="AF178" t="str">
            <v/>
          </cell>
          <cell r="AG178" t="str">
            <v/>
          </cell>
          <cell r="AH178" t="str">
            <v>/</v>
          </cell>
          <cell r="AI178" t="str">
            <v>/</v>
          </cell>
        </row>
        <row r="179">
          <cell r="AF179" t="str">
            <v/>
          </cell>
          <cell r="AG179" t="str">
            <v/>
          </cell>
          <cell r="AH179" t="str">
            <v>/</v>
          </cell>
          <cell r="AI179" t="str">
            <v>/</v>
          </cell>
        </row>
        <row r="180">
          <cell r="AF180" t="str">
            <v/>
          </cell>
          <cell r="AG180" t="str">
            <v/>
          </cell>
          <cell r="AH180" t="str">
            <v>/</v>
          </cell>
          <cell r="AI180" t="str">
            <v>/</v>
          </cell>
        </row>
        <row r="181">
          <cell r="AF181" t="str">
            <v/>
          </cell>
          <cell r="AG181" t="str">
            <v/>
          </cell>
          <cell r="AH181" t="str">
            <v>/</v>
          </cell>
          <cell r="AI181" t="str">
            <v>/</v>
          </cell>
        </row>
        <row r="182">
          <cell r="AF182" t="str">
            <v/>
          </cell>
          <cell r="AG182" t="str">
            <v/>
          </cell>
          <cell r="AH182" t="str">
            <v>/</v>
          </cell>
          <cell r="AI182" t="str">
            <v>/</v>
          </cell>
        </row>
        <row r="183">
          <cell r="AF183" t="str">
            <v/>
          </cell>
          <cell r="AG183" t="str">
            <v/>
          </cell>
          <cell r="AH183" t="str">
            <v>/</v>
          </cell>
          <cell r="AI183" t="str">
            <v>/</v>
          </cell>
        </row>
        <row r="184">
          <cell r="AF184" t="str">
            <v/>
          </cell>
          <cell r="AG184" t="str">
            <v/>
          </cell>
          <cell r="AH184" t="str">
            <v>/</v>
          </cell>
          <cell r="AI184" t="str">
            <v>/</v>
          </cell>
        </row>
        <row r="185">
          <cell r="AF185" t="str">
            <v/>
          </cell>
          <cell r="AG185" t="str">
            <v/>
          </cell>
          <cell r="AH185" t="str">
            <v>/</v>
          </cell>
          <cell r="AI185" t="str">
            <v>/</v>
          </cell>
        </row>
        <row r="186">
          <cell r="AF186" t="str">
            <v/>
          </cell>
          <cell r="AG186" t="str">
            <v/>
          </cell>
          <cell r="AH186" t="str">
            <v>/</v>
          </cell>
          <cell r="AI186" t="str">
            <v>/</v>
          </cell>
        </row>
        <row r="187">
          <cell r="AF187" t="str">
            <v/>
          </cell>
          <cell r="AG187" t="str">
            <v/>
          </cell>
          <cell r="AH187" t="str">
            <v>/</v>
          </cell>
          <cell r="AI187" t="str">
            <v>/</v>
          </cell>
        </row>
        <row r="188">
          <cell r="AF188" t="str">
            <v/>
          </cell>
          <cell r="AG188" t="str">
            <v/>
          </cell>
          <cell r="AH188" t="str">
            <v>/</v>
          </cell>
          <cell r="AI188" t="str">
            <v>/</v>
          </cell>
        </row>
        <row r="189">
          <cell r="AF189" t="str">
            <v/>
          </cell>
          <cell r="AG189" t="str">
            <v/>
          </cell>
          <cell r="AH189" t="str">
            <v>/</v>
          </cell>
          <cell r="AI189" t="str">
            <v>/</v>
          </cell>
        </row>
        <row r="190">
          <cell r="AF190" t="str">
            <v/>
          </cell>
          <cell r="AG190" t="str">
            <v/>
          </cell>
          <cell r="AH190" t="str">
            <v>/</v>
          </cell>
          <cell r="AI190" t="str">
            <v>/</v>
          </cell>
        </row>
        <row r="191">
          <cell r="AF191" t="str">
            <v/>
          </cell>
          <cell r="AG191" t="str">
            <v/>
          </cell>
          <cell r="AH191" t="str">
            <v>/</v>
          </cell>
          <cell r="AI191" t="str">
            <v>/</v>
          </cell>
        </row>
        <row r="192">
          <cell r="AF192" t="str">
            <v/>
          </cell>
          <cell r="AG192" t="str">
            <v/>
          </cell>
          <cell r="AH192" t="str">
            <v>/</v>
          </cell>
          <cell r="AI192" t="str">
            <v>/</v>
          </cell>
        </row>
        <row r="193">
          <cell r="AF193" t="str">
            <v/>
          </cell>
          <cell r="AG193" t="str">
            <v/>
          </cell>
          <cell r="AH193" t="str">
            <v>/</v>
          </cell>
          <cell r="AI193" t="str">
            <v>/</v>
          </cell>
        </row>
        <row r="194">
          <cell r="AF194" t="str">
            <v/>
          </cell>
          <cell r="AG194" t="str">
            <v/>
          </cell>
          <cell r="AH194" t="str">
            <v>/</v>
          </cell>
          <cell r="AI194" t="str">
            <v>/</v>
          </cell>
        </row>
        <row r="195">
          <cell r="AF195" t="str">
            <v/>
          </cell>
          <cell r="AG195" t="str">
            <v/>
          </cell>
          <cell r="AH195" t="str">
            <v>/</v>
          </cell>
          <cell r="AI195" t="str">
            <v>/</v>
          </cell>
        </row>
        <row r="196">
          <cell r="AF196" t="str">
            <v/>
          </cell>
          <cell r="AG196" t="str">
            <v/>
          </cell>
          <cell r="AH196" t="str">
            <v>/</v>
          </cell>
          <cell r="AI196" t="str">
            <v>/</v>
          </cell>
        </row>
        <row r="197">
          <cell r="AF197" t="str">
            <v/>
          </cell>
          <cell r="AG197" t="str">
            <v/>
          </cell>
          <cell r="AH197" t="str">
            <v>/</v>
          </cell>
          <cell r="AI197" t="str">
            <v>/</v>
          </cell>
        </row>
        <row r="198">
          <cell r="AF198" t="str">
            <v/>
          </cell>
          <cell r="AG198" t="str">
            <v/>
          </cell>
          <cell r="AH198" t="str">
            <v>/</v>
          </cell>
          <cell r="AI198" t="str">
            <v>/</v>
          </cell>
        </row>
        <row r="199">
          <cell r="AF199" t="str">
            <v/>
          </cell>
          <cell r="AG199" t="str">
            <v/>
          </cell>
          <cell r="AH199" t="str">
            <v>/</v>
          </cell>
          <cell r="AI199" t="str">
            <v>/</v>
          </cell>
        </row>
        <row r="200">
          <cell r="AF200" t="str">
            <v/>
          </cell>
          <cell r="AG200" t="str">
            <v/>
          </cell>
          <cell r="AH200" t="str">
            <v>/</v>
          </cell>
          <cell r="AI200" t="str">
            <v>/</v>
          </cell>
        </row>
        <row r="201">
          <cell r="AF201" t="str">
            <v/>
          </cell>
          <cell r="AG201" t="str">
            <v/>
          </cell>
          <cell r="AH201" t="str">
            <v>/</v>
          </cell>
          <cell r="AI201" t="str">
            <v>/</v>
          </cell>
        </row>
        <row r="202">
          <cell r="AF202" t="str">
            <v/>
          </cell>
          <cell r="AG202" t="str">
            <v/>
          </cell>
          <cell r="AH202" t="str">
            <v>/</v>
          </cell>
          <cell r="AI202" t="str">
            <v>/</v>
          </cell>
        </row>
        <row r="203">
          <cell r="AF203" t="str">
            <v/>
          </cell>
          <cell r="AG203" t="str">
            <v/>
          </cell>
          <cell r="AH203" t="str">
            <v>/</v>
          </cell>
          <cell r="AI203" t="str">
            <v>/</v>
          </cell>
        </row>
        <row r="204">
          <cell r="AF204" t="str">
            <v/>
          </cell>
          <cell r="AG204" t="str">
            <v/>
          </cell>
          <cell r="AH204" t="str">
            <v>/</v>
          </cell>
          <cell r="AI204" t="str">
            <v>/</v>
          </cell>
        </row>
        <row r="205">
          <cell r="AF205" t="str">
            <v/>
          </cell>
          <cell r="AG205" t="str">
            <v/>
          </cell>
          <cell r="AH205" t="str">
            <v>/</v>
          </cell>
          <cell r="AI205" t="str">
            <v>/</v>
          </cell>
        </row>
        <row r="206">
          <cell r="AF206" t="str">
            <v/>
          </cell>
          <cell r="AG206" t="str">
            <v/>
          </cell>
          <cell r="AH206" t="str">
            <v>/</v>
          </cell>
          <cell r="AI206" t="str">
            <v>/</v>
          </cell>
        </row>
        <row r="207">
          <cell r="AF207" t="str">
            <v/>
          </cell>
          <cell r="AG207" t="str">
            <v/>
          </cell>
          <cell r="AH207" t="str">
            <v>/</v>
          </cell>
          <cell r="AI207" t="str">
            <v>/</v>
          </cell>
        </row>
        <row r="208">
          <cell r="AF208" t="str">
            <v/>
          </cell>
          <cell r="AG208" t="str">
            <v/>
          </cell>
          <cell r="AH208" t="str">
            <v>/</v>
          </cell>
          <cell r="AI208" t="str">
            <v>/</v>
          </cell>
        </row>
        <row r="209">
          <cell r="AF209" t="str">
            <v/>
          </cell>
          <cell r="AG209" t="str">
            <v/>
          </cell>
          <cell r="AH209" t="str">
            <v>/</v>
          </cell>
          <cell r="AI209" t="str">
            <v>/</v>
          </cell>
        </row>
        <row r="210">
          <cell r="AF210" t="str">
            <v/>
          </cell>
          <cell r="AG210" t="str">
            <v/>
          </cell>
          <cell r="AH210" t="str">
            <v>/</v>
          </cell>
          <cell r="AI210" t="str">
            <v>/</v>
          </cell>
        </row>
        <row r="211">
          <cell r="AF211" t="str">
            <v/>
          </cell>
          <cell r="AG211" t="str">
            <v/>
          </cell>
          <cell r="AH211" t="str">
            <v>/</v>
          </cell>
          <cell r="AI211" t="str">
            <v>/</v>
          </cell>
        </row>
        <row r="212">
          <cell r="AF212" t="str">
            <v/>
          </cell>
          <cell r="AG212" t="str">
            <v/>
          </cell>
          <cell r="AH212" t="str">
            <v>/</v>
          </cell>
          <cell r="AI212" t="str">
            <v>/</v>
          </cell>
        </row>
        <row r="213">
          <cell r="AF213" t="str">
            <v/>
          </cell>
          <cell r="AG213" t="str">
            <v/>
          </cell>
          <cell r="AH213" t="str">
            <v>/</v>
          </cell>
          <cell r="AI213" t="str">
            <v>/</v>
          </cell>
        </row>
        <row r="214">
          <cell r="AF214" t="str">
            <v/>
          </cell>
          <cell r="AG214" t="str">
            <v/>
          </cell>
          <cell r="AH214" t="str">
            <v>/</v>
          </cell>
          <cell r="AI214" t="str">
            <v>/</v>
          </cell>
        </row>
        <row r="215">
          <cell r="AF215" t="str">
            <v/>
          </cell>
          <cell r="AG215" t="str">
            <v/>
          </cell>
          <cell r="AH215" t="str">
            <v>/</v>
          </cell>
          <cell r="AI215" t="str">
            <v>/</v>
          </cell>
        </row>
        <row r="216">
          <cell r="AF216" t="str">
            <v/>
          </cell>
          <cell r="AG216" t="str">
            <v/>
          </cell>
          <cell r="AH216" t="str">
            <v>/</v>
          </cell>
          <cell r="AI216" t="str">
            <v>/</v>
          </cell>
        </row>
        <row r="217">
          <cell r="AF217" t="str">
            <v/>
          </cell>
          <cell r="AG217" t="str">
            <v/>
          </cell>
          <cell r="AH217" t="str">
            <v>/</v>
          </cell>
          <cell r="AI217" t="str">
            <v>/</v>
          </cell>
        </row>
        <row r="218">
          <cell r="AF218" t="str">
            <v/>
          </cell>
          <cell r="AG218" t="str">
            <v/>
          </cell>
          <cell r="AH218" t="str">
            <v>/</v>
          </cell>
          <cell r="AI218" t="str">
            <v>/</v>
          </cell>
        </row>
        <row r="219">
          <cell r="AF219" t="str">
            <v/>
          </cell>
          <cell r="AG219" t="str">
            <v/>
          </cell>
          <cell r="AH219" t="str">
            <v>/</v>
          </cell>
          <cell r="AI219" t="str">
            <v>/</v>
          </cell>
        </row>
        <row r="220">
          <cell r="AF220" t="str">
            <v/>
          </cell>
          <cell r="AG220" t="str">
            <v/>
          </cell>
          <cell r="AH220" t="str">
            <v>/</v>
          </cell>
          <cell r="AI220" t="str">
            <v>/</v>
          </cell>
        </row>
        <row r="221">
          <cell r="AF221" t="str">
            <v/>
          </cell>
          <cell r="AG221" t="str">
            <v/>
          </cell>
          <cell r="AH221" t="str">
            <v>/</v>
          </cell>
          <cell r="AI221" t="str">
            <v>/</v>
          </cell>
        </row>
        <row r="222">
          <cell r="AF222" t="str">
            <v/>
          </cell>
          <cell r="AG222" t="str">
            <v/>
          </cell>
          <cell r="AH222" t="str">
            <v>/</v>
          </cell>
          <cell r="AI222" t="str">
            <v>/</v>
          </cell>
        </row>
        <row r="223">
          <cell r="AF223" t="str">
            <v/>
          </cell>
          <cell r="AG223" t="str">
            <v/>
          </cell>
          <cell r="AH223" t="str">
            <v>/</v>
          </cell>
          <cell r="AI223" t="str">
            <v>/</v>
          </cell>
        </row>
        <row r="224">
          <cell r="AF224" t="str">
            <v/>
          </cell>
          <cell r="AG224" t="str">
            <v/>
          </cell>
          <cell r="AH224" t="str">
            <v>/</v>
          </cell>
          <cell r="AI224" t="str">
            <v>/</v>
          </cell>
        </row>
        <row r="225">
          <cell r="AF225" t="str">
            <v/>
          </cell>
          <cell r="AG225" t="str">
            <v/>
          </cell>
          <cell r="AH225" t="str">
            <v>/</v>
          </cell>
          <cell r="AI225" t="str">
            <v>/</v>
          </cell>
        </row>
        <row r="226">
          <cell r="AF226" t="str">
            <v/>
          </cell>
          <cell r="AG226" t="str">
            <v/>
          </cell>
          <cell r="AH226" t="str">
            <v>/</v>
          </cell>
          <cell r="AI226" t="str">
            <v>/</v>
          </cell>
        </row>
        <row r="227">
          <cell r="AF227" t="str">
            <v/>
          </cell>
          <cell r="AG227" t="str">
            <v/>
          </cell>
          <cell r="AH227" t="str">
            <v>/</v>
          </cell>
          <cell r="AI227" t="str">
            <v>/</v>
          </cell>
        </row>
        <row r="228">
          <cell r="AF228" t="str">
            <v/>
          </cell>
          <cell r="AG228" t="str">
            <v/>
          </cell>
          <cell r="AH228" t="str">
            <v>/</v>
          </cell>
          <cell r="AI228" t="str">
            <v>/</v>
          </cell>
        </row>
        <row r="229">
          <cell r="AF229" t="str">
            <v/>
          </cell>
          <cell r="AG229" t="str">
            <v/>
          </cell>
          <cell r="AH229" t="str">
            <v>/</v>
          </cell>
          <cell r="AI229" t="str">
            <v>/</v>
          </cell>
        </row>
        <row r="230">
          <cell r="AF230" t="str">
            <v/>
          </cell>
          <cell r="AG230" t="str">
            <v/>
          </cell>
          <cell r="AH230" t="str">
            <v>/</v>
          </cell>
          <cell r="AI230" t="str">
            <v>/</v>
          </cell>
        </row>
        <row r="231">
          <cell r="AF231" t="str">
            <v/>
          </cell>
          <cell r="AG231" t="str">
            <v/>
          </cell>
          <cell r="AH231" t="str">
            <v>/</v>
          </cell>
          <cell r="AI231" t="str">
            <v>/</v>
          </cell>
        </row>
        <row r="232">
          <cell r="AF232" t="str">
            <v/>
          </cell>
          <cell r="AG232" t="str">
            <v/>
          </cell>
          <cell r="AH232" t="str">
            <v>/</v>
          </cell>
          <cell r="AI232" t="str">
            <v>/</v>
          </cell>
        </row>
        <row r="233">
          <cell r="AF233" t="str">
            <v/>
          </cell>
          <cell r="AG233" t="str">
            <v/>
          </cell>
          <cell r="AH233" t="str">
            <v>/</v>
          </cell>
          <cell r="AI233" t="str">
            <v>/</v>
          </cell>
        </row>
        <row r="234">
          <cell r="AF234" t="str">
            <v/>
          </cell>
          <cell r="AG234" t="str">
            <v/>
          </cell>
          <cell r="AH234" t="str">
            <v>/</v>
          </cell>
          <cell r="AI234" t="str">
            <v>/</v>
          </cell>
        </row>
        <row r="235">
          <cell r="AF235" t="str">
            <v/>
          </cell>
          <cell r="AG235" t="str">
            <v/>
          </cell>
          <cell r="AH235" t="str">
            <v>/</v>
          </cell>
          <cell r="AI235" t="str">
            <v>/</v>
          </cell>
        </row>
        <row r="236">
          <cell r="AF236" t="str">
            <v/>
          </cell>
          <cell r="AG236" t="str">
            <v/>
          </cell>
          <cell r="AH236" t="str">
            <v>/</v>
          </cell>
          <cell r="AI236" t="str">
            <v>/</v>
          </cell>
        </row>
        <row r="237">
          <cell r="AF237" t="str">
            <v/>
          </cell>
          <cell r="AG237" t="str">
            <v/>
          </cell>
          <cell r="AH237" t="str">
            <v>/</v>
          </cell>
          <cell r="AI237" t="str">
            <v>/</v>
          </cell>
        </row>
        <row r="238">
          <cell r="AF238" t="str">
            <v/>
          </cell>
          <cell r="AG238" t="str">
            <v/>
          </cell>
          <cell r="AH238" t="str">
            <v>/</v>
          </cell>
          <cell r="AI238" t="str">
            <v>/</v>
          </cell>
        </row>
        <row r="239">
          <cell r="AF239" t="str">
            <v/>
          </cell>
          <cell r="AG239" t="str">
            <v/>
          </cell>
          <cell r="AH239" t="str">
            <v>/</v>
          </cell>
          <cell r="AI239" t="str">
            <v>/</v>
          </cell>
        </row>
        <row r="240">
          <cell r="AF240" t="str">
            <v/>
          </cell>
          <cell r="AG240" t="str">
            <v/>
          </cell>
          <cell r="AH240" t="str">
            <v>/</v>
          </cell>
          <cell r="AI240" t="str">
            <v>/</v>
          </cell>
        </row>
        <row r="241">
          <cell r="AF241" t="str">
            <v/>
          </cell>
          <cell r="AG241" t="str">
            <v/>
          </cell>
          <cell r="AH241" t="str">
            <v>/</v>
          </cell>
          <cell r="AI241" t="str">
            <v>/</v>
          </cell>
        </row>
        <row r="242">
          <cell r="AF242" t="str">
            <v/>
          </cell>
          <cell r="AG242" t="str">
            <v/>
          </cell>
          <cell r="AH242" t="str">
            <v>/</v>
          </cell>
          <cell r="AI242" t="str">
            <v>/</v>
          </cell>
        </row>
        <row r="243">
          <cell r="AF243" t="str">
            <v/>
          </cell>
          <cell r="AG243" t="str">
            <v/>
          </cell>
          <cell r="AH243" t="str">
            <v>/</v>
          </cell>
          <cell r="AI243" t="str">
            <v>/</v>
          </cell>
        </row>
        <row r="244">
          <cell r="AF244" t="str">
            <v/>
          </cell>
          <cell r="AG244" t="str">
            <v/>
          </cell>
          <cell r="AH244" t="str">
            <v>/</v>
          </cell>
          <cell r="AI244" t="str">
            <v>/</v>
          </cell>
        </row>
        <row r="245">
          <cell r="AF245" t="str">
            <v/>
          </cell>
          <cell r="AG245" t="str">
            <v/>
          </cell>
          <cell r="AH245" t="str">
            <v>/</v>
          </cell>
          <cell r="AI245" t="str">
            <v>/</v>
          </cell>
        </row>
        <row r="246">
          <cell r="AF246" t="str">
            <v/>
          </cell>
          <cell r="AG246" t="str">
            <v/>
          </cell>
          <cell r="AH246" t="str">
            <v>/</v>
          </cell>
          <cell r="AI246" t="str">
            <v>/</v>
          </cell>
        </row>
        <row r="247">
          <cell r="AF247" t="str">
            <v/>
          </cell>
          <cell r="AG247" t="str">
            <v/>
          </cell>
          <cell r="AH247" t="str">
            <v>/</v>
          </cell>
          <cell r="AI247" t="str">
            <v>/</v>
          </cell>
        </row>
        <row r="248">
          <cell r="AF248" t="str">
            <v/>
          </cell>
          <cell r="AG248" t="str">
            <v/>
          </cell>
          <cell r="AH248" t="str">
            <v>/</v>
          </cell>
          <cell r="AI248" t="str">
            <v>/</v>
          </cell>
        </row>
        <row r="249">
          <cell r="AF249" t="str">
            <v/>
          </cell>
          <cell r="AG249" t="str">
            <v/>
          </cell>
          <cell r="AH249" t="str">
            <v>/</v>
          </cell>
          <cell r="AI249" t="str">
            <v>/</v>
          </cell>
        </row>
        <row r="250">
          <cell r="AF250" t="str">
            <v/>
          </cell>
          <cell r="AG250" t="str">
            <v/>
          </cell>
          <cell r="AH250" t="str">
            <v>/</v>
          </cell>
          <cell r="AI250" t="str">
            <v>/</v>
          </cell>
        </row>
        <row r="251">
          <cell r="AF251" t="str">
            <v/>
          </cell>
          <cell r="AG251" t="str">
            <v/>
          </cell>
          <cell r="AH251" t="str">
            <v>/</v>
          </cell>
          <cell r="AI251" t="str">
            <v>/</v>
          </cell>
        </row>
        <row r="252">
          <cell r="AF252" t="str">
            <v/>
          </cell>
          <cell r="AG252" t="str">
            <v/>
          </cell>
          <cell r="AH252" t="str">
            <v>/</v>
          </cell>
          <cell r="AI252" t="str">
            <v>/</v>
          </cell>
        </row>
        <row r="253">
          <cell r="AF253" t="str">
            <v/>
          </cell>
          <cell r="AG253" t="str">
            <v/>
          </cell>
          <cell r="AH253" t="str">
            <v>/</v>
          </cell>
          <cell r="AI253" t="str">
            <v>/</v>
          </cell>
        </row>
        <row r="254">
          <cell r="AF254" t="str">
            <v/>
          </cell>
          <cell r="AG254" t="str">
            <v/>
          </cell>
          <cell r="AH254" t="str">
            <v>/</v>
          </cell>
          <cell r="AI254" t="str">
            <v>/</v>
          </cell>
        </row>
        <row r="255">
          <cell r="AF255" t="str">
            <v/>
          </cell>
          <cell r="AG255" t="str">
            <v/>
          </cell>
          <cell r="AH255" t="str">
            <v>/</v>
          </cell>
          <cell r="AI255" t="str">
            <v>/</v>
          </cell>
        </row>
        <row r="256">
          <cell r="AF256" t="str">
            <v/>
          </cell>
          <cell r="AG256" t="str">
            <v/>
          </cell>
          <cell r="AH256" t="str">
            <v>/</v>
          </cell>
          <cell r="AI256" t="str">
            <v>/</v>
          </cell>
        </row>
        <row r="257">
          <cell r="AF257" t="str">
            <v/>
          </cell>
          <cell r="AG257" t="str">
            <v/>
          </cell>
          <cell r="AH257" t="str">
            <v>/</v>
          </cell>
          <cell r="AI257" t="str">
            <v>/</v>
          </cell>
        </row>
        <row r="258">
          <cell r="AF258" t="str">
            <v/>
          </cell>
          <cell r="AG258" t="str">
            <v/>
          </cell>
          <cell r="AH258" t="str">
            <v>/</v>
          </cell>
          <cell r="AI258" t="str">
            <v>/</v>
          </cell>
        </row>
        <row r="259">
          <cell r="AF259" t="str">
            <v/>
          </cell>
          <cell r="AG259" t="str">
            <v/>
          </cell>
          <cell r="AH259" t="str">
            <v>/</v>
          </cell>
          <cell r="AI259" t="str">
            <v>/</v>
          </cell>
        </row>
        <row r="260">
          <cell r="AF260" t="str">
            <v/>
          </cell>
          <cell r="AG260" t="str">
            <v/>
          </cell>
          <cell r="AH260" t="str">
            <v>/</v>
          </cell>
          <cell r="AI260" t="str">
            <v>/</v>
          </cell>
        </row>
        <row r="261">
          <cell r="AF261" t="str">
            <v/>
          </cell>
          <cell r="AG261" t="str">
            <v/>
          </cell>
          <cell r="AH261" t="str">
            <v>/</v>
          </cell>
          <cell r="AI261" t="str">
            <v>/</v>
          </cell>
        </row>
        <row r="262">
          <cell r="AF262" t="str">
            <v/>
          </cell>
          <cell r="AG262" t="str">
            <v/>
          </cell>
          <cell r="AH262" t="str">
            <v>/</v>
          </cell>
          <cell r="AI262" t="str">
            <v>/</v>
          </cell>
        </row>
        <row r="263">
          <cell r="AF263" t="str">
            <v/>
          </cell>
          <cell r="AG263" t="str">
            <v/>
          </cell>
          <cell r="AH263" t="str">
            <v>/</v>
          </cell>
          <cell r="AI263" t="str">
            <v>/</v>
          </cell>
        </row>
        <row r="264">
          <cell r="AF264" t="str">
            <v/>
          </cell>
          <cell r="AG264" t="str">
            <v/>
          </cell>
          <cell r="AH264" t="str">
            <v>/</v>
          </cell>
          <cell r="AI264" t="str">
            <v>/</v>
          </cell>
        </row>
        <row r="265">
          <cell r="AF265" t="str">
            <v/>
          </cell>
          <cell r="AG265" t="str">
            <v/>
          </cell>
          <cell r="AH265" t="str">
            <v>/</v>
          </cell>
          <cell r="AI265" t="str">
            <v>/</v>
          </cell>
        </row>
        <row r="266">
          <cell r="AF266" t="str">
            <v/>
          </cell>
          <cell r="AG266" t="str">
            <v/>
          </cell>
          <cell r="AH266" t="str">
            <v>/</v>
          </cell>
          <cell r="AI266" t="str">
            <v>/</v>
          </cell>
        </row>
        <row r="267">
          <cell r="AF267" t="str">
            <v/>
          </cell>
          <cell r="AG267" t="str">
            <v/>
          </cell>
          <cell r="AH267" t="str">
            <v>/</v>
          </cell>
          <cell r="AI267" t="str">
            <v>/</v>
          </cell>
        </row>
        <row r="268">
          <cell r="AF268" t="str">
            <v/>
          </cell>
          <cell r="AG268" t="str">
            <v/>
          </cell>
          <cell r="AH268" t="str">
            <v>/</v>
          </cell>
          <cell r="AI268" t="str">
            <v>/</v>
          </cell>
        </row>
        <row r="269">
          <cell r="AF269" t="str">
            <v/>
          </cell>
          <cell r="AG269" t="str">
            <v/>
          </cell>
          <cell r="AH269" t="str">
            <v>/</v>
          </cell>
          <cell r="AI269" t="str">
            <v>/</v>
          </cell>
        </row>
        <row r="270">
          <cell r="AF270" t="str">
            <v/>
          </cell>
          <cell r="AG270" t="str">
            <v/>
          </cell>
          <cell r="AH270" t="str">
            <v>/</v>
          </cell>
          <cell r="AI270" t="str">
            <v>/</v>
          </cell>
        </row>
        <row r="271">
          <cell r="AF271" t="str">
            <v/>
          </cell>
          <cell r="AG271" t="str">
            <v/>
          </cell>
          <cell r="AH271" t="str">
            <v>/</v>
          </cell>
          <cell r="AI271" t="str">
            <v>/</v>
          </cell>
        </row>
        <row r="272">
          <cell r="AF272" t="str">
            <v/>
          </cell>
          <cell r="AG272" t="str">
            <v/>
          </cell>
          <cell r="AH272" t="str">
            <v>/</v>
          </cell>
          <cell r="AI272" t="str">
            <v>/</v>
          </cell>
        </row>
        <row r="273">
          <cell r="AF273" t="str">
            <v/>
          </cell>
          <cell r="AG273" t="str">
            <v/>
          </cell>
          <cell r="AH273" t="str">
            <v>/</v>
          </cell>
          <cell r="AI273" t="str">
            <v>/</v>
          </cell>
        </row>
        <row r="274">
          <cell r="AF274" t="str">
            <v/>
          </cell>
          <cell r="AG274" t="str">
            <v/>
          </cell>
          <cell r="AH274" t="str">
            <v>/</v>
          </cell>
          <cell r="AI274" t="str">
            <v>/</v>
          </cell>
        </row>
        <row r="275">
          <cell r="AF275" t="str">
            <v/>
          </cell>
          <cell r="AG275" t="str">
            <v/>
          </cell>
          <cell r="AH275" t="str">
            <v>/</v>
          </cell>
          <cell r="AI275" t="str">
            <v>/</v>
          </cell>
        </row>
        <row r="276">
          <cell r="AF276" t="str">
            <v/>
          </cell>
          <cell r="AG276" t="str">
            <v/>
          </cell>
          <cell r="AH276" t="str">
            <v>/</v>
          </cell>
          <cell r="AI276" t="str">
            <v>/</v>
          </cell>
        </row>
        <row r="277">
          <cell r="AF277" t="str">
            <v/>
          </cell>
          <cell r="AG277" t="str">
            <v/>
          </cell>
          <cell r="AH277" t="str">
            <v>/</v>
          </cell>
          <cell r="AI277" t="str">
            <v>/</v>
          </cell>
        </row>
        <row r="278">
          <cell r="AF278" t="str">
            <v/>
          </cell>
          <cell r="AG278" t="str">
            <v/>
          </cell>
          <cell r="AH278" t="str">
            <v>/</v>
          </cell>
          <cell r="AI278" t="str">
            <v>/</v>
          </cell>
        </row>
        <row r="279">
          <cell r="AF279" t="str">
            <v/>
          </cell>
          <cell r="AG279" t="str">
            <v/>
          </cell>
          <cell r="AH279" t="str">
            <v>/</v>
          </cell>
          <cell r="AI279" t="str">
            <v>/</v>
          </cell>
        </row>
        <row r="280">
          <cell r="AF280" t="str">
            <v/>
          </cell>
          <cell r="AG280" t="str">
            <v/>
          </cell>
          <cell r="AH280" t="str">
            <v>/</v>
          </cell>
          <cell r="AI280" t="str">
            <v>/</v>
          </cell>
        </row>
        <row r="281">
          <cell r="AF281" t="str">
            <v/>
          </cell>
          <cell r="AG281" t="str">
            <v/>
          </cell>
          <cell r="AH281" t="str">
            <v>/</v>
          </cell>
          <cell r="AI281" t="str">
            <v>/</v>
          </cell>
        </row>
        <row r="282">
          <cell r="AF282" t="str">
            <v/>
          </cell>
          <cell r="AG282" t="str">
            <v/>
          </cell>
          <cell r="AH282" t="str">
            <v>/</v>
          </cell>
          <cell r="AI282" t="str">
            <v>/</v>
          </cell>
        </row>
        <row r="283">
          <cell r="AF283" t="str">
            <v/>
          </cell>
          <cell r="AG283" t="str">
            <v/>
          </cell>
          <cell r="AH283" t="str">
            <v>/</v>
          </cell>
          <cell r="AI283" t="str">
            <v>/</v>
          </cell>
        </row>
        <row r="284">
          <cell r="AF284" t="str">
            <v/>
          </cell>
          <cell r="AG284" t="str">
            <v/>
          </cell>
          <cell r="AH284" t="str">
            <v>/</v>
          </cell>
          <cell r="AI284" t="str">
            <v>/</v>
          </cell>
        </row>
        <row r="285">
          <cell r="AF285" t="str">
            <v/>
          </cell>
          <cell r="AG285" t="str">
            <v/>
          </cell>
          <cell r="AH285" t="str">
            <v>/</v>
          </cell>
          <cell r="AI285" t="str">
            <v>/</v>
          </cell>
        </row>
        <row r="286">
          <cell r="AF286" t="str">
            <v/>
          </cell>
          <cell r="AG286" t="str">
            <v/>
          </cell>
          <cell r="AH286" t="str">
            <v>/</v>
          </cell>
          <cell r="AI286" t="str">
            <v>/</v>
          </cell>
        </row>
        <row r="287">
          <cell r="AF287" t="str">
            <v/>
          </cell>
          <cell r="AG287" t="str">
            <v/>
          </cell>
          <cell r="AH287" t="str">
            <v>/</v>
          </cell>
          <cell r="AI287" t="str">
            <v>/</v>
          </cell>
        </row>
        <row r="288">
          <cell r="AF288" t="str">
            <v/>
          </cell>
          <cell r="AG288" t="str">
            <v/>
          </cell>
          <cell r="AH288" t="str">
            <v>/</v>
          </cell>
          <cell r="AI288" t="str">
            <v>/</v>
          </cell>
        </row>
        <row r="289">
          <cell r="AF289" t="str">
            <v/>
          </cell>
          <cell r="AG289" t="str">
            <v/>
          </cell>
          <cell r="AH289" t="str">
            <v>/</v>
          </cell>
          <cell r="AI289" t="str">
            <v>/</v>
          </cell>
        </row>
        <row r="290">
          <cell r="AF290" t="str">
            <v/>
          </cell>
          <cell r="AG290" t="str">
            <v/>
          </cell>
          <cell r="AH290" t="str">
            <v>/</v>
          </cell>
          <cell r="AI290" t="str">
            <v>/</v>
          </cell>
        </row>
        <row r="291">
          <cell r="AF291" t="str">
            <v/>
          </cell>
          <cell r="AG291" t="str">
            <v/>
          </cell>
          <cell r="AH291" t="str">
            <v>/</v>
          </cell>
          <cell r="AI291" t="str">
            <v>/</v>
          </cell>
        </row>
        <row r="292">
          <cell r="AF292" t="str">
            <v/>
          </cell>
          <cell r="AG292" t="str">
            <v/>
          </cell>
          <cell r="AH292" t="str">
            <v>/</v>
          </cell>
          <cell r="AI292" t="str">
            <v>/</v>
          </cell>
        </row>
        <row r="293">
          <cell r="AF293" t="str">
            <v/>
          </cell>
          <cell r="AG293" t="str">
            <v/>
          </cell>
          <cell r="AH293" t="str">
            <v>/</v>
          </cell>
          <cell r="AI293" t="str">
            <v>/</v>
          </cell>
        </row>
        <row r="294">
          <cell r="AF294" t="str">
            <v/>
          </cell>
          <cell r="AG294" t="str">
            <v/>
          </cell>
          <cell r="AH294" t="str">
            <v>/</v>
          </cell>
          <cell r="AI294" t="str">
            <v>/</v>
          </cell>
        </row>
        <row r="295">
          <cell r="AF295" t="str">
            <v/>
          </cell>
          <cell r="AG295" t="str">
            <v/>
          </cell>
          <cell r="AH295" t="str">
            <v>/</v>
          </cell>
          <cell r="AI295" t="str">
            <v>/</v>
          </cell>
        </row>
        <row r="296">
          <cell r="AF296" t="str">
            <v/>
          </cell>
          <cell r="AG296" t="str">
            <v/>
          </cell>
          <cell r="AH296" t="str">
            <v>/</v>
          </cell>
          <cell r="AI296" t="str">
            <v>/</v>
          </cell>
        </row>
        <row r="297">
          <cell r="AF297" t="str">
            <v/>
          </cell>
          <cell r="AG297" t="str">
            <v/>
          </cell>
          <cell r="AH297" t="str">
            <v>/</v>
          </cell>
          <cell r="AI297" t="str">
            <v>/</v>
          </cell>
        </row>
        <row r="298">
          <cell r="AF298" t="str">
            <v/>
          </cell>
          <cell r="AG298" t="str">
            <v/>
          </cell>
          <cell r="AH298" t="str">
            <v>/</v>
          </cell>
          <cell r="AI298" t="str">
            <v>/</v>
          </cell>
        </row>
        <row r="299">
          <cell r="AF299" t="str">
            <v/>
          </cell>
          <cell r="AG299" t="str">
            <v/>
          </cell>
          <cell r="AH299" t="str">
            <v>/</v>
          </cell>
          <cell r="AI299" t="str">
            <v>/</v>
          </cell>
        </row>
        <row r="300">
          <cell r="AF300" t="str">
            <v/>
          </cell>
          <cell r="AG300" t="str">
            <v/>
          </cell>
          <cell r="AH300" t="str">
            <v>/</v>
          </cell>
          <cell r="AI300" t="str">
            <v>/</v>
          </cell>
        </row>
        <row r="301">
          <cell r="AF301" t="str">
            <v/>
          </cell>
          <cell r="AG301" t="str">
            <v/>
          </cell>
          <cell r="AH301" t="str">
            <v>/</v>
          </cell>
          <cell r="AI301" t="str">
            <v>/</v>
          </cell>
        </row>
        <row r="302">
          <cell r="AF302" t="str">
            <v/>
          </cell>
          <cell r="AG302" t="str">
            <v/>
          </cell>
          <cell r="AH302" t="str">
            <v>/</v>
          </cell>
          <cell r="AI302" t="str">
            <v>/</v>
          </cell>
        </row>
        <row r="303">
          <cell r="AF303" t="str">
            <v/>
          </cell>
          <cell r="AG303" t="str">
            <v/>
          </cell>
          <cell r="AH303" t="str">
            <v>/</v>
          </cell>
          <cell r="AI303" t="str">
            <v>/</v>
          </cell>
        </row>
        <row r="304">
          <cell r="AF304" t="str">
            <v/>
          </cell>
          <cell r="AG304" t="str">
            <v/>
          </cell>
          <cell r="AH304" t="str">
            <v>/</v>
          </cell>
          <cell r="AI304" t="str">
            <v>/</v>
          </cell>
        </row>
        <row r="305">
          <cell r="AF305" t="str">
            <v/>
          </cell>
          <cell r="AG305" t="str">
            <v/>
          </cell>
          <cell r="AH305" t="str">
            <v>/</v>
          </cell>
          <cell r="AI305" t="str">
            <v>/</v>
          </cell>
        </row>
        <row r="306">
          <cell r="AF306" t="str">
            <v/>
          </cell>
          <cell r="AG306" t="str">
            <v/>
          </cell>
          <cell r="AH306" t="str">
            <v>/</v>
          </cell>
          <cell r="AI306" t="str">
            <v>/</v>
          </cell>
        </row>
        <row r="307">
          <cell r="AF307" t="str">
            <v/>
          </cell>
          <cell r="AG307" t="str">
            <v/>
          </cell>
          <cell r="AH307" t="str">
            <v>/</v>
          </cell>
          <cell r="AI307" t="str">
            <v>/</v>
          </cell>
        </row>
        <row r="308">
          <cell r="AF308" t="str">
            <v/>
          </cell>
          <cell r="AG308" t="str">
            <v/>
          </cell>
          <cell r="AH308" t="str">
            <v>/</v>
          </cell>
          <cell r="AI308" t="str">
            <v>/</v>
          </cell>
        </row>
        <row r="309">
          <cell r="AF309" t="str">
            <v/>
          </cell>
          <cell r="AG309" t="str">
            <v/>
          </cell>
          <cell r="AH309" t="str">
            <v>/</v>
          </cell>
          <cell r="AI309" t="str">
            <v>/</v>
          </cell>
        </row>
        <row r="310">
          <cell r="AF310" t="str">
            <v/>
          </cell>
          <cell r="AG310" t="str">
            <v/>
          </cell>
          <cell r="AH310" t="str">
            <v>/</v>
          </cell>
          <cell r="AI310" t="str">
            <v>/</v>
          </cell>
        </row>
        <row r="311">
          <cell r="AF311" t="str">
            <v/>
          </cell>
          <cell r="AG311" t="str">
            <v/>
          </cell>
          <cell r="AH311" t="str">
            <v>/</v>
          </cell>
          <cell r="AI311" t="str">
            <v>/</v>
          </cell>
        </row>
        <row r="312">
          <cell r="AF312" t="str">
            <v/>
          </cell>
          <cell r="AG312" t="str">
            <v/>
          </cell>
          <cell r="AH312" t="str">
            <v>/</v>
          </cell>
          <cell r="AI312" t="str">
            <v>/</v>
          </cell>
        </row>
        <row r="313">
          <cell r="AF313" t="str">
            <v/>
          </cell>
          <cell r="AG313" t="str">
            <v/>
          </cell>
          <cell r="AH313" t="str">
            <v>/</v>
          </cell>
          <cell r="AI313" t="str">
            <v>/</v>
          </cell>
        </row>
        <row r="314">
          <cell r="AF314" t="str">
            <v/>
          </cell>
          <cell r="AG314" t="str">
            <v/>
          </cell>
          <cell r="AH314" t="str">
            <v>/</v>
          </cell>
          <cell r="AI314" t="str">
            <v>/</v>
          </cell>
        </row>
        <row r="315">
          <cell r="AF315" t="str">
            <v/>
          </cell>
          <cell r="AG315" t="str">
            <v/>
          </cell>
          <cell r="AH315" t="str">
            <v>/</v>
          </cell>
          <cell r="AI315" t="str">
            <v>/</v>
          </cell>
        </row>
        <row r="316">
          <cell r="AF316" t="str">
            <v/>
          </cell>
          <cell r="AG316" t="str">
            <v/>
          </cell>
          <cell r="AH316" t="str">
            <v>/</v>
          </cell>
          <cell r="AI316" t="str">
            <v>/</v>
          </cell>
        </row>
        <row r="317">
          <cell r="AF317" t="str">
            <v/>
          </cell>
          <cell r="AG317" t="str">
            <v/>
          </cell>
          <cell r="AH317" t="str">
            <v>/</v>
          </cell>
          <cell r="AI317" t="str">
            <v>/</v>
          </cell>
        </row>
        <row r="318">
          <cell r="AF318" t="str">
            <v/>
          </cell>
          <cell r="AG318" t="str">
            <v/>
          </cell>
          <cell r="AH318" t="str">
            <v>/</v>
          </cell>
          <cell r="AI318" t="str">
            <v>/</v>
          </cell>
        </row>
        <row r="319">
          <cell r="AF319" t="str">
            <v/>
          </cell>
          <cell r="AG319" t="str">
            <v/>
          </cell>
          <cell r="AH319" t="str">
            <v>/</v>
          </cell>
          <cell r="AI319" t="str">
            <v>/</v>
          </cell>
        </row>
        <row r="320">
          <cell r="AF320" t="str">
            <v/>
          </cell>
          <cell r="AG320" t="str">
            <v/>
          </cell>
          <cell r="AH320" t="str">
            <v>/</v>
          </cell>
          <cell r="AI320" t="str">
            <v>/</v>
          </cell>
        </row>
        <row r="321">
          <cell r="AF321" t="str">
            <v/>
          </cell>
          <cell r="AG321" t="str">
            <v/>
          </cell>
          <cell r="AH321" t="str">
            <v>/</v>
          </cell>
          <cell r="AI321" t="str">
            <v>/</v>
          </cell>
        </row>
        <row r="322">
          <cell r="AF322" t="str">
            <v/>
          </cell>
          <cell r="AG322" t="str">
            <v/>
          </cell>
          <cell r="AH322" t="str">
            <v>/</v>
          </cell>
          <cell r="AI322" t="str">
            <v>/</v>
          </cell>
        </row>
        <row r="323">
          <cell r="AF323" t="str">
            <v/>
          </cell>
          <cell r="AG323" t="str">
            <v/>
          </cell>
          <cell r="AH323" t="str">
            <v>/</v>
          </cell>
          <cell r="AI323" t="str">
            <v>/</v>
          </cell>
        </row>
        <row r="324">
          <cell r="AF324" t="str">
            <v/>
          </cell>
          <cell r="AG324" t="str">
            <v/>
          </cell>
          <cell r="AH324" t="str">
            <v>/</v>
          </cell>
          <cell r="AI324" t="str">
            <v>/</v>
          </cell>
        </row>
        <row r="325">
          <cell r="AF325" t="str">
            <v/>
          </cell>
          <cell r="AG325" t="str">
            <v/>
          </cell>
          <cell r="AH325" t="str">
            <v>/</v>
          </cell>
          <cell r="AI325" t="str">
            <v>/</v>
          </cell>
        </row>
        <row r="326">
          <cell r="AF326" t="str">
            <v/>
          </cell>
          <cell r="AG326" t="str">
            <v/>
          </cell>
          <cell r="AH326" t="str">
            <v>/</v>
          </cell>
          <cell r="AI326" t="str">
            <v>/</v>
          </cell>
        </row>
        <row r="327">
          <cell r="AF327" t="str">
            <v/>
          </cell>
          <cell r="AG327" t="str">
            <v/>
          </cell>
          <cell r="AH327" t="str">
            <v>/</v>
          </cell>
          <cell r="AI327" t="str">
            <v>/</v>
          </cell>
        </row>
        <row r="328">
          <cell r="AF328" t="str">
            <v/>
          </cell>
          <cell r="AG328" t="str">
            <v/>
          </cell>
          <cell r="AH328" t="str">
            <v>/</v>
          </cell>
          <cell r="AI328" t="str">
            <v>/</v>
          </cell>
        </row>
        <row r="329">
          <cell r="AF329" t="str">
            <v/>
          </cell>
          <cell r="AG329" t="str">
            <v/>
          </cell>
          <cell r="AH329" t="str">
            <v>/</v>
          </cell>
          <cell r="AI329" t="str">
            <v>/</v>
          </cell>
        </row>
        <row r="330">
          <cell r="AF330" t="str">
            <v/>
          </cell>
          <cell r="AG330" t="str">
            <v/>
          </cell>
          <cell r="AH330" t="str">
            <v>/</v>
          </cell>
          <cell r="AI330" t="str">
            <v>/</v>
          </cell>
        </row>
        <row r="331">
          <cell r="AF331" t="str">
            <v/>
          </cell>
          <cell r="AG331" t="str">
            <v/>
          </cell>
          <cell r="AH331" t="str">
            <v>/</v>
          </cell>
          <cell r="AI331" t="str">
            <v>/</v>
          </cell>
        </row>
        <row r="332">
          <cell r="AF332" t="str">
            <v/>
          </cell>
          <cell r="AG332" t="str">
            <v/>
          </cell>
          <cell r="AH332" t="str">
            <v>/</v>
          </cell>
          <cell r="AI332" t="str">
            <v>/</v>
          </cell>
        </row>
        <row r="333">
          <cell r="AF333" t="str">
            <v/>
          </cell>
          <cell r="AG333" t="str">
            <v/>
          </cell>
          <cell r="AH333" t="str">
            <v>/</v>
          </cell>
          <cell r="AI333" t="str">
            <v>/</v>
          </cell>
        </row>
        <row r="334">
          <cell r="AF334" t="str">
            <v/>
          </cell>
          <cell r="AG334" t="str">
            <v/>
          </cell>
          <cell r="AH334" t="str">
            <v>/</v>
          </cell>
          <cell r="AI334" t="str">
            <v>/</v>
          </cell>
        </row>
        <row r="335">
          <cell r="AF335" t="str">
            <v/>
          </cell>
          <cell r="AG335" t="str">
            <v/>
          </cell>
          <cell r="AH335" t="str">
            <v>/</v>
          </cell>
          <cell r="AI335" t="str">
            <v>/</v>
          </cell>
        </row>
        <row r="336">
          <cell r="AF336" t="str">
            <v/>
          </cell>
          <cell r="AG336" t="str">
            <v/>
          </cell>
          <cell r="AH336" t="str">
            <v>/</v>
          </cell>
          <cell r="AI336" t="str">
            <v>/</v>
          </cell>
        </row>
        <row r="337">
          <cell r="AF337" t="str">
            <v/>
          </cell>
          <cell r="AG337" t="str">
            <v/>
          </cell>
          <cell r="AH337" t="str">
            <v>/</v>
          </cell>
          <cell r="AI337" t="str">
            <v>/</v>
          </cell>
        </row>
        <row r="338">
          <cell r="AF338" t="str">
            <v/>
          </cell>
          <cell r="AG338" t="str">
            <v/>
          </cell>
          <cell r="AH338" t="str">
            <v>/</v>
          </cell>
          <cell r="AI338" t="str">
            <v>/</v>
          </cell>
        </row>
        <row r="339">
          <cell r="AF339" t="str">
            <v/>
          </cell>
          <cell r="AG339" t="str">
            <v/>
          </cell>
          <cell r="AH339" t="str">
            <v>/</v>
          </cell>
          <cell r="AI339" t="str">
            <v>/</v>
          </cell>
        </row>
        <row r="340">
          <cell r="AF340" t="str">
            <v/>
          </cell>
          <cell r="AG340" t="str">
            <v/>
          </cell>
          <cell r="AH340" t="str">
            <v>/</v>
          </cell>
          <cell r="AI340" t="str">
            <v>/</v>
          </cell>
        </row>
        <row r="341">
          <cell r="AF341" t="str">
            <v/>
          </cell>
          <cell r="AG341" t="str">
            <v/>
          </cell>
          <cell r="AH341" t="str">
            <v>/</v>
          </cell>
          <cell r="AI341" t="str">
            <v>/</v>
          </cell>
        </row>
        <row r="342">
          <cell r="AF342" t="str">
            <v/>
          </cell>
          <cell r="AG342" t="str">
            <v/>
          </cell>
          <cell r="AH342" t="str">
            <v>/</v>
          </cell>
          <cell r="AI342" t="str">
            <v>/</v>
          </cell>
        </row>
        <row r="343">
          <cell r="AF343" t="str">
            <v/>
          </cell>
          <cell r="AG343" t="str">
            <v/>
          </cell>
          <cell r="AH343" t="str">
            <v>/</v>
          </cell>
          <cell r="AI343" t="str">
            <v>/</v>
          </cell>
        </row>
        <row r="344">
          <cell r="AF344" t="str">
            <v/>
          </cell>
          <cell r="AG344" t="str">
            <v/>
          </cell>
          <cell r="AH344" t="str">
            <v>/</v>
          </cell>
          <cell r="AI344" t="str">
            <v>/</v>
          </cell>
        </row>
        <row r="345">
          <cell r="AF345" t="str">
            <v/>
          </cell>
          <cell r="AG345" t="str">
            <v/>
          </cell>
          <cell r="AH345" t="str">
            <v>/</v>
          </cell>
          <cell r="AI345" t="str">
            <v>/</v>
          </cell>
        </row>
        <row r="346">
          <cell r="AF346" t="str">
            <v/>
          </cell>
          <cell r="AG346" t="str">
            <v/>
          </cell>
          <cell r="AH346" t="str">
            <v>/</v>
          </cell>
          <cell r="AI346" t="str">
            <v>/</v>
          </cell>
        </row>
        <row r="347">
          <cell r="AF347" t="str">
            <v/>
          </cell>
          <cell r="AG347" t="str">
            <v/>
          </cell>
          <cell r="AH347" t="str">
            <v>/</v>
          </cell>
          <cell r="AI347" t="str">
            <v>/</v>
          </cell>
        </row>
        <row r="348">
          <cell r="AF348" t="str">
            <v/>
          </cell>
          <cell r="AG348" t="str">
            <v/>
          </cell>
          <cell r="AH348" t="str">
            <v>/</v>
          </cell>
          <cell r="AI348" t="str">
            <v>/</v>
          </cell>
        </row>
        <row r="349">
          <cell r="AF349" t="str">
            <v/>
          </cell>
          <cell r="AG349" t="str">
            <v/>
          </cell>
          <cell r="AH349" t="str">
            <v>/</v>
          </cell>
          <cell r="AI349" t="str">
            <v>/</v>
          </cell>
        </row>
        <row r="350">
          <cell r="AF350" t="str">
            <v/>
          </cell>
          <cell r="AG350" t="str">
            <v/>
          </cell>
          <cell r="AH350" t="str">
            <v>/</v>
          </cell>
          <cell r="AI350" t="str">
            <v>/</v>
          </cell>
        </row>
        <row r="351">
          <cell r="AF351" t="str">
            <v/>
          </cell>
          <cell r="AG351" t="str">
            <v/>
          </cell>
          <cell r="AH351" t="str">
            <v>/</v>
          </cell>
          <cell r="AI351" t="str">
            <v>/</v>
          </cell>
        </row>
        <row r="352">
          <cell r="AF352" t="str">
            <v/>
          </cell>
          <cell r="AG352" t="str">
            <v/>
          </cell>
          <cell r="AH352" t="str">
            <v>/</v>
          </cell>
          <cell r="AI352" t="str">
            <v>/</v>
          </cell>
        </row>
        <row r="353">
          <cell r="AF353" t="str">
            <v/>
          </cell>
          <cell r="AG353" t="str">
            <v/>
          </cell>
          <cell r="AH353" t="str">
            <v>/</v>
          </cell>
          <cell r="AI353" t="str">
            <v>/</v>
          </cell>
        </row>
        <row r="354">
          <cell r="AF354" t="str">
            <v/>
          </cell>
          <cell r="AG354" t="str">
            <v/>
          </cell>
          <cell r="AH354" t="str">
            <v>/</v>
          </cell>
          <cell r="AI354" t="str">
            <v>/</v>
          </cell>
        </row>
        <row r="355">
          <cell r="AF355" t="str">
            <v/>
          </cell>
          <cell r="AG355" t="str">
            <v/>
          </cell>
          <cell r="AH355" t="str">
            <v>/</v>
          </cell>
          <cell r="AI355" t="str">
            <v>/</v>
          </cell>
        </row>
        <row r="356">
          <cell r="AF356" t="str">
            <v/>
          </cell>
          <cell r="AG356" t="str">
            <v/>
          </cell>
          <cell r="AH356" t="str">
            <v>/</v>
          </cell>
          <cell r="AI356" t="str">
            <v>/</v>
          </cell>
        </row>
        <row r="357">
          <cell r="AF357" t="str">
            <v/>
          </cell>
          <cell r="AG357" t="str">
            <v/>
          </cell>
          <cell r="AH357" t="str">
            <v>/</v>
          </cell>
          <cell r="AI357" t="str">
            <v>/</v>
          </cell>
        </row>
        <row r="358">
          <cell r="AF358" t="str">
            <v/>
          </cell>
          <cell r="AG358" t="str">
            <v/>
          </cell>
          <cell r="AH358" t="str">
            <v>/</v>
          </cell>
          <cell r="AI358" t="str">
            <v>/</v>
          </cell>
        </row>
        <row r="359">
          <cell r="AF359" t="str">
            <v/>
          </cell>
          <cell r="AG359" t="str">
            <v/>
          </cell>
          <cell r="AH359" t="str">
            <v>/</v>
          </cell>
          <cell r="AI359" t="str">
            <v>/</v>
          </cell>
        </row>
        <row r="360">
          <cell r="AF360" t="str">
            <v/>
          </cell>
          <cell r="AG360" t="str">
            <v/>
          </cell>
          <cell r="AH360" t="str">
            <v>/</v>
          </cell>
          <cell r="AI360" t="str">
            <v>/</v>
          </cell>
        </row>
        <row r="361">
          <cell r="AF361" t="str">
            <v/>
          </cell>
          <cell r="AG361" t="str">
            <v/>
          </cell>
          <cell r="AH361" t="str">
            <v>/</v>
          </cell>
          <cell r="AI361" t="str">
            <v>/</v>
          </cell>
        </row>
        <row r="362">
          <cell r="AF362" t="str">
            <v/>
          </cell>
          <cell r="AG362" t="str">
            <v/>
          </cell>
          <cell r="AH362" t="str">
            <v>/</v>
          </cell>
          <cell r="AI362" t="str">
            <v>/</v>
          </cell>
        </row>
        <row r="363">
          <cell r="AF363" t="str">
            <v/>
          </cell>
          <cell r="AG363" t="str">
            <v/>
          </cell>
          <cell r="AH363" t="str">
            <v>/</v>
          </cell>
          <cell r="AI363" t="str">
            <v>/</v>
          </cell>
        </row>
        <row r="364">
          <cell r="AF364" t="str">
            <v/>
          </cell>
          <cell r="AG364" t="str">
            <v/>
          </cell>
          <cell r="AH364" t="str">
            <v>/</v>
          </cell>
          <cell r="AI364" t="str">
            <v>/</v>
          </cell>
        </row>
        <row r="365">
          <cell r="AF365" t="str">
            <v/>
          </cell>
          <cell r="AG365" t="str">
            <v/>
          </cell>
          <cell r="AH365" t="str">
            <v>/</v>
          </cell>
          <cell r="AI365" t="str">
            <v>/</v>
          </cell>
        </row>
        <row r="366">
          <cell r="AF366" t="str">
            <v/>
          </cell>
          <cell r="AG366" t="str">
            <v/>
          </cell>
          <cell r="AH366" t="str">
            <v>/</v>
          </cell>
          <cell r="AI366" t="str">
            <v>/</v>
          </cell>
        </row>
        <row r="367">
          <cell r="AF367" t="str">
            <v/>
          </cell>
          <cell r="AG367" t="str">
            <v/>
          </cell>
          <cell r="AH367" t="str">
            <v>/</v>
          </cell>
          <cell r="AI367" t="str">
            <v>/</v>
          </cell>
        </row>
        <row r="368">
          <cell r="AF368" t="str">
            <v/>
          </cell>
          <cell r="AG368" t="str">
            <v/>
          </cell>
          <cell r="AH368" t="str">
            <v>/</v>
          </cell>
          <cell r="AI368" t="str">
            <v>/</v>
          </cell>
        </row>
        <row r="369">
          <cell r="AF369" t="str">
            <v/>
          </cell>
          <cell r="AG369" t="str">
            <v/>
          </cell>
          <cell r="AH369" t="str">
            <v>/</v>
          </cell>
          <cell r="AI369" t="str">
            <v>/</v>
          </cell>
        </row>
        <row r="370">
          <cell r="AF370" t="str">
            <v/>
          </cell>
          <cell r="AG370" t="str">
            <v/>
          </cell>
          <cell r="AH370" t="str">
            <v>/</v>
          </cell>
          <cell r="AI370" t="str">
            <v>/</v>
          </cell>
        </row>
        <row r="371">
          <cell r="AF371" t="str">
            <v/>
          </cell>
          <cell r="AG371" t="str">
            <v/>
          </cell>
          <cell r="AH371" t="str">
            <v>/</v>
          </cell>
          <cell r="AI371" t="str">
            <v>/</v>
          </cell>
        </row>
        <row r="372">
          <cell r="AF372" t="str">
            <v/>
          </cell>
          <cell r="AG372" t="str">
            <v/>
          </cell>
          <cell r="AH372" t="str">
            <v>/</v>
          </cell>
          <cell r="AI372" t="str">
            <v>/</v>
          </cell>
        </row>
        <row r="373">
          <cell r="AF373" t="str">
            <v/>
          </cell>
          <cell r="AG373" t="str">
            <v/>
          </cell>
          <cell r="AH373" t="str">
            <v>/</v>
          </cell>
          <cell r="AI373" t="str">
            <v>/</v>
          </cell>
        </row>
        <row r="374">
          <cell r="AF374" t="str">
            <v/>
          </cell>
          <cell r="AG374" t="str">
            <v/>
          </cell>
          <cell r="AH374" t="str">
            <v>/</v>
          </cell>
          <cell r="AI374" t="str">
            <v>/</v>
          </cell>
        </row>
        <row r="375">
          <cell r="AF375" t="str">
            <v/>
          </cell>
          <cell r="AG375" t="str">
            <v/>
          </cell>
          <cell r="AH375" t="str">
            <v>/</v>
          </cell>
          <cell r="AI375" t="str">
            <v>/</v>
          </cell>
        </row>
        <row r="376">
          <cell r="AF376" t="str">
            <v/>
          </cell>
          <cell r="AG376" t="str">
            <v/>
          </cell>
          <cell r="AH376" t="str">
            <v>/</v>
          </cell>
          <cell r="AI376" t="str">
            <v>/</v>
          </cell>
        </row>
        <row r="377">
          <cell r="AF377" t="str">
            <v/>
          </cell>
          <cell r="AG377" t="str">
            <v/>
          </cell>
          <cell r="AH377" t="str">
            <v>/</v>
          </cell>
          <cell r="AI377" t="str">
            <v>/</v>
          </cell>
        </row>
        <row r="378">
          <cell r="AF378" t="str">
            <v/>
          </cell>
          <cell r="AG378" t="str">
            <v/>
          </cell>
          <cell r="AH378" t="str">
            <v>/</v>
          </cell>
          <cell r="AI378" t="str">
            <v>/</v>
          </cell>
        </row>
        <row r="379">
          <cell r="AF379" t="str">
            <v/>
          </cell>
          <cell r="AG379" t="str">
            <v/>
          </cell>
          <cell r="AH379" t="str">
            <v>/</v>
          </cell>
          <cell r="AI379" t="str">
            <v>/</v>
          </cell>
        </row>
        <row r="380">
          <cell r="AF380" t="str">
            <v/>
          </cell>
          <cell r="AG380" t="str">
            <v/>
          </cell>
          <cell r="AH380" t="str">
            <v>/</v>
          </cell>
          <cell r="AI380" t="str">
            <v>/</v>
          </cell>
        </row>
        <row r="381">
          <cell r="AF381" t="str">
            <v/>
          </cell>
          <cell r="AG381" t="str">
            <v/>
          </cell>
          <cell r="AH381" t="str">
            <v>/</v>
          </cell>
          <cell r="AI381" t="str">
            <v>/</v>
          </cell>
        </row>
        <row r="382">
          <cell r="AF382" t="str">
            <v/>
          </cell>
          <cell r="AG382" t="str">
            <v/>
          </cell>
          <cell r="AH382" t="str">
            <v>/</v>
          </cell>
          <cell r="AI382" t="str">
            <v>/</v>
          </cell>
        </row>
        <row r="383">
          <cell r="AF383" t="str">
            <v/>
          </cell>
          <cell r="AG383" t="str">
            <v/>
          </cell>
          <cell r="AH383" t="str">
            <v>/</v>
          </cell>
          <cell r="AI383" t="str">
            <v>/</v>
          </cell>
        </row>
        <row r="384">
          <cell r="AF384" t="str">
            <v/>
          </cell>
          <cell r="AG384" t="str">
            <v/>
          </cell>
          <cell r="AH384" t="str">
            <v>/</v>
          </cell>
          <cell r="AI384" t="str">
            <v>/</v>
          </cell>
        </row>
        <row r="385">
          <cell r="AF385" t="str">
            <v/>
          </cell>
          <cell r="AG385" t="str">
            <v/>
          </cell>
          <cell r="AH385" t="str">
            <v>/</v>
          </cell>
          <cell r="AI385" t="str">
            <v>/</v>
          </cell>
        </row>
        <row r="386">
          <cell r="AF386" t="str">
            <v/>
          </cell>
          <cell r="AG386" t="str">
            <v/>
          </cell>
          <cell r="AH386" t="str">
            <v>/</v>
          </cell>
          <cell r="AI386" t="str">
            <v>/</v>
          </cell>
        </row>
        <row r="387">
          <cell r="AF387" t="str">
            <v/>
          </cell>
          <cell r="AG387" t="str">
            <v/>
          </cell>
          <cell r="AH387" t="str">
            <v>/</v>
          </cell>
          <cell r="AI387" t="str">
            <v>/</v>
          </cell>
        </row>
        <row r="388">
          <cell r="AF388" t="str">
            <v/>
          </cell>
          <cell r="AG388" t="str">
            <v/>
          </cell>
          <cell r="AH388" t="str">
            <v>/</v>
          </cell>
          <cell r="AI388" t="str">
            <v>/</v>
          </cell>
        </row>
        <row r="389">
          <cell r="AF389" t="str">
            <v/>
          </cell>
          <cell r="AG389" t="str">
            <v/>
          </cell>
          <cell r="AH389" t="str">
            <v>/</v>
          </cell>
          <cell r="AI389" t="str">
            <v>/</v>
          </cell>
        </row>
        <row r="390">
          <cell r="AF390" t="str">
            <v/>
          </cell>
          <cell r="AG390" t="str">
            <v/>
          </cell>
          <cell r="AH390" t="str">
            <v>/</v>
          </cell>
          <cell r="AI390" t="str">
            <v>/</v>
          </cell>
        </row>
        <row r="391">
          <cell r="AF391" t="str">
            <v/>
          </cell>
          <cell r="AG391" t="str">
            <v/>
          </cell>
          <cell r="AH391" t="str">
            <v>/</v>
          </cell>
          <cell r="AI391" t="str">
            <v>/</v>
          </cell>
        </row>
        <row r="392">
          <cell r="AF392" t="str">
            <v/>
          </cell>
          <cell r="AG392" t="str">
            <v/>
          </cell>
          <cell r="AH392" t="str">
            <v>/</v>
          </cell>
          <cell r="AI392" t="str">
            <v>/</v>
          </cell>
        </row>
        <row r="393">
          <cell r="AF393" t="str">
            <v/>
          </cell>
          <cell r="AG393" t="str">
            <v/>
          </cell>
          <cell r="AH393" t="str">
            <v>/</v>
          </cell>
          <cell r="AI393" t="str">
            <v>/</v>
          </cell>
        </row>
        <row r="394">
          <cell r="AF394" t="str">
            <v/>
          </cell>
          <cell r="AG394" t="str">
            <v/>
          </cell>
          <cell r="AH394" t="str">
            <v>/</v>
          </cell>
          <cell r="AI394" t="str">
            <v>/</v>
          </cell>
        </row>
        <row r="395">
          <cell r="AF395" t="str">
            <v/>
          </cell>
          <cell r="AG395" t="str">
            <v/>
          </cell>
          <cell r="AH395" t="str">
            <v>/</v>
          </cell>
          <cell r="AI395" t="str">
            <v>/</v>
          </cell>
        </row>
        <row r="396">
          <cell r="AF396" t="str">
            <v/>
          </cell>
          <cell r="AG396" t="str">
            <v/>
          </cell>
          <cell r="AH396" t="str">
            <v>/</v>
          </cell>
          <cell r="AI396" t="str">
            <v>/</v>
          </cell>
        </row>
        <row r="397">
          <cell r="AF397" t="str">
            <v/>
          </cell>
          <cell r="AG397" t="str">
            <v/>
          </cell>
          <cell r="AH397" t="str">
            <v>/</v>
          </cell>
          <cell r="AI397" t="str">
            <v>/</v>
          </cell>
        </row>
        <row r="398">
          <cell r="AF398" t="str">
            <v/>
          </cell>
          <cell r="AG398" t="str">
            <v/>
          </cell>
          <cell r="AH398" t="str">
            <v>/</v>
          </cell>
          <cell r="AI398" t="str">
            <v>/</v>
          </cell>
        </row>
        <row r="399">
          <cell r="AF399" t="str">
            <v/>
          </cell>
          <cell r="AG399" t="str">
            <v/>
          </cell>
          <cell r="AH399" t="str">
            <v>/</v>
          </cell>
          <cell r="AI399" t="str">
            <v>/</v>
          </cell>
        </row>
        <row r="400">
          <cell r="AF400" t="str">
            <v/>
          </cell>
          <cell r="AG400" t="str">
            <v/>
          </cell>
          <cell r="AH400" t="str">
            <v>/</v>
          </cell>
          <cell r="AI400" t="str">
            <v>/</v>
          </cell>
        </row>
        <row r="401">
          <cell r="AF401" t="str">
            <v/>
          </cell>
          <cell r="AG401" t="str">
            <v/>
          </cell>
          <cell r="AH401" t="str">
            <v>/</v>
          </cell>
          <cell r="AI401" t="str">
            <v>/</v>
          </cell>
        </row>
        <row r="402">
          <cell r="AF402" t="str">
            <v/>
          </cell>
          <cell r="AG402" t="str">
            <v/>
          </cell>
          <cell r="AH402" t="str">
            <v>/</v>
          </cell>
          <cell r="AI402" t="str">
            <v>/</v>
          </cell>
        </row>
        <row r="403">
          <cell r="AF403" t="str">
            <v/>
          </cell>
          <cell r="AG403" t="str">
            <v/>
          </cell>
          <cell r="AH403" t="str">
            <v>/</v>
          </cell>
          <cell r="AI403" t="str">
            <v>/</v>
          </cell>
        </row>
        <row r="404">
          <cell r="AF404" t="str">
            <v/>
          </cell>
          <cell r="AG404" t="str">
            <v/>
          </cell>
          <cell r="AH404" t="str">
            <v>/</v>
          </cell>
          <cell r="AI404" t="str">
            <v>/</v>
          </cell>
        </row>
        <row r="405">
          <cell r="AF405" t="str">
            <v/>
          </cell>
          <cell r="AG405" t="str">
            <v/>
          </cell>
          <cell r="AH405" t="str">
            <v>/</v>
          </cell>
          <cell r="AI405" t="str">
            <v>/</v>
          </cell>
        </row>
        <row r="406">
          <cell r="AF406" t="str">
            <v/>
          </cell>
          <cell r="AG406" t="str">
            <v/>
          </cell>
          <cell r="AH406" t="str">
            <v>/</v>
          </cell>
          <cell r="AI406" t="str">
            <v>/</v>
          </cell>
        </row>
        <row r="407">
          <cell r="AF407" t="str">
            <v/>
          </cell>
          <cell r="AG407" t="str">
            <v/>
          </cell>
          <cell r="AH407" t="str">
            <v>/</v>
          </cell>
          <cell r="AI407" t="str">
            <v>/</v>
          </cell>
        </row>
        <row r="408">
          <cell r="AF408" t="str">
            <v/>
          </cell>
          <cell r="AG408" t="str">
            <v/>
          </cell>
          <cell r="AH408" t="str">
            <v>/</v>
          </cell>
          <cell r="AI408" t="str">
            <v>/</v>
          </cell>
        </row>
        <row r="409">
          <cell r="AF409" t="str">
            <v/>
          </cell>
          <cell r="AG409" t="str">
            <v/>
          </cell>
          <cell r="AH409" t="str">
            <v>/</v>
          </cell>
          <cell r="AI409" t="str">
            <v>/</v>
          </cell>
        </row>
        <row r="410">
          <cell r="AF410" t="str">
            <v/>
          </cell>
          <cell r="AG410" t="str">
            <v/>
          </cell>
          <cell r="AH410" t="str">
            <v>/</v>
          </cell>
          <cell r="AI410" t="str">
            <v>/</v>
          </cell>
        </row>
        <row r="411">
          <cell r="AF411" t="str">
            <v/>
          </cell>
          <cell r="AG411" t="str">
            <v/>
          </cell>
          <cell r="AH411" t="str">
            <v>/</v>
          </cell>
          <cell r="AI411" t="str">
            <v>/</v>
          </cell>
        </row>
        <row r="412">
          <cell r="AF412" t="str">
            <v/>
          </cell>
          <cell r="AG412" t="str">
            <v/>
          </cell>
          <cell r="AH412" t="str">
            <v>/</v>
          </cell>
          <cell r="AI412" t="str">
            <v>/</v>
          </cell>
        </row>
        <row r="413">
          <cell r="AF413" t="str">
            <v/>
          </cell>
          <cell r="AG413" t="str">
            <v/>
          </cell>
          <cell r="AH413" t="str">
            <v>/</v>
          </cell>
          <cell r="AI413" t="str">
            <v>/</v>
          </cell>
        </row>
        <row r="414">
          <cell r="AF414" t="str">
            <v/>
          </cell>
          <cell r="AG414" t="str">
            <v/>
          </cell>
          <cell r="AH414" t="str">
            <v>/</v>
          </cell>
          <cell r="AI414" t="str">
            <v>/</v>
          </cell>
        </row>
        <row r="415">
          <cell r="AF415" t="str">
            <v/>
          </cell>
          <cell r="AG415" t="str">
            <v/>
          </cell>
          <cell r="AH415" t="str">
            <v>/</v>
          </cell>
          <cell r="AI415" t="str">
            <v>/</v>
          </cell>
        </row>
        <row r="416">
          <cell r="AF416" t="str">
            <v/>
          </cell>
          <cell r="AG416" t="str">
            <v/>
          </cell>
          <cell r="AH416" t="str">
            <v>/</v>
          </cell>
          <cell r="AI416" t="str">
            <v>/</v>
          </cell>
        </row>
        <row r="417">
          <cell r="AF417" t="str">
            <v/>
          </cell>
          <cell r="AG417" t="str">
            <v/>
          </cell>
          <cell r="AH417" t="str">
            <v>/</v>
          </cell>
          <cell r="AI417" t="str">
            <v>/</v>
          </cell>
        </row>
        <row r="418">
          <cell r="AF418" t="str">
            <v/>
          </cell>
          <cell r="AG418" t="str">
            <v/>
          </cell>
          <cell r="AH418" t="str">
            <v>/</v>
          </cell>
          <cell r="AI418" t="str">
            <v>/</v>
          </cell>
        </row>
        <row r="419">
          <cell r="AF419" t="str">
            <v/>
          </cell>
          <cell r="AG419" t="str">
            <v/>
          </cell>
          <cell r="AH419" t="str">
            <v>/</v>
          </cell>
          <cell r="AI419" t="str">
            <v>/</v>
          </cell>
        </row>
        <row r="420">
          <cell r="AF420" t="str">
            <v/>
          </cell>
          <cell r="AG420" t="str">
            <v/>
          </cell>
          <cell r="AH420" t="str">
            <v>/</v>
          </cell>
          <cell r="AI420" t="str">
            <v>/</v>
          </cell>
        </row>
        <row r="421">
          <cell r="AF421" t="str">
            <v/>
          </cell>
          <cell r="AG421" t="str">
            <v/>
          </cell>
          <cell r="AH421" t="str">
            <v>/</v>
          </cell>
          <cell r="AI421" t="str">
            <v>/</v>
          </cell>
        </row>
        <row r="422">
          <cell r="AF422" t="str">
            <v/>
          </cell>
          <cell r="AG422" t="str">
            <v/>
          </cell>
          <cell r="AH422" t="str">
            <v>/</v>
          </cell>
          <cell r="AI422" t="str">
            <v>/</v>
          </cell>
        </row>
        <row r="423">
          <cell r="AF423" t="str">
            <v/>
          </cell>
          <cell r="AG423" t="str">
            <v/>
          </cell>
          <cell r="AH423" t="str">
            <v>/</v>
          </cell>
          <cell r="AI423" t="str">
            <v>/</v>
          </cell>
        </row>
        <row r="424">
          <cell r="AF424" t="str">
            <v/>
          </cell>
          <cell r="AG424" t="str">
            <v/>
          </cell>
          <cell r="AH424" t="str">
            <v>/</v>
          </cell>
          <cell r="AI424" t="str">
            <v>/</v>
          </cell>
        </row>
        <row r="425">
          <cell r="AF425" t="str">
            <v/>
          </cell>
          <cell r="AG425" t="str">
            <v/>
          </cell>
          <cell r="AH425" t="str">
            <v>/</v>
          </cell>
          <cell r="AI425" t="str">
            <v>/</v>
          </cell>
        </row>
        <row r="426">
          <cell r="AF426" t="str">
            <v/>
          </cell>
          <cell r="AG426" t="str">
            <v/>
          </cell>
          <cell r="AH426" t="str">
            <v>/</v>
          </cell>
          <cell r="AI426" t="str">
            <v>/</v>
          </cell>
        </row>
        <row r="427">
          <cell r="AF427" t="str">
            <v/>
          </cell>
          <cell r="AG427" t="str">
            <v/>
          </cell>
          <cell r="AH427" t="str">
            <v>/</v>
          </cell>
          <cell r="AI427" t="str">
            <v>/</v>
          </cell>
        </row>
        <row r="428">
          <cell r="AF428" t="str">
            <v/>
          </cell>
          <cell r="AG428" t="str">
            <v/>
          </cell>
          <cell r="AH428" t="str">
            <v>/</v>
          </cell>
          <cell r="AI428" t="str">
            <v>/</v>
          </cell>
        </row>
        <row r="429">
          <cell r="AF429" t="str">
            <v/>
          </cell>
          <cell r="AG429" t="str">
            <v/>
          </cell>
          <cell r="AH429" t="str">
            <v>/</v>
          </cell>
          <cell r="AI429" t="str">
            <v>/</v>
          </cell>
        </row>
        <row r="430">
          <cell r="AF430" t="str">
            <v/>
          </cell>
          <cell r="AG430" t="str">
            <v/>
          </cell>
          <cell r="AH430" t="str">
            <v>/</v>
          </cell>
          <cell r="AI430" t="str">
            <v>/</v>
          </cell>
        </row>
        <row r="431">
          <cell r="AF431" t="str">
            <v/>
          </cell>
          <cell r="AG431" t="str">
            <v/>
          </cell>
          <cell r="AH431" t="str">
            <v>/</v>
          </cell>
          <cell r="AI431" t="str">
            <v>/</v>
          </cell>
        </row>
        <row r="432">
          <cell r="AF432" t="str">
            <v/>
          </cell>
          <cell r="AG432" t="str">
            <v/>
          </cell>
          <cell r="AH432" t="str">
            <v>/</v>
          </cell>
          <cell r="AI432" t="str">
            <v>/</v>
          </cell>
        </row>
        <row r="433">
          <cell r="AF433" t="str">
            <v/>
          </cell>
          <cell r="AG433" t="str">
            <v/>
          </cell>
          <cell r="AH433" t="str">
            <v>/</v>
          </cell>
          <cell r="AI433" t="str">
            <v>/</v>
          </cell>
        </row>
        <row r="434">
          <cell r="AF434" t="str">
            <v/>
          </cell>
          <cell r="AG434" t="str">
            <v/>
          </cell>
          <cell r="AH434" t="str">
            <v>/</v>
          </cell>
          <cell r="AI434" t="str">
            <v>/</v>
          </cell>
        </row>
        <row r="435">
          <cell r="AF435" t="str">
            <v/>
          </cell>
          <cell r="AG435" t="str">
            <v/>
          </cell>
          <cell r="AH435" t="str">
            <v>/</v>
          </cell>
          <cell r="AI435" t="str">
            <v>/</v>
          </cell>
        </row>
        <row r="436">
          <cell r="AF436" t="str">
            <v/>
          </cell>
          <cell r="AG436" t="str">
            <v/>
          </cell>
          <cell r="AH436" t="str">
            <v>/</v>
          </cell>
          <cell r="AI436" t="str">
            <v>/</v>
          </cell>
        </row>
        <row r="437">
          <cell r="AF437" t="str">
            <v/>
          </cell>
          <cell r="AG437" t="str">
            <v/>
          </cell>
          <cell r="AH437" t="str">
            <v>/</v>
          </cell>
          <cell r="AI437" t="str">
            <v>/</v>
          </cell>
        </row>
        <row r="438">
          <cell r="AF438" t="str">
            <v/>
          </cell>
          <cell r="AG438" t="str">
            <v/>
          </cell>
          <cell r="AH438" t="str">
            <v>/</v>
          </cell>
          <cell r="AI438" t="str">
            <v>/</v>
          </cell>
        </row>
        <row r="439">
          <cell r="AF439" t="str">
            <v/>
          </cell>
          <cell r="AG439" t="str">
            <v/>
          </cell>
          <cell r="AH439" t="str">
            <v>/</v>
          </cell>
          <cell r="AI439" t="str">
            <v>/</v>
          </cell>
        </row>
        <row r="440">
          <cell r="AF440" t="str">
            <v/>
          </cell>
          <cell r="AG440" t="str">
            <v/>
          </cell>
          <cell r="AH440" t="str">
            <v>/</v>
          </cell>
          <cell r="AI440" t="str">
            <v>/</v>
          </cell>
        </row>
        <row r="441">
          <cell r="AF441" t="str">
            <v/>
          </cell>
          <cell r="AG441" t="str">
            <v/>
          </cell>
          <cell r="AH441" t="str">
            <v>/</v>
          </cell>
          <cell r="AI441" t="str">
            <v>/</v>
          </cell>
        </row>
        <row r="442">
          <cell r="AF442" t="str">
            <v/>
          </cell>
          <cell r="AG442" t="str">
            <v/>
          </cell>
          <cell r="AH442" t="str">
            <v>/</v>
          </cell>
          <cell r="AI442" t="str">
            <v>/</v>
          </cell>
        </row>
        <row r="443">
          <cell r="AF443" t="str">
            <v/>
          </cell>
          <cell r="AG443" t="str">
            <v/>
          </cell>
          <cell r="AH443" t="str">
            <v>/</v>
          </cell>
          <cell r="AI443" t="str">
            <v>/</v>
          </cell>
        </row>
        <row r="444">
          <cell r="AF444" t="str">
            <v/>
          </cell>
          <cell r="AG444" t="str">
            <v/>
          </cell>
          <cell r="AH444" t="str">
            <v>/</v>
          </cell>
          <cell r="AI444" t="str">
            <v>/</v>
          </cell>
        </row>
        <row r="445">
          <cell r="AF445" t="str">
            <v/>
          </cell>
          <cell r="AG445" t="str">
            <v/>
          </cell>
          <cell r="AH445" t="str">
            <v>/</v>
          </cell>
          <cell r="AI445" t="str">
            <v>/</v>
          </cell>
        </row>
        <row r="446">
          <cell r="AF446" t="str">
            <v/>
          </cell>
          <cell r="AG446" t="str">
            <v/>
          </cell>
          <cell r="AH446" t="str">
            <v>/</v>
          </cell>
          <cell r="AI446" t="str">
            <v>/</v>
          </cell>
        </row>
        <row r="447">
          <cell r="AF447" t="str">
            <v/>
          </cell>
          <cell r="AG447" t="str">
            <v/>
          </cell>
          <cell r="AH447" t="str">
            <v>/</v>
          </cell>
          <cell r="AI447" t="str">
            <v>/</v>
          </cell>
        </row>
        <row r="448">
          <cell r="AF448" t="str">
            <v/>
          </cell>
          <cell r="AG448" t="str">
            <v/>
          </cell>
          <cell r="AH448" t="str">
            <v>/</v>
          </cell>
          <cell r="AI448" t="str">
            <v>/</v>
          </cell>
        </row>
        <row r="449">
          <cell r="AF449" t="str">
            <v/>
          </cell>
          <cell r="AG449" t="str">
            <v/>
          </cell>
          <cell r="AH449" t="str">
            <v>/</v>
          </cell>
          <cell r="AI449" t="str">
            <v>/</v>
          </cell>
        </row>
        <row r="450">
          <cell r="AF450" t="str">
            <v/>
          </cell>
          <cell r="AG450" t="str">
            <v/>
          </cell>
          <cell r="AH450" t="str">
            <v>/</v>
          </cell>
          <cell r="AI450" t="str">
            <v>/</v>
          </cell>
        </row>
        <row r="451">
          <cell r="AF451" t="str">
            <v/>
          </cell>
          <cell r="AG451" t="str">
            <v/>
          </cell>
          <cell r="AH451" t="str">
            <v>/</v>
          </cell>
          <cell r="AI451" t="str">
            <v>/</v>
          </cell>
        </row>
        <row r="452">
          <cell r="AF452" t="str">
            <v/>
          </cell>
          <cell r="AG452" t="str">
            <v/>
          </cell>
          <cell r="AH452" t="str">
            <v>/</v>
          </cell>
          <cell r="AI452" t="str">
            <v>/</v>
          </cell>
        </row>
        <row r="453">
          <cell r="AF453" t="str">
            <v/>
          </cell>
          <cell r="AG453" t="str">
            <v/>
          </cell>
          <cell r="AH453" t="str">
            <v>/</v>
          </cell>
          <cell r="AI453" t="str">
            <v>/</v>
          </cell>
        </row>
        <row r="454">
          <cell r="AF454" t="str">
            <v/>
          </cell>
          <cell r="AG454" t="str">
            <v/>
          </cell>
          <cell r="AH454" t="str">
            <v>/</v>
          </cell>
          <cell r="AI454" t="str">
            <v>/</v>
          </cell>
        </row>
        <row r="455">
          <cell r="AF455" t="str">
            <v/>
          </cell>
          <cell r="AG455" t="str">
            <v/>
          </cell>
          <cell r="AH455" t="str">
            <v>/</v>
          </cell>
          <cell r="AI455" t="str">
            <v>/</v>
          </cell>
        </row>
        <row r="456">
          <cell r="AF456" t="str">
            <v/>
          </cell>
          <cell r="AG456" t="str">
            <v/>
          </cell>
          <cell r="AH456" t="str">
            <v>/</v>
          </cell>
          <cell r="AI456" t="str">
            <v>/</v>
          </cell>
        </row>
        <row r="457">
          <cell r="AF457" t="str">
            <v/>
          </cell>
          <cell r="AG457" t="str">
            <v/>
          </cell>
          <cell r="AH457" t="str">
            <v>/</v>
          </cell>
          <cell r="AI457" t="str">
            <v>/</v>
          </cell>
        </row>
        <row r="458">
          <cell r="AF458" t="str">
            <v/>
          </cell>
          <cell r="AG458" t="str">
            <v/>
          </cell>
          <cell r="AH458" t="str">
            <v>/</v>
          </cell>
          <cell r="AI458" t="str">
            <v>/</v>
          </cell>
        </row>
        <row r="459">
          <cell r="AF459" t="str">
            <v/>
          </cell>
          <cell r="AG459" t="str">
            <v/>
          </cell>
          <cell r="AH459" t="str">
            <v>/</v>
          </cell>
          <cell r="AI459" t="str">
            <v>/</v>
          </cell>
        </row>
        <row r="460">
          <cell r="AF460" t="str">
            <v/>
          </cell>
          <cell r="AG460" t="str">
            <v/>
          </cell>
          <cell r="AH460" t="str">
            <v>/</v>
          </cell>
          <cell r="AI460" t="str">
            <v>/</v>
          </cell>
        </row>
        <row r="461">
          <cell r="AF461" t="str">
            <v/>
          </cell>
          <cell r="AG461" t="str">
            <v/>
          </cell>
          <cell r="AH461" t="str">
            <v>/</v>
          </cell>
          <cell r="AI461" t="str">
            <v>/</v>
          </cell>
        </row>
        <row r="462">
          <cell r="AF462" t="str">
            <v/>
          </cell>
          <cell r="AG462" t="str">
            <v/>
          </cell>
          <cell r="AH462" t="str">
            <v>/</v>
          </cell>
          <cell r="AI462" t="str">
            <v>/</v>
          </cell>
        </row>
        <row r="463">
          <cell r="AF463" t="str">
            <v/>
          </cell>
          <cell r="AG463" t="str">
            <v/>
          </cell>
          <cell r="AH463" t="str">
            <v>/</v>
          </cell>
          <cell r="AI463" t="str">
            <v>/</v>
          </cell>
        </row>
        <row r="464">
          <cell r="AF464" t="str">
            <v/>
          </cell>
          <cell r="AG464" t="str">
            <v/>
          </cell>
          <cell r="AH464" t="str">
            <v>/</v>
          </cell>
          <cell r="AI464" t="str">
            <v>/</v>
          </cell>
        </row>
        <row r="465">
          <cell r="AF465" t="str">
            <v/>
          </cell>
          <cell r="AG465" t="str">
            <v/>
          </cell>
          <cell r="AH465" t="str">
            <v>/</v>
          </cell>
          <cell r="AI465" t="str">
            <v>/</v>
          </cell>
        </row>
        <row r="466">
          <cell r="AF466" t="str">
            <v/>
          </cell>
          <cell r="AG466" t="str">
            <v/>
          </cell>
          <cell r="AH466" t="str">
            <v>/</v>
          </cell>
          <cell r="AI466" t="str">
            <v>/</v>
          </cell>
        </row>
        <row r="467">
          <cell r="AF467" t="str">
            <v/>
          </cell>
          <cell r="AG467" t="str">
            <v/>
          </cell>
          <cell r="AH467" t="str">
            <v>/</v>
          </cell>
          <cell r="AI467" t="str">
            <v>/</v>
          </cell>
        </row>
        <row r="468">
          <cell r="AF468" t="str">
            <v/>
          </cell>
          <cell r="AG468" t="str">
            <v/>
          </cell>
          <cell r="AH468" t="str">
            <v>/</v>
          </cell>
          <cell r="AI468" t="str">
            <v>/</v>
          </cell>
        </row>
        <row r="469">
          <cell r="AF469" t="str">
            <v/>
          </cell>
          <cell r="AG469" t="str">
            <v/>
          </cell>
          <cell r="AH469" t="str">
            <v>/</v>
          </cell>
          <cell r="AI469" t="str">
            <v>/</v>
          </cell>
        </row>
        <row r="470">
          <cell r="AF470" t="str">
            <v/>
          </cell>
          <cell r="AG470" t="str">
            <v/>
          </cell>
          <cell r="AH470" t="str">
            <v>/</v>
          </cell>
          <cell r="AI470" t="str">
            <v>/</v>
          </cell>
        </row>
        <row r="471">
          <cell r="AF471" t="str">
            <v/>
          </cell>
          <cell r="AG471" t="str">
            <v/>
          </cell>
          <cell r="AH471" t="str">
            <v>/</v>
          </cell>
          <cell r="AI471" t="str">
            <v>/</v>
          </cell>
        </row>
        <row r="472">
          <cell r="AF472" t="str">
            <v/>
          </cell>
          <cell r="AG472" t="str">
            <v/>
          </cell>
          <cell r="AH472" t="str">
            <v>/</v>
          </cell>
          <cell r="AI472" t="str">
            <v>/</v>
          </cell>
        </row>
        <row r="473">
          <cell r="AF473" t="str">
            <v/>
          </cell>
          <cell r="AG473" t="str">
            <v/>
          </cell>
          <cell r="AH473" t="str">
            <v>/</v>
          </cell>
          <cell r="AI473" t="str">
            <v>/</v>
          </cell>
        </row>
        <row r="474">
          <cell r="AF474" t="str">
            <v/>
          </cell>
          <cell r="AG474" t="str">
            <v/>
          </cell>
          <cell r="AH474" t="str">
            <v>/</v>
          </cell>
          <cell r="AI474" t="str">
            <v>/</v>
          </cell>
        </row>
        <row r="475">
          <cell r="AF475" t="str">
            <v/>
          </cell>
          <cell r="AG475" t="str">
            <v/>
          </cell>
          <cell r="AH475" t="str">
            <v>/</v>
          </cell>
          <cell r="AI475" t="str">
            <v>/</v>
          </cell>
        </row>
        <row r="476">
          <cell r="AF476" t="str">
            <v/>
          </cell>
          <cell r="AG476" t="str">
            <v/>
          </cell>
          <cell r="AH476" t="str">
            <v>/</v>
          </cell>
          <cell r="AI476" t="str">
            <v>/</v>
          </cell>
        </row>
        <row r="477">
          <cell r="AF477" t="str">
            <v/>
          </cell>
          <cell r="AG477" t="str">
            <v/>
          </cell>
          <cell r="AH477" t="str">
            <v>/</v>
          </cell>
          <cell r="AI477" t="str">
            <v>/</v>
          </cell>
        </row>
        <row r="478">
          <cell r="AF478" t="str">
            <v/>
          </cell>
          <cell r="AG478" t="str">
            <v/>
          </cell>
          <cell r="AH478" t="str">
            <v>/</v>
          </cell>
          <cell r="AI478" t="str">
            <v>/</v>
          </cell>
        </row>
        <row r="479">
          <cell r="AF479" t="str">
            <v/>
          </cell>
          <cell r="AG479" t="str">
            <v/>
          </cell>
          <cell r="AH479" t="str">
            <v>/</v>
          </cell>
          <cell r="AI479" t="str">
            <v>/</v>
          </cell>
        </row>
        <row r="480">
          <cell r="AF480" t="str">
            <v/>
          </cell>
          <cell r="AG480" t="str">
            <v/>
          </cell>
          <cell r="AH480" t="str">
            <v>/</v>
          </cell>
          <cell r="AI480" t="str">
            <v>/</v>
          </cell>
        </row>
        <row r="481">
          <cell r="AF481" t="str">
            <v/>
          </cell>
          <cell r="AG481" t="str">
            <v/>
          </cell>
          <cell r="AH481" t="str">
            <v>/</v>
          </cell>
          <cell r="AI481" t="str">
            <v>/</v>
          </cell>
        </row>
        <row r="482">
          <cell r="AF482" t="str">
            <v/>
          </cell>
          <cell r="AG482" t="str">
            <v/>
          </cell>
          <cell r="AH482" t="str">
            <v>/</v>
          </cell>
          <cell r="AI482" t="str">
            <v>/</v>
          </cell>
        </row>
        <row r="483">
          <cell r="AF483" t="str">
            <v/>
          </cell>
          <cell r="AG483" t="str">
            <v/>
          </cell>
          <cell r="AH483" t="str">
            <v>/</v>
          </cell>
          <cell r="AI483" t="str">
            <v>/</v>
          </cell>
        </row>
        <row r="484">
          <cell r="AF484" t="str">
            <v/>
          </cell>
          <cell r="AG484" t="str">
            <v/>
          </cell>
          <cell r="AH484" t="str">
            <v>/</v>
          </cell>
          <cell r="AI484" t="str">
            <v>/</v>
          </cell>
        </row>
        <row r="485">
          <cell r="AF485" t="str">
            <v/>
          </cell>
          <cell r="AG485" t="str">
            <v/>
          </cell>
          <cell r="AH485" t="str">
            <v>/</v>
          </cell>
          <cell r="AI485" t="str">
            <v>/</v>
          </cell>
        </row>
        <row r="486">
          <cell r="AF486" t="str">
            <v/>
          </cell>
          <cell r="AG486" t="str">
            <v/>
          </cell>
          <cell r="AH486" t="str">
            <v>/</v>
          </cell>
          <cell r="AI486" t="str">
            <v>/</v>
          </cell>
        </row>
        <row r="487">
          <cell r="AF487" t="str">
            <v/>
          </cell>
          <cell r="AG487" t="str">
            <v/>
          </cell>
          <cell r="AH487" t="str">
            <v>/</v>
          </cell>
          <cell r="AI487" t="str">
            <v>/</v>
          </cell>
        </row>
        <row r="488">
          <cell r="AF488" t="str">
            <v/>
          </cell>
          <cell r="AG488" t="str">
            <v/>
          </cell>
          <cell r="AH488" t="str">
            <v>/</v>
          </cell>
          <cell r="AI488" t="str">
            <v>/</v>
          </cell>
        </row>
        <row r="489">
          <cell r="AF489" t="str">
            <v/>
          </cell>
          <cell r="AG489" t="str">
            <v/>
          </cell>
          <cell r="AH489" t="str">
            <v>/</v>
          </cell>
          <cell r="AI489" t="str">
            <v>/</v>
          </cell>
        </row>
        <row r="490">
          <cell r="AF490" t="str">
            <v/>
          </cell>
          <cell r="AG490" t="str">
            <v/>
          </cell>
          <cell r="AH490" t="str">
            <v>/</v>
          </cell>
          <cell r="AI490" t="str">
            <v>/</v>
          </cell>
        </row>
        <row r="491">
          <cell r="AF491" t="str">
            <v/>
          </cell>
          <cell r="AG491" t="str">
            <v/>
          </cell>
          <cell r="AH491" t="str">
            <v>/</v>
          </cell>
          <cell r="AI491" t="str">
            <v>/</v>
          </cell>
        </row>
        <row r="492">
          <cell r="AF492" t="str">
            <v/>
          </cell>
          <cell r="AG492" t="str">
            <v/>
          </cell>
          <cell r="AH492" t="str">
            <v>/</v>
          </cell>
          <cell r="AI492" t="str">
            <v>/</v>
          </cell>
        </row>
        <row r="493">
          <cell r="AF493" t="str">
            <v/>
          </cell>
          <cell r="AG493" t="str">
            <v/>
          </cell>
          <cell r="AH493" t="str">
            <v>/</v>
          </cell>
          <cell r="AI493" t="str">
            <v>/</v>
          </cell>
        </row>
        <row r="494">
          <cell r="AF494" t="str">
            <v/>
          </cell>
          <cell r="AG494" t="str">
            <v/>
          </cell>
          <cell r="AH494" t="str">
            <v>/</v>
          </cell>
          <cell r="AI494" t="str">
            <v>/</v>
          </cell>
        </row>
        <row r="495">
          <cell r="AF495" t="str">
            <v/>
          </cell>
          <cell r="AG495" t="str">
            <v/>
          </cell>
          <cell r="AH495" t="str">
            <v>/</v>
          </cell>
          <cell r="AI495" t="str">
            <v>/</v>
          </cell>
        </row>
        <row r="496">
          <cell r="AF496" t="str">
            <v/>
          </cell>
          <cell r="AG496" t="str">
            <v/>
          </cell>
          <cell r="AH496" t="str">
            <v>/</v>
          </cell>
          <cell r="AI496" t="str">
            <v>/</v>
          </cell>
        </row>
        <row r="497">
          <cell r="AF497" t="str">
            <v/>
          </cell>
          <cell r="AG497" t="str">
            <v/>
          </cell>
          <cell r="AH497" t="str">
            <v>/</v>
          </cell>
          <cell r="AI497" t="str">
            <v>/</v>
          </cell>
        </row>
        <row r="498">
          <cell r="AF498" t="str">
            <v/>
          </cell>
          <cell r="AG498" t="str">
            <v/>
          </cell>
          <cell r="AH498" t="str">
            <v>/</v>
          </cell>
          <cell r="AI498" t="str">
            <v>/</v>
          </cell>
        </row>
        <row r="499">
          <cell r="AF499" t="str">
            <v/>
          </cell>
          <cell r="AG499" t="str">
            <v/>
          </cell>
          <cell r="AH499" t="str">
            <v>/</v>
          </cell>
          <cell r="AI499" t="str">
            <v>/</v>
          </cell>
        </row>
        <row r="500">
          <cell r="AF500" t="str">
            <v/>
          </cell>
          <cell r="AG500" t="str">
            <v/>
          </cell>
          <cell r="AH500" t="str">
            <v>/</v>
          </cell>
          <cell r="AI500" t="str">
            <v>/</v>
          </cell>
        </row>
        <row r="501">
          <cell r="AF501" t="str">
            <v/>
          </cell>
          <cell r="AG501" t="str">
            <v/>
          </cell>
          <cell r="AH501" t="str">
            <v>/</v>
          </cell>
          <cell r="AI501" t="str">
            <v>/</v>
          </cell>
        </row>
        <row r="502">
          <cell r="AF502" t="str">
            <v/>
          </cell>
          <cell r="AG502" t="str">
            <v/>
          </cell>
          <cell r="AH502" t="str">
            <v>/</v>
          </cell>
          <cell r="AI502" t="str">
            <v>/</v>
          </cell>
        </row>
        <row r="503">
          <cell r="AF503" t="str">
            <v/>
          </cell>
          <cell r="AG503" t="str">
            <v/>
          </cell>
          <cell r="AH503" t="str">
            <v>/</v>
          </cell>
          <cell r="AI503" t="str">
            <v>/</v>
          </cell>
        </row>
        <row r="504">
          <cell r="AF504" t="str">
            <v/>
          </cell>
          <cell r="AG504" t="str">
            <v/>
          </cell>
          <cell r="AH504" t="str">
            <v>/</v>
          </cell>
          <cell r="AI504" t="str">
            <v>/</v>
          </cell>
        </row>
        <row r="505">
          <cell r="AF505" t="str">
            <v/>
          </cell>
          <cell r="AG505" t="str">
            <v/>
          </cell>
          <cell r="AH505" t="str">
            <v>/</v>
          </cell>
          <cell r="AI505" t="str">
            <v>/</v>
          </cell>
        </row>
        <row r="506">
          <cell r="AF506" t="str">
            <v/>
          </cell>
          <cell r="AG506" t="str">
            <v/>
          </cell>
          <cell r="AH506" t="str">
            <v>/</v>
          </cell>
          <cell r="AI506" t="str">
            <v>/</v>
          </cell>
        </row>
        <row r="507">
          <cell r="AF507" t="str">
            <v/>
          </cell>
          <cell r="AG507" t="str">
            <v/>
          </cell>
          <cell r="AH507" t="str">
            <v>/</v>
          </cell>
          <cell r="AI507" t="str">
            <v>/</v>
          </cell>
        </row>
        <row r="508">
          <cell r="AF508" t="str">
            <v/>
          </cell>
          <cell r="AG508" t="str">
            <v/>
          </cell>
          <cell r="AH508" t="str">
            <v>/</v>
          </cell>
          <cell r="AI508" t="str">
            <v>/</v>
          </cell>
        </row>
        <row r="509">
          <cell r="AF509" t="str">
            <v/>
          </cell>
          <cell r="AG509" t="str">
            <v/>
          </cell>
          <cell r="AH509" t="str">
            <v>/</v>
          </cell>
          <cell r="AI509" t="str">
            <v>/</v>
          </cell>
        </row>
        <row r="510">
          <cell r="AF510" t="str">
            <v/>
          </cell>
          <cell r="AG510" t="str">
            <v/>
          </cell>
          <cell r="AH510" t="str">
            <v>/</v>
          </cell>
          <cell r="AI510" t="str">
            <v>/</v>
          </cell>
        </row>
        <row r="511">
          <cell r="AF511" t="str">
            <v/>
          </cell>
          <cell r="AG511" t="str">
            <v/>
          </cell>
          <cell r="AH511" t="str">
            <v>/</v>
          </cell>
          <cell r="AI511" t="str">
            <v>/</v>
          </cell>
        </row>
        <row r="512">
          <cell r="AF512" t="str">
            <v/>
          </cell>
          <cell r="AG512" t="str">
            <v/>
          </cell>
          <cell r="AH512" t="str">
            <v>/</v>
          </cell>
          <cell r="AI512" t="str">
            <v>/</v>
          </cell>
        </row>
        <row r="513">
          <cell r="AF513" t="str">
            <v/>
          </cell>
          <cell r="AG513" t="str">
            <v/>
          </cell>
          <cell r="AH513" t="str">
            <v>/</v>
          </cell>
          <cell r="AI513" t="str">
            <v>/</v>
          </cell>
        </row>
        <row r="514">
          <cell r="AF514" t="str">
            <v/>
          </cell>
          <cell r="AG514" t="str">
            <v/>
          </cell>
          <cell r="AH514" t="str">
            <v>/</v>
          </cell>
          <cell r="AI514" t="str">
            <v>/</v>
          </cell>
        </row>
        <row r="515">
          <cell r="AF515" t="str">
            <v/>
          </cell>
          <cell r="AG515" t="str">
            <v/>
          </cell>
          <cell r="AH515" t="str">
            <v>/</v>
          </cell>
          <cell r="AI515" t="str">
            <v>/</v>
          </cell>
        </row>
        <row r="516">
          <cell r="AF516" t="str">
            <v/>
          </cell>
          <cell r="AG516" t="str">
            <v/>
          </cell>
          <cell r="AH516" t="str">
            <v>/</v>
          </cell>
          <cell r="AI516" t="str">
            <v>/</v>
          </cell>
        </row>
        <row r="517">
          <cell r="AF517" t="str">
            <v/>
          </cell>
          <cell r="AG517" t="str">
            <v/>
          </cell>
          <cell r="AH517" t="str">
            <v>/</v>
          </cell>
          <cell r="AI517" t="str">
            <v>/</v>
          </cell>
        </row>
        <row r="518">
          <cell r="AF518" t="str">
            <v/>
          </cell>
          <cell r="AG518" t="str">
            <v/>
          </cell>
          <cell r="AH518" t="str">
            <v>/</v>
          </cell>
          <cell r="AI518" t="str">
            <v>/</v>
          </cell>
        </row>
        <row r="519">
          <cell r="AF519" t="str">
            <v/>
          </cell>
          <cell r="AG519" t="str">
            <v/>
          </cell>
          <cell r="AH519" t="str">
            <v>/</v>
          </cell>
          <cell r="AI519" t="str">
            <v>/</v>
          </cell>
        </row>
        <row r="520">
          <cell r="AF520" t="str">
            <v/>
          </cell>
          <cell r="AG520" t="str">
            <v/>
          </cell>
          <cell r="AH520" t="str">
            <v>/</v>
          </cell>
          <cell r="AI520" t="str">
            <v>/</v>
          </cell>
        </row>
        <row r="521">
          <cell r="AF521" t="str">
            <v/>
          </cell>
          <cell r="AG521" t="str">
            <v/>
          </cell>
          <cell r="AH521" t="str">
            <v>/</v>
          </cell>
          <cell r="AI521" t="str">
            <v>/</v>
          </cell>
        </row>
        <row r="522">
          <cell r="AF522" t="str">
            <v/>
          </cell>
          <cell r="AG522" t="str">
            <v/>
          </cell>
          <cell r="AH522" t="str">
            <v>/</v>
          </cell>
          <cell r="AI522" t="str">
            <v>/</v>
          </cell>
        </row>
        <row r="523">
          <cell r="AF523" t="str">
            <v/>
          </cell>
          <cell r="AG523" t="str">
            <v/>
          </cell>
          <cell r="AH523" t="str">
            <v>/</v>
          </cell>
          <cell r="AI523" t="str">
            <v>/</v>
          </cell>
        </row>
        <row r="524">
          <cell r="AF524" t="str">
            <v/>
          </cell>
          <cell r="AG524" t="str">
            <v/>
          </cell>
          <cell r="AH524" t="str">
            <v>/</v>
          </cell>
          <cell r="AI524" t="str">
            <v>/</v>
          </cell>
        </row>
        <row r="525">
          <cell r="AF525" t="str">
            <v/>
          </cell>
          <cell r="AG525" t="str">
            <v/>
          </cell>
          <cell r="AH525" t="str">
            <v>/</v>
          </cell>
          <cell r="AI525" t="str">
            <v>/</v>
          </cell>
        </row>
        <row r="526">
          <cell r="AF526" t="str">
            <v/>
          </cell>
          <cell r="AG526" t="str">
            <v/>
          </cell>
          <cell r="AH526" t="str">
            <v>/</v>
          </cell>
          <cell r="AI526" t="str">
            <v>/</v>
          </cell>
        </row>
        <row r="527">
          <cell r="AF527" t="str">
            <v/>
          </cell>
          <cell r="AG527" t="str">
            <v/>
          </cell>
          <cell r="AH527" t="str">
            <v>/</v>
          </cell>
          <cell r="AI527" t="str">
            <v>/</v>
          </cell>
        </row>
        <row r="528">
          <cell r="AF528" t="str">
            <v/>
          </cell>
          <cell r="AG528" t="str">
            <v/>
          </cell>
          <cell r="AH528" t="str">
            <v>/</v>
          </cell>
          <cell r="AI528" t="str">
            <v>/</v>
          </cell>
        </row>
        <row r="529">
          <cell r="AF529" t="str">
            <v/>
          </cell>
          <cell r="AG529" t="str">
            <v/>
          </cell>
          <cell r="AH529" t="str">
            <v>/</v>
          </cell>
          <cell r="AI529" t="str">
            <v>/</v>
          </cell>
        </row>
        <row r="530">
          <cell r="AF530" t="str">
            <v/>
          </cell>
          <cell r="AG530" t="str">
            <v/>
          </cell>
          <cell r="AH530" t="str">
            <v>/</v>
          </cell>
          <cell r="AI530" t="str">
            <v>/</v>
          </cell>
        </row>
        <row r="531">
          <cell r="AF531" t="str">
            <v/>
          </cell>
          <cell r="AG531" t="str">
            <v/>
          </cell>
          <cell r="AH531" t="str">
            <v>/</v>
          </cell>
          <cell r="AI531" t="str">
            <v>/</v>
          </cell>
        </row>
        <row r="532">
          <cell r="AF532" t="str">
            <v/>
          </cell>
          <cell r="AG532" t="str">
            <v/>
          </cell>
          <cell r="AH532" t="str">
            <v>/</v>
          </cell>
          <cell r="AI532" t="str">
            <v>/</v>
          </cell>
        </row>
        <row r="533">
          <cell r="AF533" t="str">
            <v/>
          </cell>
          <cell r="AG533" t="str">
            <v/>
          </cell>
          <cell r="AH533" t="str">
            <v>/</v>
          </cell>
          <cell r="AI533" t="str">
            <v>/</v>
          </cell>
        </row>
        <row r="534">
          <cell r="AF534" t="str">
            <v/>
          </cell>
          <cell r="AG534" t="str">
            <v/>
          </cell>
          <cell r="AH534" t="str">
            <v>/</v>
          </cell>
          <cell r="AI534" t="str">
            <v>/</v>
          </cell>
        </row>
        <row r="535">
          <cell r="AF535" t="str">
            <v/>
          </cell>
          <cell r="AG535" t="str">
            <v/>
          </cell>
          <cell r="AH535" t="str">
            <v>/</v>
          </cell>
          <cell r="AI535" t="str">
            <v>/</v>
          </cell>
        </row>
        <row r="536">
          <cell r="AF536" t="str">
            <v/>
          </cell>
          <cell r="AG536" t="str">
            <v/>
          </cell>
          <cell r="AH536" t="str">
            <v>/</v>
          </cell>
          <cell r="AI536" t="str">
            <v>/</v>
          </cell>
        </row>
        <row r="537">
          <cell r="AF537" t="str">
            <v/>
          </cell>
          <cell r="AG537" t="str">
            <v/>
          </cell>
          <cell r="AH537" t="str">
            <v>/</v>
          </cell>
          <cell r="AI537" t="str">
            <v>/</v>
          </cell>
        </row>
        <row r="538">
          <cell r="AF538" t="str">
            <v/>
          </cell>
          <cell r="AG538" t="str">
            <v/>
          </cell>
          <cell r="AH538" t="str">
            <v>/</v>
          </cell>
          <cell r="AI538" t="str">
            <v>/</v>
          </cell>
        </row>
        <row r="539">
          <cell r="AF539" t="str">
            <v/>
          </cell>
          <cell r="AG539" t="str">
            <v/>
          </cell>
          <cell r="AH539" t="str">
            <v>/</v>
          </cell>
          <cell r="AI539" t="str">
            <v>/</v>
          </cell>
        </row>
        <row r="540">
          <cell r="AF540" t="str">
            <v/>
          </cell>
          <cell r="AG540" t="str">
            <v/>
          </cell>
          <cell r="AH540" t="str">
            <v>/</v>
          </cell>
          <cell r="AI540" t="str">
            <v>/</v>
          </cell>
        </row>
        <row r="541">
          <cell r="AF541" t="str">
            <v/>
          </cell>
          <cell r="AG541" t="str">
            <v/>
          </cell>
          <cell r="AH541" t="str">
            <v>/</v>
          </cell>
          <cell r="AI541" t="str">
            <v>/</v>
          </cell>
        </row>
        <row r="542">
          <cell r="AF542" t="str">
            <v/>
          </cell>
          <cell r="AG542" t="str">
            <v/>
          </cell>
          <cell r="AH542" t="str">
            <v>/</v>
          </cell>
          <cell r="AI542" t="str">
            <v>/</v>
          </cell>
        </row>
        <row r="543">
          <cell r="AF543" t="str">
            <v/>
          </cell>
          <cell r="AG543" t="str">
            <v/>
          </cell>
          <cell r="AH543" t="str">
            <v>/</v>
          </cell>
          <cell r="AI543" t="str">
            <v>/</v>
          </cell>
        </row>
        <row r="544">
          <cell r="AF544" t="str">
            <v/>
          </cell>
          <cell r="AG544" t="str">
            <v/>
          </cell>
          <cell r="AH544" t="str">
            <v>/</v>
          </cell>
          <cell r="AI544" t="str">
            <v>/</v>
          </cell>
        </row>
        <row r="545">
          <cell r="AF545" t="str">
            <v/>
          </cell>
          <cell r="AG545" t="str">
            <v/>
          </cell>
          <cell r="AH545" t="str">
            <v>/</v>
          </cell>
          <cell r="AI545" t="str">
            <v>/</v>
          </cell>
        </row>
        <row r="546">
          <cell r="AF546" t="str">
            <v/>
          </cell>
          <cell r="AG546" t="str">
            <v/>
          </cell>
          <cell r="AH546" t="str">
            <v>/</v>
          </cell>
          <cell r="AI546" t="str">
            <v>/</v>
          </cell>
        </row>
        <row r="547">
          <cell r="AF547" t="str">
            <v/>
          </cell>
          <cell r="AG547" t="str">
            <v/>
          </cell>
          <cell r="AH547" t="str">
            <v>/</v>
          </cell>
          <cell r="AI547" t="str">
            <v>/</v>
          </cell>
        </row>
        <row r="548">
          <cell r="AF548" t="str">
            <v/>
          </cell>
          <cell r="AG548" t="str">
            <v/>
          </cell>
          <cell r="AH548" t="str">
            <v>/</v>
          </cell>
          <cell r="AI548" t="str">
            <v>/</v>
          </cell>
        </row>
        <row r="549">
          <cell r="AF549" t="str">
            <v/>
          </cell>
          <cell r="AG549" t="str">
            <v/>
          </cell>
          <cell r="AH549" t="str">
            <v>/</v>
          </cell>
          <cell r="AI549" t="str">
            <v>/</v>
          </cell>
        </row>
        <row r="550">
          <cell r="AF550" t="str">
            <v/>
          </cell>
          <cell r="AG550" t="str">
            <v/>
          </cell>
          <cell r="AH550" t="str">
            <v>/</v>
          </cell>
          <cell r="AI550" t="str">
            <v>/</v>
          </cell>
        </row>
        <row r="551">
          <cell r="AF551" t="str">
            <v/>
          </cell>
          <cell r="AG551" t="str">
            <v/>
          </cell>
          <cell r="AH551" t="str">
            <v>/</v>
          </cell>
          <cell r="AI551" t="str">
            <v>/</v>
          </cell>
        </row>
        <row r="552">
          <cell r="AF552" t="str">
            <v/>
          </cell>
          <cell r="AG552" t="str">
            <v/>
          </cell>
          <cell r="AH552" t="str">
            <v>/</v>
          </cell>
          <cell r="AI552" t="str">
            <v>/</v>
          </cell>
        </row>
        <row r="553">
          <cell r="AF553" t="str">
            <v/>
          </cell>
          <cell r="AG553" t="str">
            <v/>
          </cell>
          <cell r="AH553" t="str">
            <v>/</v>
          </cell>
          <cell r="AI553" t="str">
            <v>/</v>
          </cell>
        </row>
        <row r="554">
          <cell r="AF554" t="str">
            <v/>
          </cell>
          <cell r="AG554" t="str">
            <v/>
          </cell>
          <cell r="AH554" t="str">
            <v>/</v>
          </cell>
          <cell r="AI554" t="str">
            <v>/</v>
          </cell>
        </row>
        <row r="555">
          <cell r="AF555" t="str">
            <v/>
          </cell>
          <cell r="AG555" t="str">
            <v/>
          </cell>
          <cell r="AH555" t="str">
            <v>/</v>
          </cell>
          <cell r="AI555" t="str">
            <v>/</v>
          </cell>
        </row>
        <row r="556">
          <cell r="AF556" t="str">
            <v/>
          </cell>
          <cell r="AG556" t="str">
            <v/>
          </cell>
          <cell r="AH556" t="str">
            <v>/</v>
          </cell>
          <cell r="AI556" t="str">
            <v>/</v>
          </cell>
        </row>
        <row r="557">
          <cell r="AF557" t="str">
            <v/>
          </cell>
          <cell r="AG557" t="str">
            <v/>
          </cell>
          <cell r="AH557" t="str">
            <v>/</v>
          </cell>
          <cell r="AI557" t="str">
            <v>/</v>
          </cell>
        </row>
        <row r="558">
          <cell r="AF558" t="str">
            <v/>
          </cell>
          <cell r="AG558" t="str">
            <v/>
          </cell>
          <cell r="AH558" t="str">
            <v>/</v>
          </cell>
          <cell r="AI558" t="str">
            <v>/</v>
          </cell>
        </row>
        <row r="559">
          <cell r="AF559" t="str">
            <v/>
          </cell>
          <cell r="AG559" t="str">
            <v/>
          </cell>
          <cell r="AH559" t="str">
            <v>/</v>
          </cell>
          <cell r="AI559" t="str">
            <v>/</v>
          </cell>
        </row>
        <row r="560">
          <cell r="AF560" t="str">
            <v/>
          </cell>
          <cell r="AG560" t="str">
            <v/>
          </cell>
          <cell r="AH560" t="str">
            <v>/</v>
          </cell>
          <cell r="AI560" t="str">
            <v>/</v>
          </cell>
        </row>
        <row r="561">
          <cell r="AF561" t="str">
            <v/>
          </cell>
          <cell r="AG561" t="str">
            <v/>
          </cell>
          <cell r="AH561" t="str">
            <v>/</v>
          </cell>
          <cell r="AI561" t="str">
            <v>/</v>
          </cell>
        </row>
        <row r="562">
          <cell r="AF562" t="str">
            <v/>
          </cell>
          <cell r="AG562" t="str">
            <v/>
          </cell>
          <cell r="AH562" t="str">
            <v>/</v>
          </cell>
          <cell r="AI562" t="str">
            <v>/</v>
          </cell>
        </row>
        <row r="563">
          <cell r="AF563" t="str">
            <v/>
          </cell>
          <cell r="AG563" t="str">
            <v/>
          </cell>
          <cell r="AH563" t="str">
            <v>/</v>
          </cell>
          <cell r="AI563" t="str">
            <v>/</v>
          </cell>
        </row>
        <row r="564">
          <cell r="AF564" t="str">
            <v/>
          </cell>
          <cell r="AG564" t="str">
            <v/>
          </cell>
          <cell r="AH564" t="str">
            <v>/</v>
          </cell>
          <cell r="AI564" t="str">
            <v>/</v>
          </cell>
        </row>
        <row r="565">
          <cell r="AF565" t="str">
            <v/>
          </cell>
          <cell r="AG565" t="str">
            <v/>
          </cell>
          <cell r="AH565" t="str">
            <v>/</v>
          </cell>
          <cell r="AI565" t="str">
            <v>/</v>
          </cell>
        </row>
        <row r="566">
          <cell r="AF566" t="str">
            <v/>
          </cell>
          <cell r="AG566" t="str">
            <v/>
          </cell>
          <cell r="AH566" t="str">
            <v>/</v>
          </cell>
          <cell r="AI566" t="str">
            <v>/</v>
          </cell>
        </row>
        <row r="567">
          <cell r="AF567" t="str">
            <v/>
          </cell>
          <cell r="AG567" t="str">
            <v/>
          </cell>
          <cell r="AH567" t="str">
            <v>/</v>
          </cell>
          <cell r="AI567" t="str">
            <v>/</v>
          </cell>
        </row>
        <row r="568">
          <cell r="AF568" t="str">
            <v/>
          </cell>
          <cell r="AG568" t="str">
            <v/>
          </cell>
          <cell r="AH568" t="str">
            <v>/</v>
          </cell>
          <cell r="AI568" t="str">
            <v>/</v>
          </cell>
        </row>
        <row r="569">
          <cell r="AF569" t="str">
            <v/>
          </cell>
          <cell r="AG569" t="str">
            <v/>
          </cell>
          <cell r="AH569" t="str">
            <v>/</v>
          </cell>
          <cell r="AI569" t="str">
            <v>/</v>
          </cell>
        </row>
        <row r="570">
          <cell r="AF570" t="str">
            <v/>
          </cell>
          <cell r="AG570" t="str">
            <v/>
          </cell>
          <cell r="AH570" t="str">
            <v>/</v>
          </cell>
          <cell r="AI570" t="str">
            <v>/</v>
          </cell>
        </row>
        <row r="571">
          <cell r="AF571" t="str">
            <v/>
          </cell>
          <cell r="AG571" t="str">
            <v/>
          </cell>
          <cell r="AH571" t="str">
            <v>/</v>
          </cell>
          <cell r="AI571" t="str">
            <v>/</v>
          </cell>
        </row>
        <row r="572">
          <cell r="AF572" t="str">
            <v/>
          </cell>
          <cell r="AG572" t="str">
            <v/>
          </cell>
          <cell r="AH572" t="str">
            <v>/</v>
          </cell>
          <cell r="AI572" t="str">
            <v>/</v>
          </cell>
        </row>
        <row r="573">
          <cell r="AF573" t="str">
            <v/>
          </cell>
          <cell r="AG573" t="str">
            <v/>
          </cell>
          <cell r="AH573" t="str">
            <v>/</v>
          </cell>
          <cell r="AI573" t="str">
            <v>/</v>
          </cell>
        </row>
        <row r="574">
          <cell r="AF574" t="str">
            <v/>
          </cell>
          <cell r="AG574" t="str">
            <v/>
          </cell>
          <cell r="AH574" t="str">
            <v>/</v>
          </cell>
          <cell r="AI574" t="str">
            <v>/</v>
          </cell>
        </row>
        <row r="575">
          <cell r="AF575" t="str">
            <v/>
          </cell>
          <cell r="AG575" t="str">
            <v/>
          </cell>
          <cell r="AH575" t="str">
            <v>/</v>
          </cell>
          <cell r="AI575" t="str">
            <v>/</v>
          </cell>
        </row>
        <row r="576">
          <cell r="AF576" t="str">
            <v/>
          </cell>
          <cell r="AG576" t="str">
            <v/>
          </cell>
          <cell r="AH576" t="str">
            <v>/</v>
          </cell>
          <cell r="AI576" t="str">
            <v>/</v>
          </cell>
        </row>
        <row r="577">
          <cell r="AF577" t="str">
            <v/>
          </cell>
          <cell r="AG577" t="str">
            <v/>
          </cell>
          <cell r="AH577" t="str">
            <v>/</v>
          </cell>
          <cell r="AI577" t="str">
            <v>/</v>
          </cell>
        </row>
        <row r="578">
          <cell r="AF578" t="str">
            <v/>
          </cell>
          <cell r="AG578" t="str">
            <v/>
          </cell>
          <cell r="AH578" t="str">
            <v>/</v>
          </cell>
          <cell r="AI578" t="str">
            <v>/</v>
          </cell>
        </row>
        <row r="579">
          <cell r="AF579" t="str">
            <v/>
          </cell>
          <cell r="AG579" t="str">
            <v/>
          </cell>
          <cell r="AH579" t="str">
            <v>/</v>
          </cell>
          <cell r="AI579" t="str">
            <v>/</v>
          </cell>
        </row>
        <row r="580">
          <cell r="AF580" t="str">
            <v/>
          </cell>
          <cell r="AG580" t="str">
            <v/>
          </cell>
          <cell r="AH580" t="str">
            <v>/</v>
          </cell>
          <cell r="AI580" t="str">
            <v>/</v>
          </cell>
        </row>
        <row r="581">
          <cell r="AF581" t="str">
            <v/>
          </cell>
          <cell r="AG581" t="str">
            <v/>
          </cell>
          <cell r="AH581" t="str">
            <v>/</v>
          </cell>
          <cell r="AI581" t="str">
            <v>/</v>
          </cell>
        </row>
        <row r="582">
          <cell r="AF582" t="str">
            <v/>
          </cell>
          <cell r="AG582" t="str">
            <v/>
          </cell>
          <cell r="AH582" t="str">
            <v>/</v>
          </cell>
          <cell r="AI582" t="str">
            <v>/</v>
          </cell>
        </row>
        <row r="583">
          <cell r="AF583" t="str">
            <v/>
          </cell>
          <cell r="AG583" t="str">
            <v/>
          </cell>
          <cell r="AH583" t="str">
            <v>/</v>
          </cell>
          <cell r="AI583" t="str">
            <v>/</v>
          </cell>
        </row>
        <row r="584">
          <cell r="AF584" t="str">
            <v/>
          </cell>
          <cell r="AG584" t="str">
            <v/>
          </cell>
          <cell r="AH584" t="str">
            <v>/</v>
          </cell>
          <cell r="AI584" t="str">
            <v>/</v>
          </cell>
        </row>
        <row r="585">
          <cell r="AF585" t="str">
            <v/>
          </cell>
          <cell r="AG585" t="str">
            <v/>
          </cell>
          <cell r="AH585" t="str">
            <v>/</v>
          </cell>
          <cell r="AI585" t="str">
            <v>/</v>
          </cell>
        </row>
        <row r="586">
          <cell r="AF586" t="str">
            <v/>
          </cell>
          <cell r="AG586" t="str">
            <v/>
          </cell>
          <cell r="AH586" t="str">
            <v>/</v>
          </cell>
          <cell r="AI586" t="str">
            <v>/</v>
          </cell>
        </row>
        <row r="587">
          <cell r="AF587" t="str">
            <v/>
          </cell>
          <cell r="AG587" t="str">
            <v/>
          </cell>
          <cell r="AH587" t="str">
            <v>/</v>
          </cell>
          <cell r="AI587" t="str">
            <v>/</v>
          </cell>
        </row>
        <row r="588">
          <cell r="AF588" t="str">
            <v/>
          </cell>
          <cell r="AG588" t="str">
            <v/>
          </cell>
          <cell r="AH588" t="str">
            <v>/</v>
          </cell>
          <cell r="AI588" t="str">
            <v>/</v>
          </cell>
        </row>
        <row r="589">
          <cell r="AF589" t="str">
            <v/>
          </cell>
          <cell r="AG589" t="str">
            <v/>
          </cell>
          <cell r="AH589" t="str">
            <v>/</v>
          </cell>
          <cell r="AI589" t="str">
            <v>/</v>
          </cell>
        </row>
        <row r="590">
          <cell r="AF590" t="str">
            <v/>
          </cell>
          <cell r="AG590" t="str">
            <v/>
          </cell>
          <cell r="AH590" t="str">
            <v>/</v>
          </cell>
          <cell r="AI590" t="str">
            <v>/</v>
          </cell>
        </row>
        <row r="591">
          <cell r="AF591" t="str">
            <v/>
          </cell>
          <cell r="AG591" t="str">
            <v/>
          </cell>
          <cell r="AH591" t="str">
            <v>/</v>
          </cell>
          <cell r="AI591" t="str">
            <v>/</v>
          </cell>
        </row>
        <row r="592">
          <cell r="AF592" t="str">
            <v/>
          </cell>
          <cell r="AG592" t="str">
            <v/>
          </cell>
          <cell r="AH592" t="str">
            <v>/</v>
          </cell>
          <cell r="AI592" t="str">
            <v>/</v>
          </cell>
        </row>
        <row r="593">
          <cell r="AF593" t="str">
            <v/>
          </cell>
          <cell r="AG593" t="str">
            <v/>
          </cell>
          <cell r="AH593" t="str">
            <v>/</v>
          </cell>
          <cell r="AI593" t="str">
            <v>/</v>
          </cell>
        </row>
        <row r="594">
          <cell r="AF594" t="str">
            <v/>
          </cell>
          <cell r="AG594" t="str">
            <v/>
          </cell>
          <cell r="AH594" t="str">
            <v>/</v>
          </cell>
          <cell r="AI594" t="str">
            <v>/</v>
          </cell>
        </row>
        <row r="595">
          <cell r="AF595" t="str">
            <v/>
          </cell>
          <cell r="AG595" t="str">
            <v/>
          </cell>
          <cell r="AH595" t="str">
            <v>/</v>
          </cell>
          <cell r="AI595" t="str">
            <v>/</v>
          </cell>
        </row>
        <row r="596">
          <cell r="AF596" t="str">
            <v/>
          </cell>
          <cell r="AG596" t="str">
            <v/>
          </cell>
          <cell r="AH596" t="str">
            <v>/</v>
          </cell>
          <cell r="AI596" t="str">
            <v>/</v>
          </cell>
        </row>
        <row r="597">
          <cell r="AF597" t="str">
            <v/>
          </cell>
          <cell r="AG597" t="str">
            <v/>
          </cell>
          <cell r="AH597" t="str">
            <v>/</v>
          </cell>
          <cell r="AI597" t="str">
            <v>/</v>
          </cell>
        </row>
        <row r="598">
          <cell r="AF598" t="str">
            <v/>
          </cell>
          <cell r="AG598" t="str">
            <v/>
          </cell>
          <cell r="AH598" t="str">
            <v>/</v>
          </cell>
          <cell r="AI598" t="str">
            <v>/</v>
          </cell>
        </row>
        <row r="599">
          <cell r="AF599" t="str">
            <v/>
          </cell>
          <cell r="AG599" t="str">
            <v/>
          </cell>
          <cell r="AH599" t="str">
            <v>/</v>
          </cell>
          <cell r="AI599" t="str">
            <v>/</v>
          </cell>
        </row>
        <row r="600">
          <cell r="AF600" t="str">
            <v/>
          </cell>
          <cell r="AG600" t="str">
            <v/>
          </cell>
          <cell r="AH600" t="str">
            <v>/</v>
          </cell>
          <cell r="AI600" t="str">
            <v>/</v>
          </cell>
        </row>
        <row r="601">
          <cell r="AF601" t="str">
            <v/>
          </cell>
          <cell r="AG601" t="str">
            <v/>
          </cell>
          <cell r="AH601" t="str">
            <v>/</v>
          </cell>
          <cell r="AI601" t="str">
            <v>/</v>
          </cell>
        </row>
        <row r="602">
          <cell r="AF602" t="str">
            <v/>
          </cell>
          <cell r="AG602" t="str">
            <v/>
          </cell>
          <cell r="AH602" t="str">
            <v>/</v>
          </cell>
          <cell r="AI602" t="str">
            <v>/</v>
          </cell>
        </row>
        <row r="603">
          <cell r="AF603" t="str">
            <v/>
          </cell>
          <cell r="AG603" t="str">
            <v/>
          </cell>
          <cell r="AH603" t="str">
            <v>/</v>
          </cell>
          <cell r="AI603" t="str">
            <v>/</v>
          </cell>
        </row>
        <row r="604">
          <cell r="AF604" t="str">
            <v/>
          </cell>
          <cell r="AG604" t="str">
            <v/>
          </cell>
          <cell r="AH604" t="str">
            <v>/</v>
          </cell>
          <cell r="AI604" t="str">
            <v>/</v>
          </cell>
        </row>
        <row r="605">
          <cell r="AF605" t="str">
            <v/>
          </cell>
          <cell r="AG605" t="str">
            <v/>
          </cell>
          <cell r="AH605" t="str">
            <v>/</v>
          </cell>
          <cell r="AI605" t="str">
            <v>/</v>
          </cell>
        </row>
        <row r="606">
          <cell r="AF606" t="str">
            <v/>
          </cell>
          <cell r="AG606" t="str">
            <v/>
          </cell>
          <cell r="AH606" t="str">
            <v>/</v>
          </cell>
          <cell r="AI606" t="str">
            <v>/</v>
          </cell>
        </row>
        <row r="607">
          <cell r="AF607" t="str">
            <v/>
          </cell>
          <cell r="AG607" t="str">
            <v/>
          </cell>
          <cell r="AH607" t="str">
            <v>/</v>
          </cell>
          <cell r="AI607" t="str">
            <v>/</v>
          </cell>
        </row>
        <row r="608">
          <cell r="AF608" t="str">
            <v/>
          </cell>
          <cell r="AG608" t="str">
            <v/>
          </cell>
          <cell r="AH608" t="str">
            <v>/</v>
          </cell>
          <cell r="AI608" t="str">
            <v>/</v>
          </cell>
        </row>
        <row r="609">
          <cell r="AF609" t="str">
            <v/>
          </cell>
          <cell r="AG609" t="str">
            <v/>
          </cell>
          <cell r="AH609" t="str">
            <v>/</v>
          </cell>
          <cell r="AI609" t="str">
            <v>/</v>
          </cell>
        </row>
        <row r="610">
          <cell r="AF610" t="str">
            <v/>
          </cell>
          <cell r="AG610" t="str">
            <v/>
          </cell>
          <cell r="AH610" t="str">
            <v>/</v>
          </cell>
          <cell r="AI610" t="str">
            <v>/</v>
          </cell>
        </row>
        <row r="611">
          <cell r="AF611" t="str">
            <v/>
          </cell>
          <cell r="AG611" t="str">
            <v/>
          </cell>
          <cell r="AH611" t="str">
            <v>/</v>
          </cell>
          <cell r="AI611" t="str">
            <v>/</v>
          </cell>
        </row>
        <row r="612">
          <cell r="AF612" t="str">
            <v/>
          </cell>
          <cell r="AG612" t="str">
            <v/>
          </cell>
          <cell r="AH612" t="str">
            <v>/</v>
          </cell>
          <cell r="AI612" t="str">
            <v>/</v>
          </cell>
        </row>
        <row r="613">
          <cell r="AF613" t="str">
            <v/>
          </cell>
          <cell r="AG613" t="str">
            <v/>
          </cell>
          <cell r="AH613" t="str">
            <v>/</v>
          </cell>
          <cell r="AI613" t="str">
            <v>/</v>
          </cell>
        </row>
        <row r="614">
          <cell r="AF614" t="str">
            <v/>
          </cell>
          <cell r="AG614" t="str">
            <v/>
          </cell>
          <cell r="AH614" t="str">
            <v>/</v>
          </cell>
          <cell r="AI614" t="str">
            <v>/</v>
          </cell>
        </row>
        <row r="615">
          <cell r="AF615" t="str">
            <v/>
          </cell>
          <cell r="AG615" t="str">
            <v/>
          </cell>
          <cell r="AH615" t="str">
            <v>/</v>
          </cell>
          <cell r="AI615" t="str">
            <v>/</v>
          </cell>
        </row>
        <row r="616">
          <cell r="AF616" t="str">
            <v/>
          </cell>
          <cell r="AG616" t="str">
            <v/>
          </cell>
          <cell r="AH616" t="str">
            <v>/</v>
          </cell>
          <cell r="AI616" t="str">
            <v>/</v>
          </cell>
        </row>
        <row r="617">
          <cell r="AF617" t="str">
            <v/>
          </cell>
          <cell r="AG617" t="str">
            <v/>
          </cell>
          <cell r="AH617" t="str">
            <v>/</v>
          </cell>
          <cell r="AI617" t="str">
            <v>/</v>
          </cell>
        </row>
        <row r="618">
          <cell r="AF618" t="str">
            <v/>
          </cell>
          <cell r="AG618" t="str">
            <v/>
          </cell>
          <cell r="AH618" t="str">
            <v>/</v>
          </cell>
          <cell r="AI618" t="str">
            <v>/</v>
          </cell>
        </row>
        <row r="619">
          <cell r="AF619" t="str">
            <v/>
          </cell>
          <cell r="AG619" t="str">
            <v/>
          </cell>
          <cell r="AH619" t="str">
            <v>/</v>
          </cell>
          <cell r="AI619" t="str">
            <v>/</v>
          </cell>
        </row>
        <row r="620">
          <cell r="AF620" t="str">
            <v/>
          </cell>
          <cell r="AG620" t="str">
            <v/>
          </cell>
          <cell r="AH620" t="str">
            <v>/</v>
          </cell>
          <cell r="AI620" t="str">
            <v>/</v>
          </cell>
        </row>
        <row r="621">
          <cell r="AF621" t="str">
            <v/>
          </cell>
          <cell r="AG621" t="str">
            <v/>
          </cell>
          <cell r="AH621" t="str">
            <v>/</v>
          </cell>
          <cell r="AI621" t="str">
            <v>/</v>
          </cell>
        </row>
        <row r="622">
          <cell r="AF622" t="str">
            <v/>
          </cell>
          <cell r="AG622" t="str">
            <v/>
          </cell>
          <cell r="AH622" t="str">
            <v>/</v>
          </cell>
          <cell r="AI622" t="str">
            <v>/</v>
          </cell>
        </row>
        <row r="623">
          <cell r="AF623" t="str">
            <v/>
          </cell>
          <cell r="AG623" t="str">
            <v/>
          </cell>
          <cell r="AH623" t="str">
            <v>/</v>
          </cell>
          <cell r="AI623" t="str">
            <v>/</v>
          </cell>
        </row>
        <row r="624">
          <cell r="AF624" t="str">
            <v/>
          </cell>
          <cell r="AG624" t="str">
            <v/>
          </cell>
          <cell r="AH624" t="str">
            <v>/</v>
          </cell>
          <cell r="AI624" t="str">
            <v>/</v>
          </cell>
        </row>
        <row r="625">
          <cell r="AF625" t="str">
            <v/>
          </cell>
          <cell r="AG625" t="str">
            <v/>
          </cell>
          <cell r="AH625" t="str">
            <v>/</v>
          </cell>
          <cell r="AI625" t="str">
            <v>/</v>
          </cell>
        </row>
        <row r="626">
          <cell r="AF626" t="str">
            <v/>
          </cell>
          <cell r="AG626" t="str">
            <v/>
          </cell>
          <cell r="AH626" t="str">
            <v>/</v>
          </cell>
          <cell r="AI626" t="str">
            <v>/</v>
          </cell>
        </row>
        <row r="627">
          <cell r="AF627" t="str">
            <v/>
          </cell>
          <cell r="AG627" t="str">
            <v/>
          </cell>
          <cell r="AH627" t="str">
            <v>/</v>
          </cell>
          <cell r="AI627" t="str">
            <v>/</v>
          </cell>
        </row>
        <row r="628">
          <cell r="AF628" t="str">
            <v/>
          </cell>
          <cell r="AG628" t="str">
            <v/>
          </cell>
          <cell r="AH628" t="str">
            <v>/</v>
          </cell>
          <cell r="AI628" t="str">
            <v>/</v>
          </cell>
        </row>
        <row r="629">
          <cell r="AF629" t="str">
            <v/>
          </cell>
          <cell r="AG629" t="str">
            <v/>
          </cell>
          <cell r="AH629" t="str">
            <v>/</v>
          </cell>
          <cell r="AI629" t="str">
            <v>/</v>
          </cell>
        </row>
        <row r="630">
          <cell r="AF630" t="str">
            <v/>
          </cell>
          <cell r="AG630" t="str">
            <v/>
          </cell>
          <cell r="AH630" t="str">
            <v>/</v>
          </cell>
          <cell r="AI630" t="str">
            <v>/</v>
          </cell>
        </row>
        <row r="631">
          <cell r="AF631" t="str">
            <v/>
          </cell>
          <cell r="AG631" t="str">
            <v/>
          </cell>
          <cell r="AH631" t="str">
            <v>/</v>
          </cell>
          <cell r="AI631" t="str">
            <v>/</v>
          </cell>
        </row>
        <row r="632">
          <cell r="AF632" t="str">
            <v/>
          </cell>
          <cell r="AG632" t="str">
            <v/>
          </cell>
          <cell r="AH632" t="str">
            <v>/</v>
          </cell>
          <cell r="AI632" t="str">
            <v>/</v>
          </cell>
        </row>
        <row r="633">
          <cell r="AF633" t="str">
            <v/>
          </cell>
          <cell r="AG633" t="str">
            <v/>
          </cell>
          <cell r="AH633" t="str">
            <v>/</v>
          </cell>
          <cell r="AI633" t="str">
            <v>/</v>
          </cell>
        </row>
        <row r="634">
          <cell r="AF634" t="str">
            <v/>
          </cell>
          <cell r="AG634" t="str">
            <v/>
          </cell>
          <cell r="AH634" t="str">
            <v>/</v>
          </cell>
          <cell r="AI634" t="str">
            <v>/</v>
          </cell>
        </row>
        <row r="635">
          <cell r="AF635" t="str">
            <v/>
          </cell>
          <cell r="AG635" t="str">
            <v/>
          </cell>
          <cell r="AH635" t="str">
            <v>/</v>
          </cell>
          <cell r="AI635" t="str">
            <v>/</v>
          </cell>
        </row>
        <row r="636">
          <cell r="AF636" t="str">
            <v/>
          </cell>
          <cell r="AG636" t="str">
            <v/>
          </cell>
          <cell r="AH636" t="str">
            <v>/</v>
          </cell>
          <cell r="AI636" t="str">
            <v>/</v>
          </cell>
        </row>
        <row r="637">
          <cell r="AF637" t="str">
            <v/>
          </cell>
          <cell r="AG637" t="str">
            <v/>
          </cell>
          <cell r="AH637" t="str">
            <v>/</v>
          </cell>
          <cell r="AI637" t="str">
            <v>/</v>
          </cell>
        </row>
        <row r="638">
          <cell r="AF638" t="str">
            <v/>
          </cell>
          <cell r="AG638" t="str">
            <v/>
          </cell>
          <cell r="AH638" t="str">
            <v>/</v>
          </cell>
          <cell r="AI638" t="str">
            <v>/</v>
          </cell>
        </row>
        <row r="639">
          <cell r="AF639" t="str">
            <v/>
          </cell>
          <cell r="AG639" t="str">
            <v/>
          </cell>
          <cell r="AH639" t="str">
            <v>/</v>
          </cell>
          <cell r="AI639" t="str">
            <v>/</v>
          </cell>
        </row>
        <row r="640">
          <cell r="AF640" t="str">
            <v/>
          </cell>
          <cell r="AG640" t="str">
            <v/>
          </cell>
          <cell r="AH640" t="str">
            <v>/</v>
          </cell>
          <cell r="AI640" t="str">
            <v>/</v>
          </cell>
        </row>
        <row r="641">
          <cell r="AF641" t="str">
            <v/>
          </cell>
          <cell r="AG641" t="str">
            <v/>
          </cell>
          <cell r="AH641" t="str">
            <v>/</v>
          </cell>
          <cell r="AI641" t="str">
            <v>/</v>
          </cell>
        </row>
        <row r="642">
          <cell r="AF642" t="str">
            <v/>
          </cell>
          <cell r="AG642" t="str">
            <v/>
          </cell>
          <cell r="AH642" t="str">
            <v>/</v>
          </cell>
          <cell r="AI642" t="str">
            <v>/</v>
          </cell>
        </row>
        <row r="643">
          <cell r="AF643" t="str">
            <v/>
          </cell>
          <cell r="AG643" t="str">
            <v/>
          </cell>
          <cell r="AH643" t="str">
            <v>/</v>
          </cell>
          <cell r="AI643" t="str">
            <v>/</v>
          </cell>
        </row>
        <row r="644">
          <cell r="AF644" t="str">
            <v/>
          </cell>
          <cell r="AG644" t="str">
            <v/>
          </cell>
          <cell r="AH644" t="str">
            <v>/</v>
          </cell>
          <cell r="AI644" t="str">
            <v>/</v>
          </cell>
        </row>
        <row r="645">
          <cell r="AF645" t="str">
            <v/>
          </cell>
          <cell r="AG645" t="str">
            <v/>
          </cell>
          <cell r="AH645" t="str">
            <v>/</v>
          </cell>
          <cell r="AI645" t="str">
            <v>/</v>
          </cell>
        </row>
        <row r="646">
          <cell r="AF646" t="str">
            <v/>
          </cell>
          <cell r="AG646" t="str">
            <v/>
          </cell>
          <cell r="AH646" t="str">
            <v>/</v>
          </cell>
          <cell r="AI646" t="str">
            <v>/</v>
          </cell>
        </row>
        <row r="647">
          <cell r="AF647" t="str">
            <v/>
          </cell>
          <cell r="AG647" t="str">
            <v/>
          </cell>
          <cell r="AH647" t="str">
            <v>/</v>
          </cell>
          <cell r="AI647" t="str">
            <v>/</v>
          </cell>
        </row>
        <row r="648">
          <cell r="AF648" t="str">
            <v/>
          </cell>
          <cell r="AG648" t="str">
            <v/>
          </cell>
          <cell r="AH648" t="str">
            <v>/</v>
          </cell>
          <cell r="AI648" t="str">
            <v>/</v>
          </cell>
        </row>
        <row r="649">
          <cell r="AF649" t="str">
            <v/>
          </cell>
          <cell r="AG649" t="str">
            <v/>
          </cell>
          <cell r="AH649" t="str">
            <v>/</v>
          </cell>
          <cell r="AI649" t="str">
            <v>/</v>
          </cell>
        </row>
        <row r="650">
          <cell r="AF650" t="str">
            <v/>
          </cell>
          <cell r="AG650" t="str">
            <v/>
          </cell>
          <cell r="AH650" t="str">
            <v>/</v>
          </cell>
          <cell r="AI650" t="str">
            <v>/</v>
          </cell>
        </row>
        <row r="651">
          <cell r="AF651" t="str">
            <v/>
          </cell>
          <cell r="AG651" t="str">
            <v/>
          </cell>
          <cell r="AH651" t="str">
            <v>/</v>
          </cell>
          <cell r="AI651" t="str">
            <v>/</v>
          </cell>
        </row>
        <row r="652">
          <cell r="AF652" t="str">
            <v/>
          </cell>
          <cell r="AG652" t="str">
            <v/>
          </cell>
          <cell r="AH652" t="str">
            <v>/</v>
          </cell>
          <cell r="AI652" t="str">
            <v>/</v>
          </cell>
        </row>
        <row r="653">
          <cell r="AF653" t="str">
            <v/>
          </cell>
          <cell r="AG653" t="str">
            <v/>
          </cell>
          <cell r="AH653" t="str">
            <v>/</v>
          </cell>
          <cell r="AI653" t="str">
            <v>/</v>
          </cell>
        </row>
        <row r="654">
          <cell r="AF654" t="str">
            <v/>
          </cell>
          <cell r="AG654" t="str">
            <v/>
          </cell>
          <cell r="AH654" t="str">
            <v>/</v>
          </cell>
          <cell r="AI654" t="str">
            <v>/</v>
          </cell>
        </row>
        <row r="655">
          <cell r="AF655" t="str">
            <v/>
          </cell>
          <cell r="AG655" t="str">
            <v/>
          </cell>
          <cell r="AH655" t="str">
            <v>/</v>
          </cell>
          <cell r="AI655" t="str">
            <v>/</v>
          </cell>
        </row>
        <row r="656">
          <cell r="AF656" t="str">
            <v/>
          </cell>
          <cell r="AG656" t="str">
            <v/>
          </cell>
          <cell r="AH656" t="str">
            <v>/</v>
          </cell>
          <cell r="AI656" t="str">
            <v>/</v>
          </cell>
        </row>
        <row r="657">
          <cell r="AF657" t="str">
            <v/>
          </cell>
          <cell r="AG657" t="str">
            <v/>
          </cell>
          <cell r="AH657" t="str">
            <v>/</v>
          </cell>
          <cell r="AI657" t="str">
            <v>/</v>
          </cell>
        </row>
        <row r="658">
          <cell r="AF658" t="str">
            <v/>
          </cell>
          <cell r="AG658" t="str">
            <v/>
          </cell>
          <cell r="AH658" t="str">
            <v>/</v>
          </cell>
          <cell r="AI658" t="str">
            <v>/</v>
          </cell>
        </row>
        <row r="659">
          <cell r="AF659" t="str">
            <v/>
          </cell>
          <cell r="AG659" t="str">
            <v/>
          </cell>
          <cell r="AH659" t="str">
            <v>/</v>
          </cell>
          <cell r="AI659" t="str">
            <v>/</v>
          </cell>
        </row>
        <row r="660">
          <cell r="AF660" t="str">
            <v/>
          </cell>
          <cell r="AG660" t="str">
            <v/>
          </cell>
          <cell r="AH660" t="str">
            <v>/</v>
          </cell>
          <cell r="AI660" t="str">
            <v>/</v>
          </cell>
        </row>
        <row r="661">
          <cell r="AF661" t="str">
            <v/>
          </cell>
          <cell r="AG661" t="str">
            <v/>
          </cell>
          <cell r="AH661" t="str">
            <v>/</v>
          </cell>
          <cell r="AI661" t="str">
            <v>/</v>
          </cell>
        </row>
        <row r="662">
          <cell r="AF662" t="str">
            <v/>
          </cell>
          <cell r="AG662" t="str">
            <v/>
          </cell>
          <cell r="AH662" t="str">
            <v>/</v>
          </cell>
          <cell r="AI662" t="str">
            <v>/</v>
          </cell>
        </row>
        <row r="663">
          <cell r="AF663" t="str">
            <v/>
          </cell>
          <cell r="AG663" t="str">
            <v/>
          </cell>
          <cell r="AH663" t="str">
            <v>/</v>
          </cell>
          <cell r="AI663" t="str">
            <v>/</v>
          </cell>
        </row>
        <row r="664">
          <cell r="AF664" t="str">
            <v/>
          </cell>
          <cell r="AG664" t="str">
            <v/>
          </cell>
          <cell r="AH664" t="str">
            <v>/</v>
          </cell>
          <cell r="AI664" t="str">
            <v>/</v>
          </cell>
        </row>
        <row r="665">
          <cell r="AF665" t="str">
            <v/>
          </cell>
          <cell r="AG665" t="str">
            <v/>
          </cell>
          <cell r="AH665" t="str">
            <v>/</v>
          </cell>
          <cell r="AI665" t="str">
            <v>/</v>
          </cell>
        </row>
        <row r="666">
          <cell r="AF666" t="str">
            <v/>
          </cell>
          <cell r="AG666" t="str">
            <v/>
          </cell>
          <cell r="AH666" t="str">
            <v>/</v>
          </cell>
          <cell r="AI666" t="str">
            <v>/</v>
          </cell>
        </row>
        <row r="667">
          <cell r="AF667" t="str">
            <v/>
          </cell>
          <cell r="AG667" t="str">
            <v/>
          </cell>
          <cell r="AH667" t="str">
            <v>/</v>
          </cell>
          <cell r="AI667" t="str">
            <v>/</v>
          </cell>
        </row>
        <row r="668">
          <cell r="AF668" t="str">
            <v/>
          </cell>
          <cell r="AG668" t="str">
            <v/>
          </cell>
          <cell r="AH668" t="str">
            <v>/</v>
          </cell>
          <cell r="AI668" t="str">
            <v>/</v>
          </cell>
        </row>
        <row r="669">
          <cell r="AF669" t="str">
            <v/>
          </cell>
          <cell r="AG669" t="str">
            <v/>
          </cell>
          <cell r="AH669" t="str">
            <v>/</v>
          </cell>
          <cell r="AI669" t="str">
            <v>/</v>
          </cell>
        </row>
        <row r="670">
          <cell r="AF670" t="str">
            <v/>
          </cell>
          <cell r="AG670" t="str">
            <v/>
          </cell>
          <cell r="AH670" t="str">
            <v>/</v>
          </cell>
          <cell r="AI670" t="str">
            <v>/</v>
          </cell>
        </row>
        <row r="671">
          <cell r="AF671" t="str">
            <v/>
          </cell>
          <cell r="AG671" t="str">
            <v/>
          </cell>
          <cell r="AH671" t="str">
            <v>/</v>
          </cell>
          <cell r="AI671" t="str">
            <v>/</v>
          </cell>
        </row>
        <row r="672">
          <cell r="AF672" t="str">
            <v/>
          </cell>
          <cell r="AG672" t="str">
            <v/>
          </cell>
          <cell r="AH672" t="str">
            <v>/</v>
          </cell>
          <cell r="AI672" t="str">
            <v>/</v>
          </cell>
        </row>
        <row r="673">
          <cell r="AF673" t="str">
            <v/>
          </cell>
          <cell r="AG673" t="str">
            <v/>
          </cell>
          <cell r="AH673" t="str">
            <v>/</v>
          </cell>
          <cell r="AI673" t="str">
            <v>/</v>
          </cell>
        </row>
        <row r="674">
          <cell r="AF674" t="str">
            <v/>
          </cell>
          <cell r="AG674" t="str">
            <v/>
          </cell>
          <cell r="AH674" t="str">
            <v>/</v>
          </cell>
          <cell r="AI674" t="str">
            <v>/</v>
          </cell>
        </row>
        <row r="675">
          <cell r="AF675" t="str">
            <v/>
          </cell>
          <cell r="AG675" t="str">
            <v/>
          </cell>
          <cell r="AH675" t="str">
            <v>/</v>
          </cell>
          <cell r="AI675" t="str">
            <v>/</v>
          </cell>
        </row>
        <row r="676">
          <cell r="AF676" t="str">
            <v/>
          </cell>
          <cell r="AG676" t="str">
            <v/>
          </cell>
          <cell r="AH676" t="str">
            <v>/</v>
          </cell>
          <cell r="AI676" t="str">
            <v>/</v>
          </cell>
        </row>
        <row r="677">
          <cell r="AF677" t="str">
            <v/>
          </cell>
          <cell r="AG677" t="str">
            <v/>
          </cell>
          <cell r="AH677" t="str">
            <v>/</v>
          </cell>
          <cell r="AI677" t="str">
            <v>/</v>
          </cell>
        </row>
        <row r="678">
          <cell r="AF678" t="str">
            <v/>
          </cell>
          <cell r="AG678" t="str">
            <v/>
          </cell>
          <cell r="AH678" t="str">
            <v>/</v>
          </cell>
          <cell r="AI678" t="str">
            <v>/</v>
          </cell>
        </row>
        <row r="679">
          <cell r="AF679" t="str">
            <v/>
          </cell>
          <cell r="AG679" t="str">
            <v/>
          </cell>
          <cell r="AH679" t="str">
            <v>/</v>
          </cell>
          <cell r="AI679" t="str">
            <v>/</v>
          </cell>
        </row>
        <row r="680">
          <cell r="AF680" t="str">
            <v/>
          </cell>
          <cell r="AG680" t="str">
            <v/>
          </cell>
          <cell r="AH680" t="str">
            <v>/</v>
          </cell>
          <cell r="AI680" t="str">
            <v>/</v>
          </cell>
        </row>
        <row r="681">
          <cell r="AF681" t="str">
            <v/>
          </cell>
          <cell r="AG681" t="str">
            <v/>
          </cell>
          <cell r="AH681" t="str">
            <v>/</v>
          </cell>
          <cell r="AI681" t="str">
            <v>/</v>
          </cell>
        </row>
        <row r="682">
          <cell r="AF682" t="str">
            <v/>
          </cell>
          <cell r="AG682" t="str">
            <v/>
          </cell>
          <cell r="AH682" t="str">
            <v>/</v>
          </cell>
          <cell r="AI682" t="str">
            <v>/</v>
          </cell>
        </row>
        <row r="683">
          <cell r="AF683" t="str">
            <v/>
          </cell>
          <cell r="AG683" t="str">
            <v/>
          </cell>
          <cell r="AH683" t="str">
            <v>/</v>
          </cell>
          <cell r="AI683" t="str">
            <v>/</v>
          </cell>
        </row>
        <row r="684">
          <cell r="AF684" t="str">
            <v/>
          </cell>
          <cell r="AG684" t="str">
            <v/>
          </cell>
          <cell r="AH684" t="str">
            <v>/</v>
          </cell>
          <cell r="AI684" t="str">
            <v>/</v>
          </cell>
        </row>
        <row r="685">
          <cell r="AF685" t="str">
            <v/>
          </cell>
          <cell r="AG685" t="str">
            <v/>
          </cell>
          <cell r="AH685" t="str">
            <v>/</v>
          </cell>
          <cell r="AI685" t="str">
            <v>/</v>
          </cell>
        </row>
        <row r="686">
          <cell r="AF686" t="str">
            <v/>
          </cell>
          <cell r="AG686" t="str">
            <v/>
          </cell>
          <cell r="AH686" t="str">
            <v>/</v>
          </cell>
          <cell r="AI686" t="str">
            <v>/</v>
          </cell>
        </row>
        <row r="687">
          <cell r="AF687" t="str">
            <v/>
          </cell>
          <cell r="AG687" t="str">
            <v/>
          </cell>
          <cell r="AH687" t="str">
            <v>/</v>
          </cell>
          <cell r="AI687" t="str">
            <v>/</v>
          </cell>
        </row>
        <row r="688">
          <cell r="AF688" t="str">
            <v/>
          </cell>
          <cell r="AG688" t="str">
            <v/>
          </cell>
          <cell r="AH688" t="str">
            <v>/</v>
          </cell>
          <cell r="AI688" t="str">
            <v>/</v>
          </cell>
        </row>
        <row r="689">
          <cell r="AF689" t="str">
            <v/>
          </cell>
          <cell r="AG689" t="str">
            <v/>
          </cell>
          <cell r="AH689" t="str">
            <v>/</v>
          </cell>
          <cell r="AI689" t="str">
            <v>/</v>
          </cell>
        </row>
        <row r="690">
          <cell r="AF690" t="str">
            <v/>
          </cell>
          <cell r="AG690" t="str">
            <v/>
          </cell>
          <cell r="AH690" t="str">
            <v>/</v>
          </cell>
          <cell r="AI690" t="str">
            <v>/</v>
          </cell>
        </row>
        <row r="691">
          <cell r="AF691" t="str">
            <v/>
          </cell>
          <cell r="AG691" t="str">
            <v/>
          </cell>
          <cell r="AH691" t="str">
            <v>/</v>
          </cell>
          <cell r="AI691" t="str">
            <v>/</v>
          </cell>
        </row>
        <row r="692">
          <cell r="AF692" t="str">
            <v/>
          </cell>
          <cell r="AG692" t="str">
            <v/>
          </cell>
          <cell r="AH692" t="str">
            <v>/</v>
          </cell>
          <cell r="AI692" t="str">
            <v>/</v>
          </cell>
        </row>
        <row r="693">
          <cell r="AF693" t="str">
            <v/>
          </cell>
          <cell r="AG693" t="str">
            <v/>
          </cell>
          <cell r="AH693" t="str">
            <v>/</v>
          </cell>
          <cell r="AI693" t="str">
            <v>/</v>
          </cell>
        </row>
        <row r="694">
          <cell r="AF694" t="str">
            <v/>
          </cell>
          <cell r="AG694" t="str">
            <v/>
          </cell>
          <cell r="AH694" t="str">
            <v>/</v>
          </cell>
          <cell r="AI694" t="str">
            <v>/</v>
          </cell>
        </row>
        <row r="695">
          <cell r="AF695" t="str">
            <v/>
          </cell>
          <cell r="AG695" t="str">
            <v/>
          </cell>
          <cell r="AH695" t="str">
            <v>/</v>
          </cell>
          <cell r="AI695" t="str">
            <v>/</v>
          </cell>
        </row>
        <row r="696">
          <cell r="AF696" t="str">
            <v/>
          </cell>
          <cell r="AG696" t="str">
            <v/>
          </cell>
          <cell r="AH696" t="str">
            <v>/</v>
          </cell>
          <cell r="AI696" t="str">
            <v>/</v>
          </cell>
        </row>
        <row r="697">
          <cell r="AF697" t="str">
            <v/>
          </cell>
          <cell r="AG697" t="str">
            <v/>
          </cell>
          <cell r="AH697" t="str">
            <v>/</v>
          </cell>
          <cell r="AI697" t="str">
            <v>/</v>
          </cell>
        </row>
        <row r="698">
          <cell r="AF698" t="str">
            <v/>
          </cell>
          <cell r="AG698" t="str">
            <v/>
          </cell>
          <cell r="AH698" t="str">
            <v>/</v>
          </cell>
          <cell r="AI698" t="str">
            <v>/</v>
          </cell>
        </row>
        <row r="699">
          <cell r="AF699" t="str">
            <v/>
          </cell>
          <cell r="AG699" t="str">
            <v/>
          </cell>
          <cell r="AH699" t="str">
            <v>/</v>
          </cell>
          <cell r="AI699" t="str">
            <v>/</v>
          </cell>
        </row>
        <row r="700">
          <cell r="AF700" t="str">
            <v/>
          </cell>
          <cell r="AG700" t="str">
            <v/>
          </cell>
          <cell r="AH700" t="str">
            <v>/</v>
          </cell>
          <cell r="AI700" t="str">
            <v>/</v>
          </cell>
        </row>
        <row r="701">
          <cell r="AF701" t="str">
            <v/>
          </cell>
          <cell r="AG701" t="str">
            <v/>
          </cell>
          <cell r="AH701" t="str">
            <v>/</v>
          </cell>
          <cell r="AI701" t="str">
            <v>/</v>
          </cell>
        </row>
        <row r="702">
          <cell r="AF702" t="str">
            <v/>
          </cell>
          <cell r="AG702" t="str">
            <v/>
          </cell>
          <cell r="AH702" t="str">
            <v>/</v>
          </cell>
          <cell r="AI702" t="str">
            <v>/</v>
          </cell>
        </row>
        <row r="703">
          <cell r="AF703" t="str">
            <v/>
          </cell>
          <cell r="AG703" t="str">
            <v/>
          </cell>
          <cell r="AH703" t="str">
            <v>/</v>
          </cell>
          <cell r="AI703" t="str">
            <v>/</v>
          </cell>
        </row>
        <row r="704">
          <cell r="AF704" t="str">
            <v/>
          </cell>
          <cell r="AG704" t="str">
            <v/>
          </cell>
          <cell r="AH704" t="str">
            <v>/</v>
          </cell>
          <cell r="AI704" t="str">
            <v>/</v>
          </cell>
        </row>
        <row r="705">
          <cell r="AF705" t="str">
            <v/>
          </cell>
          <cell r="AG705" t="str">
            <v/>
          </cell>
          <cell r="AH705" t="str">
            <v>/</v>
          </cell>
          <cell r="AI705" t="str">
            <v>/</v>
          </cell>
        </row>
        <row r="706">
          <cell r="AF706" t="str">
            <v/>
          </cell>
          <cell r="AG706" t="str">
            <v/>
          </cell>
          <cell r="AH706" t="str">
            <v>/</v>
          </cell>
          <cell r="AI706" t="str">
            <v>/</v>
          </cell>
        </row>
        <row r="707">
          <cell r="AF707" t="str">
            <v/>
          </cell>
          <cell r="AG707" t="str">
            <v/>
          </cell>
          <cell r="AH707" t="str">
            <v>/</v>
          </cell>
          <cell r="AI707" t="str">
            <v>/</v>
          </cell>
        </row>
        <row r="708">
          <cell r="AF708" t="str">
            <v/>
          </cell>
          <cell r="AG708" t="str">
            <v/>
          </cell>
          <cell r="AH708" t="str">
            <v>/</v>
          </cell>
          <cell r="AI708" t="str">
            <v>/</v>
          </cell>
        </row>
        <row r="709">
          <cell r="AF709" t="str">
            <v/>
          </cell>
          <cell r="AG709" t="str">
            <v/>
          </cell>
          <cell r="AH709" t="str">
            <v>/</v>
          </cell>
          <cell r="AI709" t="str">
            <v>/</v>
          </cell>
        </row>
        <row r="710">
          <cell r="AF710" t="str">
            <v/>
          </cell>
          <cell r="AG710" t="str">
            <v/>
          </cell>
          <cell r="AH710" t="str">
            <v>/</v>
          </cell>
          <cell r="AI710" t="str">
            <v>/</v>
          </cell>
        </row>
        <row r="711">
          <cell r="AF711" t="str">
            <v/>
          </cell>
          <cell r="AG711" t="str">
            <v/>
          </cell>
          <cell r="AH711" t="str">
            <v>/</v>
          </cell>
          <cell r="AI711" t="str">
            <v>/</v>
          </cell>
        </row>
        <row r="712">
          <cell r="AF712" t="str">
            <v/>
          </cell>
          <cell r="AG712" t="str">
            <v/>
          </cell>
          <cell r="AH712" t="str">
            <v>/</v>
          </cell>
          <cell r="AI712" t="str">
            <v>/</v>
          </cell>
        </row>
        <row r="713">
          <cell r="AF713" t="str">
            <v/>
          </cell>
          <cell r="AG713" t="str">
            <v/>
          </cell>
          <cell r="AH713" t="str">
            <v>/</v>
          </cell>
          <cell r="AI713" t="str">
            <v>/</v>
          </cell>
        </row>
        <row r="714">
          <cell r="AF714" t="str">
            <v/>
          </cell>
          <cell r="AG714" t="str">
            <v/>
          </cell>
          <cell r="AH714" t="str">
            <v>/</v>
          </cell>
          <cell r="AI714" t="str">
            <v>/</v>
          </cell>
        </row>
        <row r="715">
          <cell r="AF715" t="str">
            <v/>
          </cell>
          <cell r="AG715" t="str">
            <v/>
          </cell>
          <cell r="AH715" t="str">
            <v>/</v>
          </cell>
          <cell r="AI715" t="str">
            <v>/</v>
          </cell>
        </row>
        <row r="716">
          <cell r="AF716" t="str">
            <v/>
          </cell>
          <cell r="AG716" t="str">
            <v/>
          </cell>
          <cell r="AH716" t="str">
            <v>/</v>
          </cell>
          <cell r="AI716" t="str">
            <v>/</v>
          </cell>
        </row>
        <row r="717">
          <cell r="AF717" t="str">
            <v/>
          </cell>
          <cell r="AG717" t="str">
            <v/>
          </cell>
          <cell r="AH717" t="str">
            <v>/</v>
          </cell>
          <cell r="AI717" t="str">
            <v>/</v>
          </cell>
        </row>
        <row r="718">
          <cell r="AF718" t="str">
            <v/>
          </cell>
          <cell r="AG718" t="str">
            <v/>
          </cell>
          <cell r="AH718" t="str">
            <v>/</v>
          </cell>
          <cell r="AI718" t="str">
            <v>/</v>
          </cell>
        </row>
        <row r="719">
          <cell r="AF719" t="str">
            <v/>
          </cell>
          <cell r="AG719" t="str">
            <v/>
          </cell>
          <cell r="AH719" t="str">
            <v>/</v>
          </cell>
          <cell r="AI719" t="str">
            <v>/</v>
          </cell>
        </row>
        <row r="720">
          <cell r="AF720" t="str">
            <v/>
          </cell>
          <cell r="AG720" t="str">
            <v/>
          </cell>
          <cell r="AH720" t="str">
            <v>/</v>
          </cell>
          <cell r="AI720" t="str">
            <v>/</v>
          </cell>
        </row>
        <row r="721">
          <cell r="AF721" t="str">
            <v/>
          </cell>
          <cell r="AG721" t="str">
            <v/>
          </cell>
          <cell r="AH721" t="str">
            <v>/</v>
          </cell>
          <cell r="AI721" t="str">
            <v>/</v>
          </cell>
        </row>
        <row r="722">
          <cell r="AF722" t="str">
            <v/>
          </cell>
          <cell r="AG722" t="str">
            <v/>
          </cell>
          <cell r="AH722" t="str">
            <v>/</v>
          </cell>
          <cell r="AI722" t="str">
            <v>/</v>
          </cell>
        </row>
        <row r="723">
          <cell r="AF723" t="str">
            <v/>
          </cell>
          <cell r="AG723" t="str">
            <v/>
          </cell>
          <cell r="AH723" t="str">
            <v>/</v>
          </cell>
          <cell r="AI723" t="str">
            <v>/</v>
          </cell>
        </row>
        <row r="724">
          <cell r="AF724" t="str">
            <v/>
          </cell>
          <cell r="AG724" t="str">
            <v/>
          </cell>
          <cell r="AH724" t="str">
            <v>/</v>
          </cell>
          <cell r="AI724" t="str">
            <v>/</v>
          </cell>
        </row>
        <row r="725">
          <cell r="AF725" t="str">
            <v/>
          </cell>
          <cell r="AG725" t="str">
            <v/>
          </cell>
          <cell r="AH725" t="str">
            <v>/</v>
          </cell>
          <cell r="AI725" t="str">
            <v>/</v>
          </cell>
        </row>
        <row r="726">
          <cell r="AF726" t="str">
            <v/>
          </cell>
          <cell r="AG726" t="str">
            <v/>
          </cell>
          <cell r="AH726" t="str">
            <v>/</v>
          </cell>
          <cell r="AI726" t="str">
            <v>/</v>
          </cell>
        </row>
        <row r="727">
          <cell r="AF727" t="str">
            <v/>
          </cell>
          <cell r="AG727" t="str">
            <v/>
          </cell>
          <cell r="AH727" t="str">
            <v>/</v>
          </cell>
          <cell r="AI727" t="str">
            <v>/</v>
          </cell>
        </row>
        <row r="728">
          <cell r="AF728" t="str">
            <v/>
          </cell>
          <cell r="AG728" t="str">
            <v/>
          </cell>
          <cell r="AH728" t="str">
            <v>/</v>
          </cell>
          <cell r="AI728" t="str">
            <v>/</v>
          </cell>
        </row>
        <row r="729">
          <cell r="AF729" t="str">
            <v/>
          </cell>
          <cell r="AG729" t="str">
            <v/>
          </cell>
          <cell r="AH729" t="str">
            <v>/</v>
          </cell>
          <cell r="AI729" t="str">
            <v>/</v>
          </cell>
        </row>
        <row r="730">
          <cell r="AF730" t="str">
            <v/>
          </cell>
          <cell r="AG730" t="str">
            <v/>
          </cell>
          <cell r="AH730" t="str">
            <v>/</v>
          </cell>
          <cell r="AI730" t="str">
            <v>/</v>
          </cell>
        </row>
        <row r="731">
          <cell r="AF731" t="str">
            <v/>
          </cell>
          <cell r="AG731" t="str">
            <v/>
          </cell>
          <cell r="AH731" t="str">
            <v>/</v>
          </cell>
          <cell r="AI731" t="str">
            <v>/</v>
          </cell>
        </row>
        <row r="732">
          <cell r="AF732" t="str">
            <v/>
          </cell>
          <cell r="AG732" t="str">
            <v/>
          </cell>
          <cell r="AH732" t="str">
            <v>/</v>
          </cell>
          <cell r="AI732" t="str">
            <v>/</v>
          </cell>
        </row>
        <row r="733">
          <cell r="AF733" t="str">
            <v/>
          </cell>
          <cell r="AG733" t="str">
            <v/>
          </cell>
          <cell r="AH733" t="str">
            <v>/</v>
          </cell>
          <cell r="AI733" t="str">
            <v>/</v>
          </cell>
        </row>
        <row r="734">
          <cell r="AF734" t="str">
            <v/>
          </cell>
          <cell r="AG734" t="str">
            <v/>
          </cell>
          <cell r="AH734" t="str">
            <v>/</v>
          </cell>
          <cell r="AI734" t="str">
            <v>/</v>
          </cell>
        </row>
        <row r="735">
          <cell r="AF735" t="str">
            <v/>
          </cell>
          <cell r="AG735" t="str">
            <v/>
          </cell>
          <cell r="AH735" t="str">
            <v>/</v>
          </cell>
          <cell r="AI735" t="str">
            <v>/</v>
          </cell>
        </row>
        <row r="736">
          <cell r="AF736" t="str">
            <v/>
          </cell>
          <cell r="AG736" t="str">
            <v/>
          </cell>
          <cell r="AH736" t="str">
            <v>/</v>
          </cell>
          <cell r="AI736" t="str">
            <v>/</v>
          </cell>
        </row>
        <row r="737">
          <cell r="AF737" t="str">
            <v/>
          </cell>
          <cell r="AG737" t="str">
            <v/>
          </cell>
          <cell r="AH737" t="str">
            <v>/</v>
          </cell>
          <cell r="AI737" t="str">
            <v>/</v>
          </cell>
        </row>
        <row r="738">
          <cell r="AF738" t="str">
            <v/>
          </cell>
          <cell r="AG738" t="str">
            <v/>
          </cell>
          <cell r="AH738" t="str">
            <v>/</v>
          </cell>
          <cell r="AI738" t="str">
            <v>/</v>
          </cell>
        </row>
        <row r="739">
          <cell r="AF739" t="str">
            <v/>
          </cell>
          <cell r="AG739" t="str">
            <v/>
          </cell>
          <cell r="AH739" t="str">
            <v>/</v>
          </cell>
          <cell r="AI739" t="str">
            <v>/</v>
          </cell>
        </row>
        <row r="740">
          <cell r="AF740" t="str">
            <v/>
          </cell>
          <cell r="AG740" t="str">
            <v/>
          </cell>
          <cell r="AH740" t="str">
            <v>/</v>
          </cell>
          <cell r="AI740" t="str">
            <v>/</v>
          </cell>
        </row>
        <row r="741">
          <cell r="AF741" t="str">
            <v/>
          </cell>
          <cell r="AG741" t="str">
            <v/>
          </cell>
          <cell r="AH741" t="str">
            <v>/</v>
          </cell>
          <cell r="AI741" t="str">
            <v>/</v>
          </cell>
        </row>
        <row r="742">
          <cell r="AF742" t="str">
            <v/>
          </cell>
          <cell r="AG742" t="str">
            <v/>
          </cell>
          <cell r="AH742" t="str">
            <v>/</v>
          </cell>
          <cell r="AI742" t="str">
            <v>/</v>
          </cell>
        </row>
        <row r="743">
          <cell r="AF743" t="str">
            <v/>
          </cell>
          <cell r="AG743" t="str">
            <v/>
          </cell>
          <cell r="AH743" t="str">
            <v>/</v>
          </cell>
          <cell r="AI743" t="str">
            <v>/</v>
          </cell>
        </row>
        <row r="744">
          <cell r="AF744" t="str">
            <v/>
          </cell>
          <cell r="AG744" t="str">
            <v/>
          </cell>
          <cell r="AH744" t="str">
            <v>/</v>
          </cell>
          <cell r="AI744" t="str">
            <v>/</v>
          </cell>
        </row>
        <row r="745">
          <cell r="AF745" t="str">
            <v/>
          </cell>
          <cell r="AG745" t="str">
            <v/>
          </cell>
          <cell r="AH745" t="str">
            <v>/</v>
          </cell>
          <cell r="AI745" t="str">
            <v>/</v>
          </cell>
        </row>
        <row r="746">
          <cell r="AF746" t="str">
            <v/>
          </cell>
          <cell r="AG746" t="str">
            <v/>
          </cell>
          <cell r="AH746" t="str">
            <v>/</v>
          </cell>
          <cell r="AI746" t="str">
            <v>/</v>
          </cell>
        </row>
        <row r="747">
          <cell r="AF747" t="str">
            <v/>
          </cell>
          <cell r="AG747" t="str">
            <v/>
          </cell>
          <cell r="AH747" t="str">
            <v>/</v>
          </cell>
          <cell r="AI747" t="str">
            <v>/</v>
          </cell>
        </row>
        <row r="748">
          <cell r="AF748" t="str">
            <v/>
          </cell>
          <cell r="AG748" t="str">
            <v/>
          </cell>
          <cell r="AH748" t="str">
            <v>/</v>
          </cell>
          <cell r="AI748" t="str">
            <v>/</v>
          </cell>
        </row>
        <row r="749">
          <cell r="AF749" t="str">
            <v/>
          </cell>
          <cell r="AG749" t="str">
            <v/>
          </cell>
          <cell r="AH749" t="str">
            <v>/</v>
          </cell>
          <cell r="AI749" t="str">
            <v>/</v>
          </cell>
        </row>
        <row r="750">
          <cell r="AF750" t="str">
            <v/>
          </cell>
          <cell r="AG750" t="str">
            <v/>
          </cell>
          <cell r="AH750" t="str">
            <v>/</v>
          </cell>
          <cell r="AI750" t="str">
            <v>/</v>
          </cell>
        </row>
        <row r="751">
          <cell r="AF751" t="str">
            <v/>
          </cell>
          <cell r="AG751" t="str">
            <v/>
          </cell>
          <cell r="AH751" t="str">
            <v>/</v>
          </cell>
          <cell r="AI751" t="str">
            <v>/</v>
          </cell>
        </row>
        <row r="752">
          <cell r="AF752" t="str">
            <v/>
          </cell>
          <cell r="AG752" t="str">
            <v/>
          </cell>
          <cell r="AH752" t="str">
            <v>/</v>
          </cell>
          <cell r="AI752" t="str">
            <v>/</v>
          </cell>
        </row>
        <row r="753">
          <cell r="AF753" t="str">
            <v/>
          </cell>
          <cell r="AG753" t="str">
            <v/>
          </cell>
          <cell r="AH753" t="str">
            <v>/</v>
          </cell>
          <cell r="AI753" t="str">
            <v>/</v>
          </cell>
        </row>
        <row r="754">
          <cell r="AF754" t="str">
            <v/>
          </cell>
          <cell r="AG754" t="str">
            <v/>
          </cell>
          <cell r="AH754" t="str">
            <v>/</v>
          </cell>
          <cell r="AI754" t="str">
            <v>/</v>
          </cell>
        </row>
        <row r="755">
          <cell r="AF755" t="str">
            <v/>
          </cell>
          <cell r="AG755" t="str">
            <v/>
          </cell>
          <cell r="AH755" t="str">
            <v>/</v>
          </cell>
          <cell r="AI755" t="str">
            <v>/</v>
          </cell>
        </row>
        <row r="756">
          <cell r="AF756" t="str">
            <v/>
          </cell>
          <cell r="AG756" t="str">
            <v/>
          </cell>
          <cell r="AH756" t="str">
            <v>/</v>
          </cell>
          <cell r="AI756" t="str">
            <v>/</v>
          </cell>
        </row>
        <row r="757">
          <cell r="AF757" t="str">
            <v/>
          </cell>
          <cell r="AG757" t="str">
            <v/>
          </cell>
          <cell r="AH757" t="str">
            <v>/</v>
          </cell>
          <cell r="AI757" t="str">
            <v>/</v>
          </cell>
        </row>
        <row r="758">
          <cell r="AF758" t="str">
            <v/>
          </cell>
          <cell r="AG758" t="str">
            <v/>
          </cell>
          <cell r="AH758" t="str">
            <v>/</v>
          </cell>
          <cell r="AI758" t="str">
            <v>/</v>
          </cell>
        </row>
        <row r="759">
          <cell r="AF759" t="str">
            <v/>
          </cell>
          <cell r="AG759" t="str">
            <v/>
          </cell>
          <cell r="AH759" t="str">
            <v>/</v>
          </cell>
          <cell r="AI759" t="str">
            <v>/</v>
          </cell>
        </row>
        <row r="760">
          <cell r="AF760" t="str">
            <v/>
          </cell>
          <cell r="AG760" t="str">
            <v/>
          </cell>
          <cell r="AH760" t="str">
            <v>/</v>
          </cell>
          <cell r="AI760" t="str">
            <v>/</v>
          </cell>
        </row>
        <row r="761">
          <cell r="AF761" t="str">
            <v/>
          </cell>
          <cell r="AG761" t="str">
            <v/>
          </cell>
          <cell r="AH761" t="str">
            <v>/</v>
          </cell>
          <cell r="AI761" t="str">
            <v>/</v>
          </cell>
        </row>
        <row r="762">
          <cell r="AF762" t="str">
            <v/>
          </cell>
          <cell r="AG762" t="str">
            <v/>
          </cell>
          <cell r="AH762" t="str">
            <v>/</v>
          </cell>
          <cell r="AI762" t="str">
            <v>/</v>
          </cell>
        </row>
        <row r="763">
          <cell r="AF763" t="str">
            <v/>
          </cell>
          <cell r="AG763" t="str">
            <v/>
          </cell>
          <cell r="AH763" t="str">
            <v>/</v>
          </cell>
          <cell r="AI763" t="str">
            <v>/</v>
          </cell>
        </row>
        <row r="764">
          <cell r="AF764" t="str">
            <v/>
          </cell>
          <cell r="AG764" t="str">
            <v/>
          </cell>
          <cell r="AH764" t="str">
            <v>/</v>
          </cell>
          <cell r="AI764" t="str">
            <v>/</v>
          </cell>
        </row>
        <row r="765">
          <cell r="AF765" t="str">
            <v/>
          </cell>
          <cell r="AG765" t="str">
            <v/>
          </cell>
          <cell r="AH765" t="str">
            <v>/</v>
          </cell>
          <cell r="AI765" t="str">
            <v>/</v>
          </cell>
        </row>
        <row r="766">
          <cell r="AF766" t="str">
            <v/>
          </cell>
          <cell r="AG766" t="str">
            <v/>
          </cell>
          <cell r="AH766" t="str">
            <v>/</v>
          </cell>
          <cell r="AI766" t="str">
            <v>/</v>
          </cell>
        </row>
        <row r="767">
          <cell r="AF767" t="str">
            <v/>
          </cell>
          <cell r="AG767" t="str">
            <v/>
          </cell>
          <cell r="AH767" t="str">
            <v>/</v>
          </cell>
          <cell r="AI767" t="str">
            <v>/</v>
          </cell>
        </row>
        <row r="768">
          <cell r="AF768" t="str">
            <v/>
          </cell>
          <cell r="AG768" t="str">
            <v/>
          </cell>
          <cell r="AH768" t="str">
            <v>/</v>
          </cell>
          <cell r="AI768" t="str">
            <v>/</v>
          </cell>
        </row>
        <row r="769">
          <cell r="AF769" t="str">
            <v/>
          </cell>
          <cell r="AG769" t="str">
            <v/>
          </cell>
          <cell r="AH769" t="str">
            <v>/</v>
          </cell>
          <cell r="AI769" t="str">
            <v>/</v>
          </cell>
        </row>
        <row r="770">
          <cell r="AF770" t="str">
            <v/>
          </cell>
          <cell r="AG770" t="str">
            <v/>
          </cell>
          <cell r="AH770" t="str">
            <v>/</v>
          </cell>
          <cell r="AI770" t="str">
            <v>/</v>
          </cell>
        </row>
        <row r="771">
          <cell r="AF771" t="str">
            <v/>
          </cell>
          <cell r="AG771" t="str">
            <v/>
          </cell>
          <cell r="AH771" t="str">
            <v>/</v>
          </cell>
          <cell r="AI771" t="str">
            <v>/</v>
          </cell>
        </row>
        <row r="772">
          <cell r="AF772" t="str">
            <v/>
          </cell>
          <cell r="AG772" t="str">
            <v/>
          </cell>
          <cell r="AH772" t="str">
            <v>/</v>
          </cell>
          <cell r="AI772" t="str">
            <v>/</v>
          </cell>
        </row>
        <row r="773">
          <cell r="AF773" t="str">
            <v/>
          </cell>
          <cell r="AG773" t="str">
            <v/>
          </cell>
          <cell r="AH773" t="str">
            <v>/</v>
          </cell>
          <cell r="AI773" t="str">
            <v>/</v>
          </cell>
        </row>
        <row r="774">
          <cell r="AF774" t="str">
            <v/>
          </cell>
          <cell r="AG774" t="str">
            <v/>
          </cell>
          <cell r="AH774" t="str">
            <v>/</v>
          </cell>
          <cell r="AI774" t="str">
            <v>/</v>
          </cell>
        </row>
        <row r="775">
          <cell r="AF775" t="str">
            <v/>
          </cell>
          <cell r="AG775" t="str">
            <v/>
          </cell>
          <cell r="AH775" t="str">
            <v>/</v>
          </cell>
          <cell r="AI775" t="str">
            <v>/</v>
          </cell>
        </row>
        <row r="776">
          <cell r="AF776" t="str">
            <v/>
          </cell>
          <cell r="AG776" t="str">
            <v/>
          </cell>
          <cell r="AH776" t="str">
            <v>/</v>
          </cell>
          <cell r="AI776" t="str">
            <v>/</v>
          </cell>
        </row>
        <row r="777">
          <cell r="AF777" t="str">
            <v/>
          </cell>
          <cell r="AG777" t="str">
            <v/>
          </cell>
          <cell r="AH777" t="str">
            <v>/</v>
          </cell>
          <cell r="AI777" t="str">
            <v>/</v>
          </cell>
        </row>
        <row r="778">
          <cell r="AF778" t="str">
            <v/>
          </cell>
          <cell r="AG778" t="str">
            <v/>
          </cell>
          <cell r="AH778" t="str">
            <v>/</v>
          </cell>
          <cell r="AI778" t="str">
            <v>/</v>
          </cell>
        </row>
        <row r="779">
          <cell r="AF779" t="str">
            <v/>
          </cell>
          <cell r="AG779" t="str">
            <v/>
          </cell>
          <cell r="AH779" t="str">
            <v>/</v>
          </cell>
          <cell r="AI779" t="str">
            <v>/</v>
          </cell>
        </row>
        <row r="780">
          <cell r="AF780" t="str">
            <v/>
          </cell>
          <cell r="AG780" t="str">
            <v/>
          </cell>
          <cell r="AH780" t="str">
            <v>/</v>
          </cell>
          <cell r="AI780" t="str">
            <v>/</v>
          </cell>
        </row>
        <row r="781">
          <cell r="AF781" t="str">
            <v/>
          </cell>
          <cell r="AG781" t="str">
            <v/>
          </cell>
          <cell r="AH781" t="str">
            <v>/</v>
          </cell>
          <cell r="AI781" t="str">
            <v>/</v>
          </cell>
        </row>
        <row r="782">
          <cell r="AF782" t="str">
            <v/>
          </cell>
          <cell r="AG782" t="str">
            <v/>
          </cell>
          <cell r="AH782" t="str">
            <v>/</v>
          </cell>
          <cell r="AI782" t="str">
            <v>/</v>
          </cell>
        </row>
        <row r="783">
          <cell r="AF783" t="str">
            <v/>
          </cell>
          <cell r="AG783" t="str">
            <v/>
          </cell>
          <cell r="AH783" t="str">
            <v>/</v>
          </cell>
          <cell r="AI783" t="str">
            <v>/</v>
          </cell>
        </row>
        <row r="784">
          <cell r="AF784" t="str">
            <v/>
          </cell>
          <cell r="AG784" t="str">
            <v/>
          </cell>
          <cell r="AH784" t="str">
            <v>/</v>
          </cell>
          <cell r="AI784" t="str">
            <v>/</v>
          </cell>
        </row>
        <row r="785">
          <cell r="AF785" t="str">
            <v/>
          </cell>
          <cell r="AG785" t="str">
            <v/>
          </cell>
          <cell r="AH785" t="str">
            <v>/</v>
          </cell>
          <cell r="AI785" t="str">
            <v>/</v>
          </cell>
        </row>
        <row r="786">
          <cell r="AF786" t="str">
            <v/>
          </cell>
          <cell r="AG786" t="str">
            <v/>
          </cell>
          <cell r="AH786" t="str">
            <v>/</v>
          </cell>
          <cell r="AI786" t="str">
            <v>/</v>
          </cell>
        </row>
        <row r="787">
          <cell r="AF787" t="str">
            <v/>
          </cell>
          <cell r="AG787" t="str">
            <v/>
          </cell>
          <cell r="AH787" t="str">
            <v>/</v>
          </cell>
          <cell r="AI787" t="str">
            <v>/</v>
          </cell>
        </row>
        <row r="788">
          <cell r="AF788" t="str">
            <v/>
          </cell>
          <cell r="AG788" t="str">
            <v/>
          </cell>
          <cell r="AH788" t="str">
            <v>/</v>
          </cell>
          <cell r="AI788" t="str">
            <v>/</v>
          </cell>
        </row>
        <row r="789">
          <cell r="AF789" t="str">
            <v/>
          </cell>
          <cell r="AG789" t="str">
            <v/>
          </cell>
          <cell r="AH789" t="str">
            <v>/</v>
          </cell>
          <cell r="AI789" t="str">
            <v>/</v>
          </cell>
        </row>
        <row r="790">
          <cell r="AF790" t="str">
            <v/>
          </cell>
          <cell r="AG790" t="str">
            <v/>
          </cell>
          <cell r="AH790" t="str">
            <v>/</v>
          </cell>
          <cell r="AI790" t="str">
            <v>/</v>
          </cell>
        </row>
        <row r="791">
          <cell r="AF791" t="str">
            <v/>
          </cell>
          <cell r="AG791" t="str">
            <v/>
          </cell>
          <cell r="AH791" t="str">
            <v>/</v>
          </cell>
          <cell r="AI791" t="str">
            <v>/</v>
          </cell>
        </row>
        <row r="792">
          <cell r="AF792" t="str">
            <v/>
          </cell>
          <cell r="AG792" t="str">
            <v/>
          </cell>
          <cell r="AH792" t="str">
            <v>/</v>
          </cell>
          <cell r="AI792" t="str">
            <v>/</v>
          </cell>
        </row>
        <row r="793">
          <cell r="AF793" t="str">
            <v/>
          </cell>
          <cell r="AG793" t="str">
            <v/>
          </cell>
          <cell r="AH793" t="str">
            <v>/</v>
          </cell>
          <cell r="AI793" t="str">
            <v>/</v>
          </cell>
        </row>
        <row r="794">
          <cell r="AF794" t="str">
            <v/>
          </cell>
          <cell r="AG794" t="str">
            <v/>
          </cell>
          <cell r="AH794" t="str">
            <v>/</v>
          </cell>
          <cell r="AI794" t="str">
            <v>/</v>
          </cell>
        </row>
        <row r="795">
          <cell r="AF795" t="str">
            <v/>
          </cell>
          <cell r="AG795" t="str">
            <v/>
          </cell>
          <cell r="AH795" t="str">
            <v>/</v>
          </cell>
          <cell r="AI795" t="str">
            <v>/</v>
          </cell>
        </row>
        <row r="796">
          <cell r="AF796" t="str">
            <v/>
          </cell>
          <cell r="AG796" t="str">
            <v/>
          </cell>
          <cell r="AH796" t="str">
            <v>/</v>
          </cell>
          <cell r="AI796" t="str">
            <v>/</v>
          </cell>
        </row>
        <row r="797">
          <cell r="AF797" t="str">
            <v/>
          </cell>
          <cell r="AG797" t="str">
            <v/>
          </cell>
          <cell r="AH797" t="str">
            <v>/</v>
          </cell>
          <cell r="AI797" t="str">
            <v>/</v>
          </cell>
        </row>
        <row r="798">
          <cell r="AF798" t="str">
            <v/>
          </cell>
          <cell r="AG798" t="str">
            <v/>
          </cell>
          <cell r="AH798" t="str">
            <v>/</v>
          </cell>
          <cell r="AI798" t="str">
            <v>/</v>
          </cell>
        </row>
        <row r="799">
          <cell r="AF799" t="str">
            <v/>
          </cell>
          <cell r="AG799" t="str">
            <v/>
          </cell>
          <cell r="AH799" t="str">
            <v>/</v>
          </cell>
          <cell r="AI799" t="str">
            <v>/</v>
          </cell>
        </row>
        <row r="800">
          <cell r="AF800" t="str">
            <v/>
          </cell>
          <cell r="AG800" t="str">
            <v/>
          </cell>
          <cell r="AH800" t="str">
            <v>/</v>
          </cell>
          <cell r="AI800" t="str">
            <v>/</v>
          </cell>
        </row>
        <row r="801">
          <cell r="AF801" t="str">
            <v/>
          </cell>
          <cell r="AG801" t="str">
            <v/>
          </cell>
          <cell r="AH801" t="str">
            <v>/</v>
          </cell>
          <cell r="AI801" t="str">
            <v>/</v>
          </cell>
        </row>
        <row r="802">
          <cell r="AF802" t="str">
            <v/>
          </cell>
          <cell r="AG802" t="str">
            <v/>
          </cell>
          <cell r="AH802" t="str">
            <v>/</v>
          </cell>
          <cell r="AI802" t="str">
            <v>/</v>
          </cell>
        </row>
        <row r="803">
          <cell r="AF803" t="str">
            <v/>
          </cell>
          <cell r="AG803" t="str">
            <v/>
          </cell>
          <cell r="AH803" t="str">
            <v>/</v>
          </cell>
          <cell r="AI803" t="str">
            <v>/</v>
          </cell>
        </row>
        <row r="804">
          <cell r="AF804" t="str">
            <v/>
          </cell>
          <cell r="AG804" t="str">
            <v/>
          </cell>
          <cell r="AH804" t="str">
            <v>/</v>
          </cell>
          <cell r="AI804" t="str">
            <v>/</v>
          </cell>
        </row>
        <row r="805">
          <cell r="AF805" t="str">
            <v/>
          </cell>
          <cell r="AG805" t="str">
            <v/>
          </cell>
          <cell r="AH805" t="str">
            <v>/</v>
          </cell>
          <cell r="AI805" t="str">
            <v>/</v>
          </cell>
        </row>
        <row r="806">
          <cell r="AF806" t="str">
            <v/>
          </cell>
          <cell r="AG806" t="str">
            <v/>
          </cell>
          <cell r="AH806" t="str">
            <v>/</v>
          </cell>
          <cell r="AI806" t="str">
            <v>/</v>
          </cell>
        </row>
        <row r="807">
          <cell r="AF807" t="str">
            <v/>
          </cell>
          <cell r="AG807" t="str">
            <v/>
          </cell>
          <cell r="AH807" t="str">
            <v>/</v>
          </cell>
          <cell r="AI807" t="str">
            <v>/</v>
          </cell>
        </row>
        <row r="808">
          <cell r="AF808" t="str">
            <v/>
          </cell>
          <cell r="AG808" t="str">
            <v/>
          </cell>
          <cell r="AH808" t="str">
            <v>/</v>
          </cell>
          <cell r="AI808" t="str">
            <v>/</v>
          </cell>
        </row>
        <row r="809">
          <cell r="AF809" t="str">
            <v/>
          </cell>
          <cell r="AG809" t="str">
            <v/>
          </cell>
          <cell r="AH809" t="str">
            <v>/</v>
          </cell>
          <cell r="AI809" t="str">
            <v>/</v>
          </cell>
        </row>
        <row r="810">
          <cell r="AF810" t="str">
            <v/>
          </cell>
          <cell r="AG810" t="str">
            <v/>
          </cell>
          <cell r="AH810" t="str">
            <v>/</v>
          </cell>
          <cell r="AI810" t="str">
            <v>/</v>
          </cell>
        </row>
        <row r="811">
          <cell r="AF811" t="str">
            <v/>
          </cell>
          <cell r="AG811" t="str">
            <v/>
          </cell>
          <cell r="AH811" t="str">
            <v>/</v>
          </cell>
          <cell r="AI811" t="str">
            <v>/</v>
          </cell>
        </row>
        <row r="812">
          <cell r="AF812" t="str">
            <v/>
          </cell>
          <cell r="AG812" t="str">
            <v/>
          </cell>
          <cell r="AH812" t="str">
            <v>/</v>
          </cell>
          <cell r="AI812" t="str">
            <v>/</v>
          </cell>
        </row>
        <row r="813">
          <cell r="AF813" t="str">
            <v/>
          </cell>
          <cell r="AG813" t="str">
            <v/>
          </cell>
          <cell r="AH813" t="str">
            <v>/</v>
          </cell>
          <cell r="AI813" t="str">
            <v>/</v>
          </cell>
        </row>
        <row r="814">
          <cell r="AF814" t="str">
            <v/>
          </cell>
          <cell r="AG814" t="str">
            <v/>
          </cell>
          <cell r="AH814" t="str">
            <v>/</v>
          </cell>
          <cell r="AI814" t="str">
            <v>/</v>
          </cell>
        </row>
        <row r="815">
          <cell r="AF815" t="str">
            <v/>
          </cell>
          <cell r="AG815" t="str">
            <v/>
          </cell>
          <cell r="AH815" t="str">
            <v>/</v>
          </cell>
          <cell r="AI815" t="str">
            <v>/</v>
          </cell>
        </row>
        <row r="816">
          <cell r="AF816" t="str">
            <v/>
          </cell>
          <cell r="AG816" t="str">
            <v/>
          </cell>
          <cell r="AH816" t="str">
            <v>/</v>
          </cell>
          <cell r="AI816" t="str">
            <v>/</v>
          </cell>
        </row>
        <row r="817">
          <cell r="AF817" t="str">
            <v/>
          </cell>
          <cell r="AG817" t="str">
            <v/>
          </cell>
          <cell r="AH817" t="str">
            <v>/</v>
          </cell>
          <cell r="AI817" t="str">
            <v>/</v>
          </cell>
        </row>
        <row r="818">
          <cell r="AF818" t="str">
            <v/>
          </cell>
          <cell r="AG818" t="str">
            <v/>
          </cell>
          <cell r="AH818" t="str">
            <v>/</v>
          </cell>
          <cell r="AI818" t="str">
            <v>/</v>
          </cell>
        </row>
        <row r="819">
          <cell r="AF819" t="str">
            <v/>
          </cell>
          <cell r="AG819" t="str">
            <v/>
          </cell>
          <cell r="AH819" t="str">
            <v>/</v>
          </cell>
          <cell r="AI819" t="str">
            <v>/</v>
          </cell>
        </row>
        <row r="820">
          <cell r="AF820" t="str">
            <v/>
          </cell>
          <cell r="AG820" t="str">
            <v/>
          </cell>
          <cell r="AH820" t="str">
            <v>/</v>
          </cell>
          <cell r="AI820" t="str">
            <v>/</v>
          </cell>
        </row>
        <row r="821">
          <cell r="AF821" t="str">
            <v/>
          </cell>
          <cell r="AG821" t="str">
            <v/>
          </cell>
          <cell r="AH821" t="str">
            <v>/</v>
          </cell>
          <cell r="AI821" t="str">
            <v>/</v>
          </cell>
        </row>
        <row r="822">
          <cell r="AF822" t="str">
            <v/>
          </cell>
          <cell r="AG822" t="str">
            <v/>
          </cell>
          <cell r="AH822" t="str">
            <v>/</v>
          </cell>
          <cell r="AI822" t="str">
            <v>/</v>
          </cell>
        </row>
        <row r="823">
          <cell r="AF823" t="str">
            <v/>
          </cell>
          <cell r="AG823" t="str">
            <v/>
          </cell>
          <cell r="AH823" t="str">
            <v>/</v>
          </cell>
          <cell r="AI823" t="str">
            <v>/</v>
          </cell>
        </row>
        <row r="824">
          <cell r="AF824" t="str">
            <v/>
          </cell>
          <cell r="AG824" t="str">
            <v/>
          </cell>
          <cell r="AH824" t="str">
            <v>/</v>
          </cell>
          <cell r="AI824" t="str">
            <v>/</v>
          </cell>
        </row>
        <row r="825">
          <cell r="AF825" t="str">
            <v/>
          </cell>
          <cell r="AG825" t="str">
            <v/>
          </cell>
          <cell r="AH825" t="str">
            <v>/</v>
          </cell>
          <cell r="AI825" t="str">
            <v>/</v>
          </cell>
        </row>
        <row r="826">
          <cell r="AF826" t="str">
            <v/>
          </cell>
          <cell r="AG826" t="str">
            <v/>
          </cell>
          <cell r="AH826" t="str">
            <v>/</v>
          </cell>
          <cell r="AI826" t="str">
            <v>/</v>
          </cell>
        </row>
        <row r="827">
          <cell r="AF827" t="str">
            <v/>
          </cell>
          <cell r="AG827" t="str">
            <v/>
          </cell>
          <cell r="AH827" t="str">
            <v>/</v>
          </cell>
          <cell r="AI827" t="str">
            <v>/</v>
          </cell>
        </row>
        <row r="828">
          <cell r="AF828" t="str">
            <v/>
          </cell>
          <cell r="AG828" t="str">
            <v/>
          </cell>
          <cell r="AH828" t="str">
            <v>/</v>
          </cell>
          <cell r="AI828" t="str">
            <v>/</v>
          </cell>
        </row>
        <row r="829">
          <cell r="AF829" t="str">
            <v/>
          </cell>
          <cell r="AG829" t="str">
            <v/>
          </cell>
          <cell r="AH829" t="str">
            <v>/</v>
          </cell>
          <cell r="AI829" t="str">
            <v>/</v>
          </cell>
        </row>
        <row r="830">
          <cell r="AF830" t="str">
            <v/>
          </cell>
          <cell r="AG830" t="str">
            <v/>
          </cell>
          <cell r="AH830" t="str">
            <v>/</v>
          </cell>
          <cell r="AI830" t="str">
            <v>/</v>
          </cell>
        </row>
        <row r="831">
          <cell r="AF831" t="str">
            <v/>
          </cell>
          <cell r="AG831" t="str">
            <v/>
          </cell>
          <cell r="AH831" t="str">
            <v>/</v>
          </cell>
          <cell r="AI831" t="str">
            <v>/</v>
          </cell>
        </row>
        <row r="832">
          <cell r="AF832" t="str">
            <v/>
          </cell>
          <cell r="AG832" t="str">
            <v/>
          </cell>
          <cell r="AH832" t="str">
            <v>/</v>
          </cell>
          <cell r="AI832" t="str">
            <v>/</v>
          </cell>
        </row>
        <row r="833">
          <cell r="AF833" t="str">
            <v/>
          </cell>
          <cell r="AG833" t="str">
            <v/>
          </cell>
          <cell r="AH833" t="str">
            <v>/</v>
          </cell>
          <cell r="AI833" t="str">
            <v>/</v>
          </cell>
        </row>
        <row r="834">
          <cell r="AF834" t="str">
            <v/>
          </cell>
          <cell r="AG834" t="str">
            <v/>
          </cell>
          <cell r="AH834" t="str">
            <v>/</v>
          </cell>
          <cell r="AI834" t="str">
            <v>/</v>
          </cell>
        </row>
        <row r="835">
          <cell r="AF835" t="str">
            <v/>
          </cell>
          <cell r="AG835" t="str">
            <v/>
          </cell>
          <cell r="AH835" t="str">
            <v>/</v>
          </cell>
          <cell r="AI835" t="str">
            <v>/</v>
          </cell>
        </row>
        <row r="836">
          <cell r="AF836" t="str">
            <v/>
          </cell>
          <cell r="AG836" t="str">
            <v/>
          </cell>
          <cell r="AH836" t="str">
            <v>/</v>
          </cell>
          <cell r="AI836" t="str">
            <v>/</v>
          </cell>
        </row>
        <row r="837">
          <cell r="AF837" t="str">
            <v/>
          </cell>
          <cell r="AG837" t="str">
            <v/>
          </cell>
          <cell r="AH837" t="str">
            <v>/</v>
          </cell>
          <cell r="AI837" t="str">
            <v>/</v>
          </cell>
        </row>
        <row r="838">
          <cell r="AF838" t="str">
            <v/>
          </cell>
          <cell r="AG838" t="str">
            <v/>
          </cell>
          <cell r="AH838" t="str">
            <v>/</v>
          </cell>
          <cell r="AI838" t="str">
            <v>/</v>
          </cell>
        </row>
        <row r="839">
          <cell r="AF839" t="str">
            <v/>
          </cell>
          <cell r="AG839" t="str">
            <v/>
          </cell>
          <cell r="AH839" t="str">
            <v>/</v>
          </cell>
          <cell r="AI839" t="str">
            <v>/</v>
          </cell>
        </row>
        <row r="840">
          <cell r="AF840" t="str">
            <v/>
          </cell>
          <cell r="AG840" t="str">
            <v/>
          </cell>
          <cell r="AH840" t="str">
            <v>/</v>
          </cell>
          <cell r="AI840" t="str">
            <v>/</v>
          </cell>
        </row>
        <row r="841">
          <cell r="AF841" t="str">
            <v/>
          </cell>
          <cell r="AG841" t="str">
            <v/>
          </cell>
          <cell r="AH841" t="str">
            <v>/</v>
          </cell>
          <cell r="AI841" t="str">
            <v>/</v>
          </cell>
        </row>
        <row r="842">
          <cell r="AF842" t="str">
            <v/>
          </cell>
          <cell r="AG842" t="str">
            <v/>
          </cell>
          <cell r="AH842" t="str">
            <v>/</v>
          </cell>
          <cell r="AI842" t="str">
            <v>/</v>
          </cell>
        </row>
        <row r="843">
          <cell r="AF843" t="str">
            <v/>
          </cell>
          <cell r="AG843" t="str">
            <v/>
          </cell>
          <cell r="AH843" t="str">
            <v>/</v>
          </cell>
          <cell r="AI843" t="str">
            <v>/</v>
          </cell>
        </row>
        <row r="844">
          <cell r="AF844" t="str">
            <v/>
          </cell>
          <cell r="AG844" t="str">
            <v/>
          </cell>
          <cell r="AH844" t="str">
            <v>/</v>
          </cell>
          <cell r="AI844" t="str">
            <v>/</v>
          </cell>
        </row>
        <row r="845">
          <cell r="AF845" t="str">
            <v/>
          </cell>
          <cell r="AG845" t="str">
            <v/>
          </cell>
          <cell r="AH845" t="str">
            <v>/</v>
          </cell>
          <cell r="AI845" t="str">
            <v>/</v>
          </cell>
        </row>
        <row r="846">
          <cell r="AF846" t="str">
            <v/>
          </cell>
          <cell r="AG846" t="str">
            <v/>
          </cell>
          <cell r="AH846" t="str">
            <v>/</v>
          </cell>
          <cell r="AI846" t="str">
            <v>/</v>
          </cell>
        </row>
        <row r="847">
          <cell r="AF847" t="str">
            <v/>
          </cell>
          <cell r="AG847" t="str">
            <v/>
          </cell>
          <cell r="AH847" t="str">
            <v>/</v>
          </cell>
          <cell r="AI847" t="str">
            <v>/</v>
          </cell>
        </row>
        <row r="848">
          <cell r="AF848" t="str">
            <v/>
          </cell>
          <cell r="AG848" t="str">
            <v/>
          </cell>
          <cell r="AH848" t="str">
            <v>/</v>
          </cell>
          <cell r="AI848" t="str">
            <v>/</v>
          </cell>
        </row>
        <row r="849">
          <cell r="AF849" t="str">
            <v/>
          </cell>
          <cell r="AG849" t="str">
            <v/>
          </cell>
          <cell r="AH849" t="str">
            <v>/</v>
          </cell>
          <cell r="AI849" t="str">
            <v>/</v>
          </cell>
        </row>
        <row r="850">
          <cell r="AF850" t="str">
            <v/>
          </cell>
          <cell r="AG850" t="str">
            <v/>
          </cell>
          <cell r="AH850" t="str">
            <v>/</v>
          </cell>
          <cell r="AI850" t="str">
            <v>/</v>
          </cell>
        </row>
        <row r="851">
          <cell r="AF851" t="str">
            <v/>
          </cell>
          <cell r="AG851" t="str">
            <v/>
          </cell>
          <cell r="AH851" t="str">
            <v>/</v>
          </cell>
          <cell r="AI851" t="str">
            <v>/</v>
          </cell>
        </row>
        <row r="852">
          <cell r="AF852" t="str">
            <v/>
          </cell>
          <cell r="AG852" t="str">
            <v/>
          </cell>
          <cell r="AH852" t="str">
            <v>/</v>
          </cell>
          <cell r="AI852" t="str">
            <v>/</v>
          </cell>
        </row>
        <row r="853">
          <cell r="AF853" t="str">
            <v/>
          </cell>
          <cell r="AG853" t="str">
            <v/>
          </cell>
          <cell r="AH853" t="str">
            <v>/</v>
          </cell>
          <cell r="AI853" t="str">
            <v>/</v>
          </cell>
        </row>
        <row r="854">
          <cell r="AF854" t="str">
            <v/>
          </cell>
          <cell r="AG854" t="str">
            <v/>
          </cell>
          <cell r="AH854" t="str">
            <v>/</v>
          </cell>
          <cell r="AI854" t="str">
            <v>/</v>
          </cell>
        </row>
        <row r="855">
          <cell r="AF855" t="str">
            <v/>
          </cell>
          <cell r="AG855" t="str">
            <v/>
          </cell>
          <cell r="AH855" t="str">
            <v>/</v>
          </cell>
          <cell r="AI855" t="str">
            <v>/</v>
          </cell>
        </row>
        <row r="856">
          <cell r="AF856" t="str">
            <v/>
          </cell>
          <cell r="AG856" t="str">
            <v/>
          </cell>
          <cell r="AH856" t="str">
            <v>/</v>
          </cell>
          <cell r="AI856" t="str">
            <v>/</v>
          </cell>
        </row>
        <row r="857">
          <cell r="AF857" t="str">
            <v/>
          </cell>
          <cell r="AG857" t="str">
            <v/>
          </cell>
          <cell r="AH857" t="str">
            <v>/</v>
          </cell>
          <cell r="AI857" t="str">
            <v>/</v>
          </cell>
        </row>
        <row r="858">
          <cell r="AF858" t="str">
            <v/>
          </cell>
          <cell r="AG858" t="str">
            <v/>
          </cell>
          <cell r="AH858" t="str">
            <v>/</v>
          </cell>
          <cell r="AI858" t="str">
            <v>/</v>
          </cell>
        </row>
        <row r="859">
          <cell r="AF859" t="str">
            <v/>
          </cell>
          <cell r="AG859" t="str">
            <v/>
          </cell>
          <cell r="AH859" t="str">
            <v>/</v>
          </cell>
          <cell r="AI859" t="str">
            <v>/</v>
          </cell>
        </row>
        <row r="860">
          <cell r="AF860" t="str">
            <v/>
          </cell>
          <cell r="AG860" t="str">
            <v/>
          </cell>
          <cell r="AH860" t="str">
            <v>/</v>
          </cell>
          <cell r="AI860" t="str">
            <v>/</v>
          </cell>
        </row>
        <row r="861">
          <cell r="AF861" t="str">
            <v/>
          </cell>
          <cell r="AG861" t="str">
            <v/>
          </cell>
          <cell r="AH861" t="str">
            <v>/</v>
          </cell>
          <cell r="AI861" t="str">
            <v>/</v>
          </cell>
        </row>
        <row r="862">
          <cell r="AF862" t="str">
            <v/>
          </cell>
          <cell r="AG862" t="str">
            <v/>
          </cell>
          <cell r="AH862" t="str">
            <v>/</v>
          </cell>
          <cell r="AI862" t="str">
            <v>/</v>
          </cell>
        </row>
        <row r="863">
          <cell r="AF863" t="str">
            <v/>
          </cell>
          <cell r="AG863" t="str">
            <v/>
          </cell>
          <cell r="AH863" t="str">
            <v>/</v>
          </cell>
          <cell r="AI863" t="str">
            <v>/</v>
          </cell>
        </row>
        <row r="864">
          <cell r="AF864" t="str">
            <v/>
          </cell>
          <cell r="AG864" t="str">
            <v/>
          </cell>
          <cell r="AH864" t="str">
            <v>/</v>
          </cell>
          <cell r="AI864" t="str">
            <v>/</v>
          </cell>
        </row>
        <row r="865">
          <cell r="AF865" t="str">
            <v/>
          </cell>
          <cell r="AG865" t="str">
            <v/>
          </cell>
          <cell r="AH865" t="str">
            <v>/</v>
          </cell>
          <cell r="AI865" t="str">
            <v>/</v>
          </cell>
        </row>
        <row r="866">
          <cell r="AF866" t="str">
            <v/>
          </cell>
          <cell r="AG866" t="str">
            <v/>
          </cell>
          <cell r="AH866" t="str">
            <v>/</v>
          </cell>
          <cell r="AI866" t="str">
            <v>/</v>
          </cell>
        </row>
        <row r="867">
          <cell r="AF867" t="str">
            <v/>
          </cell>
          <cell r="AG867" t="str">
            <v/>
          </cell>
          <cell r="AH867" t="str">
            <v>/</v>
          </cell>
          <cell r="AI867" t="str">
            <v>/</v>
          </cell>
        </row>
        <row r="868">
          <cell r="AF868" t="str">
            <v/>
          </cell>
          <cell r="AG868" t="str">
            <v/>
          </cell>
          <cell r="AH868" t="str">
            <v>/</v>
          </cell>
          <cell r="AI868" t="str">
            <v>/</v>
          </cell>
        </row>
        <row r="869">
          <cell r="AF869" t="str">
            <v/>
          </cell>
          <cell r="AG869" t="str">
            <v/>
          </cell>
          <cell r="AH869" t="str">
            <v>/</v>
          </cell>
          <cell r="AI869" t="str">
            <v>/</v>
          </cell>
        </row>
        <row r="870">
          <cell r="AF870" t="str">
            <v/>
          </cell>
          <cell r="AG870" t="str">
            <v/>
          </cell>
          <cell r="AH870" t="str">
            <v>/</v>
          </cell>
          <cell r="AI870" t="str">
            <v>/</v>
          </cell>
        </row>
        <row r="871">
          <cell r="AF871" t="str">
            <v/>
          </cell>
          <cell r="AG871" t="str">
            <v/>
          </cell>
          <cell r="AH871" t="str">
            <v>/</v>
          </cell>
          <cell r="AI871" t="str">
            <v>/</v>
          </cell>
        </row>
        <row r="872">
          <cell r="AF872" t="str">
            <v/>
          </cell>
          <cell r="AG872" t="str">
            <v/>
          </cell>
          <cell r="AH872" t="str">
            <v>/</v>
          </cell>
          <cell r="AI872" t="str">
            <v>/</v>
          </cell>
        </row>
        <row r="873">
          <cell r="AF873" t="str">
            <v/>
          </cell>
          <cell r="AG873" t="str">
            <v/>
          </cell>
          <cell r="AH873" t="str">
            <v>/</v>
          </cell>
          <cell r="AI873" t="str">
            <v>/</v>
          </cell>
        </row>
        <row r="874">
          <cell r="AF874" t="str">
            <v/>
          </cell>
          <cell r="AG874" t="str">
            <v/>
          </cell>
          <cell r="AH874" t="str">
            <v>/</v>
          </cell>
          <cell r="AI874" t="str">
            <v>/</v>
          </cell>
        </row>
        <row r="875">
          <cell r="AF875" t="str">
            <v/>
          </cell>
          <cell r="AG875" t="str">
            <v/>
          </cell>
          <cell r="AH875" t="str">
            <v>/</v>
          </cell>
          <cell r="AI875" t="str">
            <v>/</v>
          </cell>
        </row>
        <row r="876">
          <cell r="AF876" t="str">
            <v/>
          </cell>
          <cell r="AG876" t="str">
            <v/>
          </cell>
          <cell r="AH876" t="str">
            <v>/</v>
          </cell>
          <cell r="AI876" t="str">
            <v>/</v>
          </cell>
        </row>
        <row r="877">
          <cell r="AF877" t="str">
            <v/>
          </cell>
          <cell r="AG877" t="str">
            <v/>
          </cell>
          <cell r="AH877" t="str">
            <v>/</v>
          </cell>
          <cell r="AI877" t="str">
            <v>/</v>
          </cell>
        </row>
        <row r="878">
          <cell r="AF878" t="str">
            <v/>
          </cell>
          <cell r="AG878" t="str">
            <v/>
          </cell>
          <cell r="AH878" t="str">
            <v>/</v>
          </cell>
          <cell r="AI878" t="str">
            <v>/</v>
          </cell>
        </row>
        <row r="879">
          <cell r="AF879" t="str">
            <v/>
          </cell>
          <cell r="AG879" t="str">
            <v/>
          </cell>
          <cell r="AH879" t="str">
            <v>/</v>
          </cell>
          <cell r="AI879" t="str">
            <v>/</v>
          </cell>
        </row>
        <row r="880">
          <cell r="AF880" t="str">
            <v/>
          </cell>
          <cell r="AG880" t="str">
            <v/>
          </cell>
          <cell r="AH880" t="str">
            <v>/</v>
          </cell>
          <cell r="AI880" t="str">
            <v>/</v>
          </cell>
        </row>
        <row r="881">
          <cell r="AF881" t="str">
            <v/>
          </cell>
          <cell r="AG881" t="str">
            <v/>
          </cell>
          <cell r="AH881" t="str">
            <v>/</v>
          </cell>
          <cell r="AI881" t="str">
            <v>/</v>
          </cell>
        </row>
        <row r="882">
          <cell r="AF882" t="str">
            <v/>
          </cell>
          <cell r="AG882" t="str">
            <v/>
          </cell>
          <cell r="AH882" t="str">
            <v>/</v>
          </cell>
          <cell r="AI882" t="str">
            <v>/</v>
          </cell>
        </row>
        <row r="883">
          <cell r="AF883" t="str">
            <v/>
          </cell>
          <cell r="AG883" t="str">
            <v/>
          </cell>
          <cell r="AH883" t="str">
            <v>/</v>
          </cell>
          <cell r="AI883" t="str">
            <v>/</v>
          </cell>
        </row>
        <row r="884">
          <cell r="AF884" t="str">
            <v/>
          </cell>
          <cell r="AG884" t="str">
            <v/>
          </cell>
          <cell r="AH884" t="str">
            <v>/</v>
          </cell>
          <cell r="AI884" t="str">
            <v>/</v>
          </cell>
        </row>
        <row r="885">
          <cell r="AF885" t="str">
            <v/>
          </cell>
          <cell r="AG885" t="str">
            <v/>
          </cell>
          <cell r="AH885" t="str">
            <v>/</v>
          </cell>
          <cell r="AI885" t="str">
            <v>/</v>
          </cell>
        </row>
        <row r="886">
          <cell r="AF886" t="str">
            <v/>
          </cell>
          <cell r="AG886" t="str">
            <v/>
          </cell>
          <cell r="AH886" t="str">
            <v>/</v>
          </cell>
          <cell r="AI886" t="str">
            <v>/</v>
          </cell>
        </row>
        <row r="887">
          <cell r="AF887" t="str">
            <v/>
          </cell>
          <cell r="AG887" t="str">
            <v/>
          </cell>
          <cell r="AH887" t="str">
            <v>/</v>
          </cell>
          <cell r="AI887" t="str">
            <v>/</v>
          </cell>
        </row>
        <row r="888">
          <cell r="AF888" t="str">
            <v/>
          </cell>
          <cell r="AG888" t="str">
            <v/>
          </cell>
          <cell r="AH888" t="str">
            <v>/</v>
          </cell>
          <cell r="AI888" t="str">
            <v>/</v>
          </cell>
        </row>
        <row r="889">
          <cell r="AF889" t="str">
            <v/>
          </cell>
          <cell r="AG889" t="str">
            <v/>
          </cell>
          <cell r="AH889" t="str">
            <v>/</v>
          </cell>
          <cell r="AI889" t="str">
            <v>/</v>
          </cell>
        </row>
        <row r="890">
          <cell r="AF890" t="str">
            <v/>
          </cell>
          <cell r="AG890" t="str">
            <v/>
          </cell>
          <cell r="AH890" t="str">
            <v>/</v>
          </cell>
          <cell r="AI890" t="str">
            <v>/</v>
          </cell>
        </row>
        <row r="891">
          <cell r="AF891" t="str">
            <v/>
          </cell>
          <cell r="AG891" t="str">
            <v/>
          </cell>
          <cell r="AH891" t="str">
            <v>/</v>
          </cell>
          <cell r="AI891" t="str">
            <v>/</v>
          </cell>
        </row>
        <row r="892">
          <cell r="AF892" t="str">
            <v/>
          </cell>
          <cell r="AG892" t="str">
            <v/>
          </cell>
          <cell r="AH892" t="str">
            <v>/</v>
          </cell>
          <cell r="AI892" t="str">
            <v>/</v>
          </cell>
        </row>
        <row r="893">
          <cell r="AF893" t="str">
            <v/>
          </cell>
          <cell r="AG893" t="str">
            <v/>
          </cell>
          <cell r="AH893" t="str">
            <v>/</v>
          </cell>
          <cell r="AI893" t="str">
            <v>/</v>
          </cell>
        </row>
        <row r="894">
          <cell r="AF894" t="str">
            <v/>
          </cell>
          <cell r="AG894" t="str">
            <v/>
          </cell>
          <cell r="AH894" t="str">
            <v>/</v>
          </cell>
          <cell r="AI894" t="str">
            <v>/</v>
          </cell>
        </row>
        <row r="895">
          <cell r="AF895" t="str">
            <v/>
          </cell>
          <cell r="AG895" t="str">
            <v/>
          </cell>
          <cell r="AH895" t="str">
            <v>/</v>
          </cell>
          <cell r="AI895" t="str">
            <v>/</v>
          </cell>
        </row>
        <row r="896">
          <cell r="AF896" t="str">
            <v/>
          </cell>
          <cell r="AG896" t="str">
            <v/>
          </cell>
          <cell r="AH896" t="str">
            <v>/</v>
          </cell>
          <cell r="AI896" t="str">
            <v>/</v>
          </cell>
        </row>
        <row r="897">
          <cell r="AF897" t="str">
            <v/>
          </cell>
          <cell r="AG897" t="str">
            <v/>
          </cell>
          <cell r="AH897" t="str">
            <v>/</v>
          </cell>
          <cell r="AI897" t="str">
            <v>/</v>
          </cell>
        </row>
        <row r="898">
          <cell r="AF898" t="str">
            <v/>
          </cell>
          <cell r="AG898" t="str">
            <v/>
          </cell>
          <cell r="AH898" t="str">
            <v>/</v>
          </cell>
          <cell r="AI898" t="str">
            <v>/</v>
          </cell>
        </row>
        <row r="899">
          <cell r="AF899" t="str">
            <v/>
          </cell>
          <cell r="AG899" t="str">
            <v/>
          </cell>
          <cell r="AH899" t="str">
            <v>/</v>
          </cell>
          <cell r="AI899" t="str">
            <v>/</v>
          </cell>
        </row>
        <row r="900">
          <cell r="AF900" t="str">
            <v/>
          </cell>
          <cell r="AG900" t="str">
            <v/>
          </cell>
          <cell r="AH900" t="str">
            <v>/</v>
          </cell>
          <cell r="AI900" t="str">
            <v>/</v>
          </cell>
        </row>
        <row r="901">
          <cell r="AF901" t="str">
            <v/>
          </cell>
          <cell r="AG901" t="str">
            <v/>
          </cell>
          <cell r="AH901" t="str">
            <v>/</v>
          </cell>
          <cell r="AI901" t="str">
            <v>/</v>
          </cell>
        </row>
        <row r="902">
          <cell r="AF902" t="str">
            <v/>
          </cell>
          <cell r="AG902" t="str">
            <v/>
          </cell>
          <cell r="AH902" t="str">
            <v>/</v>
          </cell>
          <cell r="AI902" t="str">
            <v>/</v>
          </cell>
        </row>
        <row r="903">
          <cell r="AF903" t="str">
            <v/>
          </cell>
          <cell r="AG903" t="str">
            <v/>
          </cell>
          <cell r="AH903" t="str">
            <v>/</v>
          </cell>
          <cell r="AI903" t="str">
            <v>/</v>
          </cell>
        </row>
        <row r="904">
          <cell r="AF904" t="str">
            <v/>
          </cell>
          <cell r="AG904" t="str">
            <v/>
          </cell>
          <cell r="AH904" t="str">
            <v>/</v>
          </cell>
          <cell r="AI904" t="str">
            <v>/</v>
          </cell>
        </row>
        <row r="905">
          <cell r="AF905" t="str">
            <v/>
          </cell>
          <cell r="AG905" t="str">
            <v/>
          </cell>
          <cell r="AH905" t="str">
            <v>/</v>
          </cell>
          <cell r="AI905" t="str">
            <v>/</v>
          </cell>
        </row>
        <row r="906">
          <cell r="AF906" t="str">
            <v/>
          </cell>
          <cell r="AG906" t="str">
            <v/>
          </cell>
          <cell r="AH906" t="str">
            <v>/</v>
          </cell>
          <cell r="AI906" t="str">
            <v>/</v>
          </cell>
        </row>
        <row r="907">
          <cell r="AF907" t="str">
            <v/>
          </cell>
          <cell r="AG907" t="str">
            <v/>
          </cell>
          <cell r="AH907" t="str">
            <v>/</v>
          </cell>
          <cell r="AI907" t="str">
            <v>/</v>
          </cell>
        </row>
        <row r="908">
          <cell r="AF908" t="str">
            <v/>
          </cell>
          <cell r="AG908" t="str">
            <v/>
          </cell>
          <cell r="AH908" t="str">
            <v>/</v>
          </cell>
          <cell r="AI908" t="str">
            <v>/</v>
          </cell>
        </row>
        <row r="909">
          <cell r="AF909" t="str">
            <v/>
          </cell>
          <cell r="AG909" t="str">
            <v/>
          </cell>
          <cell r="AH909" t="str">
            <v>/</v>
          </cell>
          <cell r="AI909" t="str">
            <v>/</v>
          </cell>
        </row>
        <row r="910">
          <cell r="AF910" t="str">
            <v/>
          </cell>
          <cell r="AG910" t="str">
            <v/>
          </cell>
          <cell r="AH910" t="str">
            <v>/</v>
          </cell>
          <cell r="AI910" t="str">
            <v>/</v>
          </cell>
        </row>
        <row r="911">
          <cell r="AF911" t="str">
            <v/>
          </cell>
          <cell r="AG911" t="str">
            <v/>
          </cell>
          <cell r="AH911" t="str">
            <v>/</v>
          </cell>
          <cell r="AI911" t="str">
            <v>/</v>
          </cell>
        </row>
        <row r="912">
          <cell r="AF912" t="str">
            <v/>
          </cell>
          <cell r="AG912" t="str">
            <v/>
          </cell>
          <cell r="AH912" t="str">
            <v>/</v>
          </cell>
          <cell r="AI912" t="str">
            <v>/</v>
          </cell>
        </row>
        <row r="913">
          <cell r="AF913" t="str">
            <v/>
          </cell>
          <cell r="AG913" t="str">
            <v/>
          </cell>
          <cell r="AH913" t="str">
            <v>/</v>
          </cell>
          <cell r="AI913" t="str">
            <v>/</v>
          </cell>
        </row>
        <row r="914">
          <cell r="AF914" t="str">
            <v/>
          </cell>
          <cell r="AG914" t="str">
            <v/>
          </cell>
          <cell r="AH914" t="str">
            <v>/</v>
          </cell>
          <cell r="AI914" t="str">
            <v>/</v>
          </cell>
        </row>
        <row r="915">
          <cell r="AF915" t="str">
            <v/>
          </cell>
          <cell r="AG915" t="str">
            <v/>
          </cell>
          <cell r="AH915" t="str">
            <v>/</v>
          </cell>
          <cell r="AI915" t="str">
            <v>/</v>
          </cell>
        </row>
        <row r="916">
          <cell r="AF916" t="str">
            <v/>
          </cell>
          <cell r="AG916" t="str">
            <v/>
          </cell>
          <cell r="AH916" t="str">
            <v>/</v>
          </cell>
          <cell r="AI916" t="str">
            <v>/</v>
          </cell>
        </row>
        <row r="917">
          <cell r="AF917" t="str">
            <v/>
          </cell>
          <cell r="AG917" t="str">
            <v/>
          </cell>
          <cell r="AH917" t="str">
            <v>/</v>
          </cell>
          <cell r="AI917" t="str">
            <v>/</v>
          </cell>
        </row>
        <row r="918">
          <cell r="AF918" t="str">
            <v/>
          </cell>
          <cell r="AG918" t="str">
            <v/>
          </cell>
          <cell r="AH918" t="str">
            <v>/</v>
          </cell>
          <cell r="AI918" t="str">
            <v>/</v>
          </cell>
        </row>
        <row r="919">
          <cell r="AF919" t="str">
            <v/>
          </cell>
          <cell r="AG919" t="str">
            <v/>
          </cell>
          <cell r="AH919" t="str">
            <v>/</v>
          </cell>
          <cell r="AI919" t="str">
            <v>/</v>
          </cell>
        </row>
        <row r="920">
          <cell r="AF920" t="str">
            <v/>
          </cell>
          <cell r="AG920" t="str">
            <v/>
          </cell>
          <cell r="AH920" t="str">
            <v>/</v>
          </cell>
          <cell r="AI920" t="str">
            <v>/</v>
          </cell>
        </row>
        <row r="921">
          <cell r="AF921" t="str">
            <v/>
          </cell>
          <cell r="AG921" t="str">
            <v/>
          </cell>
          <cell r="AH921" t="str">
            <v>/</v>
          </cell>
          <cell r="AI921" t="str">
            <v>/</v>
          </cell>
        </row>
        <row r="922">
          <cell r="AF922" t="str">
            <v/>
          </cell>
          <cell r="AG922" t="str">
            <v/>
          </cell>
          <cell r="AH922" t="str">
            <v>/</v>
          </cell>
          <cell r="AI922" t="str">
            <v>/</v>
          </cell>
        </row>
        <row r="923">
          <cell r="AF923" t="str">
            <v/>
          </cell>
          <cell r="AG923" t="str">
            <v/>
          </cell>
          <cell r="AH923" t="str">
            <v>/</v>
          </cell>
          <cell r="AI923" t="str">
            <v>/</v>
          </cell>
        </row>
        <row r="924">
          <cell r="AF924" t="str">
            <v/>
          </cell>
          <cell r="AG924" t="str">
            <v/>
          </cell>
          <cell r="AH924" t="str">
            <v>/</v>
          </cell>
          <cell r="AI924" t="str">
            <v>/</v>
          </cell>
        </row>
        <row r="925">
          <cell r="AF925" t="str">
            <v/>
          </cell>
          <cell r="AG925" t="str">
            <v/>
          </cell>
          <cell r="AH925" t="str">
            <v>/</v>
          </cell>
          <cell r="AI925" t="str">
            <v>/</v>
          </cell>
        </row>
        <row r="926">
          <cell r="AF926" t="str">
            <v/>
          </cell>
          <cell r="AG926" t="str">
            <v/>
          </cell>
          <cell r="AH926" t="str">
            <v>/</v>
          </cell>
          <cell r="AI926" t="str">
            <v>/</v>
          </cell>
        </row>
        <row r="927">
          <cell r="AF927" t="str">
            <v/>
          </cell>
          <cell r="AG927" t="str">
            <v/>
          </cell>
          <cell r="AH927" t="str">
            <v>/</v>
          </cell>
          <cell r="AI927" t="str">
            <v>/</v>
          </cell>
        </row>
        <row r="928">
          <cell r="AF928" t="str">
            <v/>
          </cell>
          <cell r="AG928" t="str">
            <v/>
          </cell>
          <cell r="AH928" t="str">
            <v>/</v>
          </cell>
          <cell r="AI928" t="str">
            <v>/</v>
          </cell>
        </row>
        <row r="929">
          <cell r="AF929" t="str">
            <v/>
          </cell>
          <cell r="AG929" t="str">
            <v/>
          </cell>
          <cell r="AH929" t="str">
            <v>/</v>
          </cell>
          <cell r="AI929" t="str">
            <v>/</v>
          </cell>
        </row>
        <row r="930">
          <cell r="AF930" t="str">
            <v/>
          </cell>
          <cell r="AG930" t="str">
            <v/>
          </cell>
          <cell r="AH930" t="str">
            <v>/</v>
          </cell>
          <cell r="AI930" t="str">
            <v>/</v>
          </cell>
        </row>
        <row r="931">
          <cell r="AF931" t="str">
            <v/>
          </cell>
          <cell r="AG931" t="str">
            <v/>
          </cell>
          <cell r="AH931" t="str">
            <v>/</v>
          </cell>
          <cell r="AI931" t="str">
            <v>/</v>
          </cell>
        </row>
        <row r="932">
          <cell r="AF932" t="str">
            <v/>
          </cell>
          <cell r="AG932" t="str">
            <v/>
          </cell>
          <cell r="AH932" t="str">
            <v>/</v>
          </cell>
          <cell r="AI932" t="str">
            <v>/</v>
          </cell>
        </row>
        <row r="933">
          <cell r="AF933" t="str">
            <v/>
          </cell>
          <cell r="AG933" t="str">
            <v/>
          </cell>
          <cell r="AH933" t="str">
            <v>/</v>
          </cell>
          <cell r="AI933" t="str">
            <v>/</v>
          </cell>
        </row>
        <row r="934">
          <cell r="AF934" t="str">
            <v/>
          </cell>
          <cell r="AG934" t="str">
            <v/>
          </cell>
          <cell r="AH934" t="str">
            <v>/</v>
          </cell>
          <cell r="AI934" t="str">
            <v>/</v>
          </cell>
        </row>
        <row r="935">
          <cell r="AF935" t="str">
            <v/>
          </cell>
          <cell r="AG935" t="str">
            <v/>
          </cell>
          <cell r="AH935" t="str">
            <v>/</v>
          </cell>
          <cell r="AI935" t="str">
            <v>/</v>
          </cell>
        </row>
        <row r="936">
          <cell r="AF936" t="str">
            <v/>
          </cell>
          <cell r="AG936" t="str">
            <v/>
          </cell>
          <cell r="AH936" t="str">
            <v>/</v>
          </cell>
          <cell r="AI936" t="str">
            <v>/</v>
          </cell>
        </row>
        <row r="937">
          <cell r="AF937" t="str">
            <v/>
          </cell>
          <cell r="AG937" t="str">
            <v/>
          </cell>
          <cell r="AH937" t="str">
            <v>/</v>
          </cell>
          <cell r="AI937" t="str">
            <v>/</v>
          </cell>
        </row>
        <row r="938">
          <cell r="AF938" t="str">
            <v/>
          </cell>
          <cell r="AG938" t="str">
            <v/>
          </cell>
          <cell r="AH938" t="str">
            <v>/</v>
          </cell>
          <cell r="AI938" t="str">
            <v>/</v>
          </cell>
        </row>
        <row r="939">
          <cell r="AF939" t="str">
            <v/>
          </cell>
          <cell r="AG939" t="str">
            <v/>
          </cell>
          <cell r="AH939" t="str">
            <v>/</v>
          </cell>
          <cell r="AI939" t="str">
            <v>/</v>
          </cell>
        </row>
        <row r="940">
          <cell r="AF940" t="str">
            <v/>
          </cell>
          <cell r="AG940" t="str">
            <v/>
          </cell>
          <cell r="AH940" t="str">
            <v>/</v>
          </cell>
          <cell r="AI940" t="str">
            <v>/</v>
          </cell>
        </row>
        <row r="941">
          <cell r="AF941" t="str">
            <v/>
          </cell>
          <cell r="AG941" t="str">
            <v/>
          </cell>
          <cell r="AH941" t="str">
            <v>/</v>
          </cell>
          <cell r="AI941" t="str">
            <v>/</v>
          </cell>
        </row>
        <row r="942">
          <cell r="AF942" t="str">
            <v/>
          </cell>
          <cell r="AG942" t="str">
            <v/>
          </cell>
          <cell r="AH942" t="str">
            <v>/</v>
          </cell>
          <cell r="AI942" t="str">
            <v>/</v>
          </cell>
        </row>
        <row r="943">
          <cell r="AF943" t="str">
            <v/>
          </cell>
          <cell r="AG943" t="str">
            <v/>
          </cell>
          <cell r="AH943" t="str">
            <v>/</v>
          </cell>
          <cell r="AI943" t="str">
            <v>/</v>
          </cell>
        </row>
        <row r="944">
          <cell r="AF944" t="str">
            <v/>
          </cell>
          <cell r="AG944" t="str">
            <v/>
          </cell>
          <cell r="AH944" t="str">
            <v>/</v>
          </cell>
          <cell r="AI944" t="str">
            <v>/</v>
          </cell>
        </row>
        <row r="945">
          <cell r="AF945" t="str">
            <v/>
          </cell>
          <cell r="AG945" t="str">
            <v/>
          </cell>
          <cell r="AH945" t="str">
            <v>/</v>
          </cell>
          <cell r="AI945" t="str">
            <v>/</v>
          </cell>
        </row>
        <row r="946">
          <cell r="AF946" t="str">
            <v/>
          </cell>
          <cell r="AG946" t="str">
            <v/>
          </cell>
          <cell r="AH946" t="str">
            <v>/</v>
          </cell>
          <cell r="AI946" t="str">
            <v>/</v>
          </cell>
        </row>
        <row r="947">
          <cell r="AF947" t="str">
            <v/>
          </cell>
          <cell r="AG947" t="str">
            <v/>
          </cell>
          <cell r="AH947" t="str">
            <v>/</v>
          </cell>
          <cell r="AI947" t="str">
            <v>/</v>
          </cell>
        </row>
        <row r="948">
          <cell r="AF948" t="str">
            <v/>
          </cell>
          <cell r="AG948" t="str">
            <v/>
          </cell>
          <cell r="AH948" t="str">
            <v>/</v>
          </cell>
          <cell r="AI948" t="str">
            <v>/</v>
          </cell>
        </row>
        <row r="949">
          <cell r="AF949" t="str">
            <v/>
          </cell>
          <cell r="AG949" t="str">
            <v/>
          </cell>
          <cell r="AH949" t="str">
            <v>/</v>
          </cell>
          <cell r="AI949" t="str">
            <v>/</v>
          </cell>
        </row>
        <row r="950">
          <cell r="AF950" t="str">
            <v/>
          </cell>
          <cell r="AG950" t="str">
            <v/>
          </cell>
          <cell r="AH950" t="str">
            <v>/</v>
          </cell>
          <cell r="AI950" t="str">
            <v>/</v>
          </cell>
        </row>
        <row r="951">
          <cell r="AF951" t="str">
            <v/>
          </cell>
          <cell r="AG951" t="str">
            <v/>
          </cell>
          <cell r="AH951" t="str">
            <v>/</v>
          </cell>
          <cell r="AI951" t="str">
            <v>/</v>
          </cell>
        </row>
        <row r="952">
          <cell r="AF952" t="str">
            <v/>
          </cell>
          <cell r="AG952" t="str">
            <v/>
          </cell>
          <cell r="AH952" t="str">
            <v>/</v>
          </cell>
          <cell r="AI952" t="str">
            <v>/</v>
          </cell>
        </row>
        <row r="953">
          <cell r="AF953" t="str">
            <v/>
          </cell>
          <cell r="AG953" t="str">
            <v/>
          </cell>
          <cell r="AH953" t="str">
            <v>/</v>
          </cell>
          <cell r="AI953" t="str">
            <v>/</v>
          </cell>
        </row>
        <row r="954">
          <cell r="AF954" t="str">
            <v/>
          </cell>
          <cell r="AG954" t="str">
            <v/>
          </cell>
          <cell r="AH954" t="str">
            <v>/</v>
          </cell>
          <cell r="AI954" t="str">
            <v>/</v>
          </cell>
        </row>
        <row r="955">
          <cell r="AF955" t="str">
            <v/>
          </cell>
          <cell r="AG955" t="str">
            <v/>
          </cell>
          <cell r="AH955" t="str">
            <v>/</v>
          </cell>
          <cell r="AI955" t="str">
            <v>/</v>
          </cell>
        </row>
        <row r="956">
          <cell r="AF956" t="str">
            <v/>
          </cell>
          <cell r="AG956" t="str">
            <v/>
          </cell>
          <cell r="AH956" t="str">
            <v>/</v>
          </cell>
          <cell r="AI956" t="str">
            <v>/</v>
          </cell>
        </row>
        <row r="957">
          <cell r="AF957" t="str">
            <v/>
          </cell>
          <cell r="AG957" t="str">
            <v/>
          </cell>
          <cell r="AH957" t="str">
            <v>/</v>
          </cell>
          <cell r="AI957" t="str">
            <v>/</v>
          </cell>
        </row>
        <row r="958">
          <cell r="AF958" t="str">
            <v/>
          </cell>
          <cell r="AG958" t="str">
            <v/>
          </cell>
          <cell r="AH958" t="str">
            <v>/</v>
          </cell>
          <cell r="AI958" t="str">
            <v>/</v>
          </cell>
        </row>
        <row r="959">
          <cell r="AF959" t="str">
            <v/>
          </cell>
          <cell r="AG959" t="str">
            <v/>
          </cell>
          <cell r="AH959" t="str">
            <v>/</v>
          </cell>
          <cell r="AI959" t="str">
            <v>/</v>
          </cell>
        </row>
        <row r="960">
          <cell r="AF960" t="str">
            <v/>
          </cell>
          <cell r="AG960" t="str">
            <v/>
          </cell>
          <cell r="AH960" t="str">
            <v>/</v>
          </cell>
          <cell r="AI960" t="str">
            <v>/</v>
          </cell>
        </row>
        <row r="961">
          <cell r="AF961" t="str">
            <v/>
          </cell>
          <cell r="AG961" t="str">
            <v/>
          </cell>
          <cell r="AH961" t="str">
            <v>/</v>
          </cell>
          <cell r="AI961" t="str">
            <v>/</v>
          </cell>
        </row>
        <row r="962">
          <cell r="AF962" t="str">
            <v/>
          </cell>
          <cell r="AG962" t="str">
            <v/>
          </cell>
          <cell r="AH962" t="str">
            <v>/</v>
          </cell>
          <cell r="AI962" t="str">
            <v>/</v>
          </cell>
        </row>
        <row r="963">
          <cell r="AF963" t="str">
            <v/>
          </cell>
          <cell r="AG963" t="str">
            <v/>
          </cell>
          <cell r="AH963" t="str">
            <v>/</v>
          </cell>
          <cell r="AI963" t="str">
            <v>/</v>
          </cell>
        </row>
        <row r="964">
          <cell r="AF964" t="str">
            <v/>
          </cell>
          <cell r="AG964" t="str">
            <v/>
          </cell>
          <cell r="AH964" t="str">
            <v>/</v>
          </cell>
          <cell r="AI964" t="str">
            <v>/</v>
          </cell>
        </row>
        <row r="965">
          <cell r="AF965" t="str">
            <v/>
          </cell>
          <cell r="AG965" t="str">
            <v/>
          </cell>
          <cell r="AH965" t="str">
            <v>/</v>
          </cell>
          <cell r="AI965" t="str">
            <v>/</v>
          </cell>
        </row>
        <row r="966">
          <cell r="AF966" t="str">
            <v/>
          </cell>
          <cell r="AG966" t="str">
            <v/>
          </cell>
          <cell r="AH966" t="str">
            <v>/</v>
          </cell>
          <cell r="AI966" t="str">
            <v>/</v>
          </cell>
        </row>
        <row r="967">
          <cell r="AF967" t="str">
            <v/>
          </cell>
          <cell r="AG967" t="str">
            <v/>
          </cell>
          <cell r="AH967" t="str">
            <v>/</v>
          </cell>
          <cell r="AI967" t="str">
            <v>/</v>
          </cell>
        </row>
        <row r="968">
          <cell r="AF968" t="str">
            <v/>
          </cell>
          <cell r="AG968" t="str">
            <v/>
          </cell>
          <cell r="AH968" t="str">
            <v>/</v>
          </cell>
          <cell r="AI968" t="str">
            <v>/</v>
          </cell>
        </row>
        <row r="969">
          <cell r="AF969" t="str">
            <v/>
          </cell>
          <cell r="AG969" t="str">
            <v/>
          </cell>
          <cell r="AH969" t="str">
            <v>/</v>
          </cell>
          <cell r="AI969" t="str">
            <v>/</v>
          </cell>
        </row>
        <row r="970">
          <cell r="AF970" t="str">
            <v/>
          </cell>
          <cell r="AG970" t="str">
            <v/>
          </cell>
          <cell r="AH970" t="str">
            <v>/</v>
          </cell>
          <cell r="AI970" t="str">
            <v>/</v>
          </cell>
        </row>
        <row r="971">
          <cell r="AF971" t="str">
            <v/>
          </cell>
          <cell r="AG971" t="str">
            <v/>
          </cell>
          <cell r="AH971" t="str">
            <v>/</v>
          </cell>
          <cell r="AI971" t="str">
            <v>/</v>
          </cell>
        </row>
        <row r="972">
          <cell r="AF972" t="str">
            <v/>
          </cell>
          <cell r="AG972" t="str">
            <v/>
          </cell>
          <cell r="AH972" t="str">
            <v>/</v>
          </cell>
          <cell r="AI972" t="str">
            <v>/</v>
          </cell>
        </row>
        <row r="973">
          <cell r="AF973" t="str">
            <v/>
          </cell>
          <cell r="AG973" t="str">
            <v/>
          </cell>
          <cell r="AH973" t="str">
            <v>/</v>
          </cell>
          <cell r="AI973" t="str">
            <v>/</v>
          </cell>
        </row>
        <row r="974">
          <cell r="AF974" t="str">
            <v/>
          </cell>
          <cell r="AG974" t="str">
            <v/>
          </cell>
          <cell r="AH974" t="str">
            <v>/</v>
          </cell>
          <cell r="AI974" t="str">
            <v>/</v>
          </cell>
        </row>
        <row r="975">
          <cell r="AF975" t="str">
            <v/>
          </cell>
          <cell r="AG975" t="str">
            <v/>
          </cell>
          <cell r="AH975" t="str">
            <v>/</v>
          </cell>
          <cell r="AI975" t="str">
            <v>/</v>
          </cell>
        </row>
        <row r="976">
          <cell r="AF976" t="str">
            <v/>
          </cell>
          <cell r="AG976" t="str">
            <v/>
          </cell>
          <cell r="AH976" t="str">
            <v>/</v>
          </cell>
          <cell r="AI976" t="str">
            <v>/</v>
          </cell>
        </row>
        <row r="977">
          <cell r="AF977" t="str">
            <v/>
          </cell>
          <cell r="AG977" t="str">
            <v/>
          </cell>
          <cell r="AH977" t="str">
            <v>/</v>
          </cell>
          <cell r="AI977" t="str">
            <v>/</v>
          </cell>
        </row>
        <row r="978">
          <cell r="AF978" t="str">
            <v/>
          </cell>
          <cell r="AG978" t="str">
            <v/>
          </cell>
          <cell r="AH978" t="str">
            <v>/</v>
          </cell>
          <cell r="AI978" t="str">
            <v>/</v>
          </cell>
        </row>
        <row r="979">
          <cell r="AF979" t="str">
            <v/>
          </cell>
          <cell r="AG979" t="str">
            <v/>
          </cell>
          <cell r="AH979" t="str">
            <v>/</v>
          </cell>
          <cell r="AI979" t="str">
            <v>/</v>
          </cell>
        </row>
        <row r="980">
          <cell r="AF980" t="str">
            <v/>
          </cell>
          <cell r="AG980" t="str">
            <v/>
          </cell>
          <cell r="AH980" t="str">
            <v>/</v>
          </cell>
          <cell r="AI980" t="str">
            <v>/</v>
          </cell>
        </row>
        <row r="981">
          <cell r="AF981" t="str">
            <v/>
          </cell>
          <cell r="AG981" t="str">
            <v/>
          </cell>
          <cell r="AH981" t="str">
            <v>/</v>
          </cell>
          <cell r="AI981" t="str">
            <v>/</v>
          </cell>
        </row>
        <row r="982">
          <cell r="AF982" t="str">
            <v/>
          </cell>
          <cell r="AG982" t="str">
            <v/>
          </cell>
          <cell r="AH982" t="str">
            <v>/</v>
          </cell>
          <cell r="AI982" t="str">
            <v>/</v>
          </cell>
        </row>
        <row r="983">
          <cell r="AF983" t="str">
            <v/>
          </cell>
          <cell r="AG983" t="str">
            <v/>
          </cell>
          <cell r="AH983" t="str">
            <v>/</v>
          </cell>
          <cell r="AI983" t="str">
            <v>/</v>
          </cell>
        </row>
        <row r="984">
          <cell r="AF984" t="str">
            <v/>
          </cell>
          <cell r="AG984" t="str">
            <v/>
          </cell>
          <cell r="AH984" t="str">
            <v>/</v>
          </cell>
          <cell r="AI984" t="str">
            <v>/</v>
          </cell>
        </row>
        <row r="985">
          <cell r="AF985" t="str">
            <v/>
          </cell>
          <cell r="AG985" t="str">
            <v/>
          </cell>
          <cell r="AH985" t="str">
            <v>/</v>
          </cell>
          <cell r="AI985" t="str">
            <v>/</v>
          </cell>
        </row>
        <row r="986">
          <cell r="AF986" t="str">
            <v/>
          </cell>
          <cell r="AG986" t="str">
            <v/>
          </cell>
          <cell r="AH986" t="str">
            <v>/</v>
          </cell>
          <cell r="AI986" t="str">
            <v>/</v>
          </cell>
        </row>
        <row r="987">
          <cell r="AF987" t="str">
            <v/>
          </cell>
          <cell r="AG987" t="str">
            <v/>
          </cell>
          <cell r="AH987" t="str">
            <v>/</v>
          </cell>
          <cell r="AI987" t="str">
            <v>/</v>
          </cell>
        </row>
        <row r="988">
          <cell r="AF988" t="str">
            <v/>
          </cell>
          <cell r="AG988" t="str">
            <v/>
          </cell>
          <cell r="AH988" t="str">
            <v>/</v>
          </cell>
          <cell r="AI988" t="str">
            <v>/</v>
          </cell>
        </row>
        <row r="989">
          <cell r="AF989" t="str">
            <v/>
          </cell>
          <cell r="AG989" t="str">
            <v/>
          </cell>
          <cell r="AH989" t="str">
            <v>/</v>
          </cell>
          <cell r="AI989" t="str">
            <v>/</v>
          </cell>
        </row>
        <row r="990">
          <cell r="AF990" t="str">
            <v/>
          </cell>
          <cell r="AG990" t="str">
            <v/>
          </cell>
          <cell r="AH990" t="str">
            <v>/</v>
          </cell>
          <cell r="AI990" t="str">
            <v>/</v>
          </cell>
        </row>
        <row r="991">
          <cell r="AF991" t="str">
            <v/>
          </cell>
          <cell r="AG991" t="str">
            <v/>
          </cell>
          <cell r="AH991" t="str">
            <v>/</v>
          </cell>
          <cell r="AI991" t="str">
            <v>/</v>
          </cell>
        </row>
        <row r="992">
          <cell r="AF992" t="str">
            <v/>
          </cell>
          <cell r="AG992" t="str">
            <v/>
          </cell>
          <cell r="AH992" t="str">
            <v>/</v>
          </cell>
          <cell r="AI992" t="str">
            <v>/</v>
          </cell>
        </row>
        <row r="993">
          <cell r="AF993" t="str">
            <v/>
          </cell>
          <cell r="AG993" t="str">
            <v/>
          </cell>
          <cell r="AH993" t="str">
            <v>/</v>
          </cell>
          <cell r="AI993" t="str">
            <v>/</v>
          </cell>
        </row>
        <row r="994">
          <cell r="AF994" t="str">
            <v/>
          </cell>
          <cell r="AG994" t="str">
            <v/>
          </cell>
          <cell r="AH994" t="str">
            <v>/</v>
          </cell>
          <cell r="AI994" t="str">
            <v>/</v>
          </cell>
        </row>
        <row r="995">
          <cell r="AF995" t="str">
            <v/>
          </cell>
          <cell r="AG995" t="str">
            <v/>
          </cell>
          <cell r="AH995" t="str">
            <v>/</v>
          </cell>
          <cell r="AI995" t="str">
            <v>/</v>
          </cell>
        </row>
        <row r="996">
          <cell r="AF996" t="str">
            <v/>
          </cell>
          <cell r="AG996" t="str">
            <v/>
          </cell>
          <cell r="AH996" t="str">
            <v>/</v>
          </cell>
          <cell r="AI996" t="str">
            <v>/</v>
          </cell>
        </row>
        <row r="997">
          <cell r="AF997" t="str">
            <v/>
          </cell>
          <cell r="AG997" t="str">
            <v/>
          </cell>
          <cell r="AH997" t="str">
            <v>/</v>
          </cell>
          <cell r="AI997" t="str">
            <v>/</v>
          </cell>
        </row>
        <row r="998">
          <cell r="AF998" t="str">
            <v/>
          </cell>
          <cell r="AG998" t="str">
            <v/>
          </cell>
          <cell r="AH998" t="str">
            <v>/</v>
          </cell>
          <cell r="AI998" t="str">
            <v>/</v>
          </cell>
        </row>
        <row r="999">
          <cell r="AF999" t="str">
            <v/>
          </cell>
          <cell r="AG999" t="str">
            <v/>
          </cell>
          <cell r="AH999" t="str">
            <v>/</v>
          </cell>
          <cell r="AI999" t="str">
            <v>/</v>
          </cell>
        </row>
        <row r="1000">
          <cell r="AF1000" t="str">
            <v/>
          </cell>
          <cell r="AG1000" t="str">
            <v/>
          </cell>
          <cell r="AH1000" t="str">
            <v>/</v>
          </cell>
          <cell r="AI1000" t="str">
            <v>/</v>
          </cell>
        </row>
        <row r="1001">
          <cell r="AF1001" t="str">
            <v/>
          </cell>
          <cell r="AG1001" t="str">
            <v/>
          </cell>
          <cell r="AH1001" t="str">
            <v>/</v>
          </cell>
          <cell r="AI1001" t="str">
            <v>/</v>
          </cell>
        </row>
        <row r="1002">
          <cell r="AF1002" t="str">
            <v/>
          </cell>
          <cell r="AG1002" t="str">
            <v/>
          </cell>
          <cell r="AH1002" t="str">
            <v>/</v>
          </cell>
          <cell r="AI1002" t="str">
            <v>/</v>
          </cell>
        </row>
        <row r="1003">
          <cell r="AF1003" t="str">
            <v/>
          </cell>
          <cell r="AG1003" t="str">
            <v/>
          </cell>
          <cell r="AH1003" t="str">
            <v>/</v>
          </cell>
          <cell r="AI1003" t="str">
            <v>/</v>
          </cell>
        </row>
        <row r="1004">
          <cell r="AF1004" t="str">
            <v/>
          </cell>
          <cell r="AG1004" t="str">
            <v/>
          </cell>
          <cell r="AH1004" t="str">
            <v>/</v>
          </cell>
          <cell r="AI1004" t="str">
            <v>/</v>
          </cell>
        </row>
        <row r="1005">
          <cell r="AF1005" t="str">
            <v/>
          </cell>
          <cell r="AG1005" t="str">
            <v/>
          </cell>
          <cell r="AH1005" t="str">
            <v>/</v>
          </cell>
          <cell r="AI1005" t="str">
            <v>/</v>
          </cell>
        </row>
        <row r="1006">
          <cell r="AF1006" t="str">
            <v/>
          </cell>
          <cell r="AG1006" t="str">
            <v/>
          </cell>
          <cell r="AH1006" t="str">
            <v>/</v>
          </cell>
          <cell r="AI1006" t="str">
            <v>/</v>
          </cell>
        </row>
        <row r="1007">
          <cell r="AF1007" t="str">
            <v/>
          </cell>
          <cell r="AG1007" t="str">
            <v/>
          </cell>
          <cell r="AH1007" t="str">
            <v>/</v>
          </cell>
          <cell r="AI1007" t="str">
            <v>/</v>
          </cell>
        </row>
        <row r="1008">
          <cell r="AF1008" t="str">
            <v/>
          </cell>
          <cell r="AG1008" t="str">
            <v/>
          </cell>
          <cell r="AH1008" t="str">
            <v>/</v>
          </cell>
          <cell r="AI1008" t="str">
            <v>/</v>
          </cell>
        </row>
        <row r="1009">
          <cell r="AF1009" t="str">
            <v/>
          </cell>
          <cell r="AG1009" t="str">
            <v/>
          </cell>
          <cell r="AH1009" t="str">
            <v>/</v>
          </cell>
          <cell r="AI1009" t="str">
            <v>/</v>
          </cell>
        </row>
        <row r="1010">
          <cell r="AF1010" t="str">
            <v/>
          </cell>
          <cell r="AG1010" t="str">
            <v/>
          </cell>
          <cell r="AH1010" t="str">
            <v>/</v>
          </cell>
          <cell r="AI1010" t="str">
            <v>/</v>
          </cell>
        </row>
        <row r="1011">
          <cell r="AF1011" t="str">
            <v/>
          </cell>
          <cell r="AG1011" t="str">
            <v/>
          </cell>
          <cell r="AH1011" t="str">
            <v>/</v>
          </cell>
          <cell r="AI1011" t="str">
            <v>/</v>
          </cell>
        </row>
        <row r="1012">
          <cell r="AF1012" t="str">
            <v/>
          </cell>
          <cell r="AG1012" t="str">
            <v/>
          </cell>
          <cell r="AH1012" t="str">
            <v>/</v>
          </cell>
          <cell r="AI1012" t="str">
            <v>/</v>
          </cell>
        </row>
        <row r="1013">
          <cell r="AF1013" t="str">
            <v/>
          </cell>
          <cell r="AG1013" t="str">
            <v/>
          </cell>
          <cell r="AH1013" t="str">
            <v>/</v>
          </cell>
          <cell r="AI1013" t="str">
            <v>/</v>
          </cell>
        </row>
        <row r="1014">
          <cell r="AF1014" t="str">
            <v/>
          </cell>
          <cell r="AG1014" t="str">
            <v/>
          </cell>
          <cell r="AH1014" t="str">
            <v>/</v>
          </cell>
          <cell r="AI1014" t="str">
            <v>/</v>
          </cell>
        </row>
        <row r="1015">
          <cell r="AF1015" t="str">
            <v/>
          </cell>
          <cell r="AG1015" t="str">
            <v/>
          </cell>
          <cell r="AH1015" t="str">
            <v>/</v>
          </cell>
          <cell r="AI1015" t="str">
            <v>/</v>
          </cell>
        </row>
        <row r="1016">
          <cell r="AF1016" t="str">
            <v/>
          </cell>
          <cell r="AG1016" t="str">
            <v/>
          </cell>
          <cell r="AH1016" t="str">
            <v>/</v>
          </cell>
          <cell r="AI1016" t="str">
            <v>/</v>
          </cell>
        </row>
        <row r="1017">
          <cell r="AF1017" t="str">
            <v/>
          </cell>
          <cell r="AG1017" t="str">
            <v/>
          </cell>
          <cell r="AH1017" t="str">
            <v>/</v>
          </cell>
          <cell r="AI1017" t="str">
            <v>/</v>
          </cell>
        </row>
        <row r="1018">
          <cell r="AF1018" t="str">
            <v/>
          </cell>
          <cell r="AG1018" t="str">
            <v/>
          </cell>
          <cell r="AH1018" t="str">
            <v>/</v>
          </cell>
          <cell r="AI1018" t="str">
            <v>/</v>
          </cell>
        </row>
        <row r="1019">
          <cell r="AF1019" t="str">
            <v/>
          </cell>
          <cell r="AG1019" t="str">
            <v/>
          </cell>
          <cell r="AH1019" t="str">
            <v>/</v>
          </cell>
          <cell r="AI1019" t="str">
            <v>/</v>
          </cell>
        </row>
        <row r="1020">
          <cell r="AF1020" t="str">
            <v/>
          </cell>
          <cell r="AG1020" t="str">
            <v/>
          </cell>
          <cell r="AH1020" t="str">
            <v>/</v>
          </cell>
          <cell r="AI1020" t="str">
            <v>/</v>
          </cell>
        </row>
        <row r="1021">
          <cell r="AF1021" t="str">
            <v/>
          </cell>
          <cell r="AG1021" t="str">
            <v/>
          </cell>
          <cell r="AH1021" t="str">
            <v>/</v>
          </cell>
          <cell r="AI1021" t="str">
            <v>/</v>
          </cell>
        </row>
        <row r="1022">
          <cell r="AF1022" t="str">
            <v/>
          </cell>
          <cell r="AG1022" t="str">
            <v/>
          </cell>
          <cell r="AH1022" t="str">
            <v>/</v>
          </cell>
          <cell r="AI1022" t="str">
            <v>/</v>
          </cell>
        </row>
        <row r="1023">
          <cell r="AF1023" t="str">
            <v/>
          </cell>
          <cell r="AG1023" t="str">
            <v/>
          </cell>
          <cell r="AH1023" t="str">
            <v>/</v>
          </cell>
          <cell r="AI1023" t="str">
            <v>/</v>
          </cell>
        </row>
        <row r="1024">
          <cell r="AF1024" t="str">
            <v/>
          </cell>
          <cell r="AG1024" t="str">
            <v/>
          </cell>
          <cell r="AH1024" t="str">
            <v>/</v>
          </cell>
          <cell r="AI1024" t="str">
            <v>/</v>
          </cell>
        </row>
        <row r="1025">
          <cell r="AF1025" t="str">
            <v/>
          </cell>
          <cell r="AG1025" t="str">
            <v/>
          </cell>
          <cell r="AH1025" t="str">
            <v>/</v>
          </cell>
          <cell r="AI1025" t="str">
            <v>/</v>
          </cell>
        </row>
        <row r="1026">
          <cell r="AF1026" t="str">
            <v/>
          </cell>
          <cell r="AG1026" t="str">
            <v/>
          </cell>
          <cell r="AH1026" t="str">
            <v>/</v>
          </cell>
          <cell r="AI1026" t="str">
            <v>/</v>
          </cell>
        </row>
        <row r="1027">
          <cell r="AF1027" t="str">
            <v/>
          </cell>
          <cell r="AG1027" t="str">
            <v/>
          </cell>
          <cell r="AH1027" t="str">
            <v>/</v>
          </cell>
          <cell r="AI1027" t="str">
            <v>/</v>
          </cell>
        </row>
        <row r="1028">
          <cell r="AF1028" t="str">
            <v/>
          </cell>
          <cell r="AG1028" t="str">
            <v/>
          </cell>
          <cell r="AH1028" t="str">
            <v>/</v>
          </cell>
          <cell r="AI1028" t="str">
            <v>/</v>
          </cell>
        </row>
        <row r="1029">
          <cell r="AF1029" t="str">
            <v/>
          </cell>
          <cell r="AG1029" t="str">
            <v/>
          </cell>
          <cell r="AH1029" t="str">
            <v>/</v>
          </cell>
          <cell r="AI1029" t="str">
            <v>/</v>
          </cell>
        </row>
        <row r="1030">
          <cell r="AF1030" t="str">
            <v/>
          </cell>
          <cell r="AG1030" t="str">
            <v/>
          </cell>
          <cell r="AH1030" t="str">
            <v>/</v>
          </cell>
          <cell r="AI1030" t="str">
            <v>/</v>
          </cell>
        </row>
        <row r="1031">
          <cell r="AF1031" t="str">
            <v/>
          </cell>
          <cell r="AG1031" t="str">
            <v/>
          </cell>
          <cell r="AH1031" t="str">
            <v>/</v>
          </cell>
          <cell r="AI1031" t="str">
            <v>/</v>
          </cell>
        </row>
        <row r="1032">
          <cell r="AF1032" t="str">
            <v/>
          </cell>
          <cell r="AG1032" t="str">
            <v/>
          </cell>
          <cell r="AH1032" t="str">
            <v>/</v>
          </cell>
          <cell r="AI1032" t="str">
            <v>/</v>
          </cell>
        </row>
        <row r="1033">
          <cell r="AF1033" t="str">
            <v/>
          </cell>
          <cell r="AG1033" t="str">
            <v/>
          </cell>
          <cell r="AH1033" t="str">
            <v>/</v>
          </cell>
          <cell r="AI1033" t="str">
            <v>/</v>
          </cell>
        </row>
        <row r="1034">
          <cell r="AF1034" t="str">
            <v/>
          </cell>
          <cell r="AG1034" t="str">
            <v/>
          </cell>
          <cell r="AH1034" t="str">
            <v>/</v>
          </cell>
          <cell r="AI1034" t="str">
            <v>/</v>
          </cell>
        </row>
        <row r="1035">
          <cell r="AF1035" t="str">
            <v/>
          </cell>
          <cell r="AG1035" t="str">
            <v/>
          </cell>
          <cell r="AH1035" t="str">
            <v>/</v>
          </cell>
          <cell r="AI1035" t="str">
            <v>/</v>
          </cell>
        </row>
        <row r="1036">
          <cell r="AF1036" t="str">
            <v/>
          </cell>
          <cell r="AG1036" t="str">
            <v/>
          </cell>
          <cell r="AH1036" t="str">
            <v>/</v>
          </cell>
          <cell r="AI1036" t="str">
            <v>/</v>
          </cell>
        </row>
        <row r="1037">
          <cell r="AF1037" t="str">
            <v/>
          </cell>
          <cell r="AG1037" t="str">
            <v/>
          </cell>
          <cell r="AH1037" t="str">
            <v>/</v>
          </cell>
          <cell r="AI1037" t="str">
            <v>/</v>
          </cell>
        </row>
        <row r="1038">
          <cell r="AF1038" t="str">
            <v/>
          </cell>
          <cell r="AG1038" t="str">
            <v/>
          </cell>
          <cell r="AH1038" t="str">
            <v>/</v>
          </cell>
          <cell r="AI1038" t="str">
            <v>/</v>
          </cell>
        </row>
        <row r="1039">
          <cell r="AF1039" t="str">
            <v/>
          </cell>
          <cell r="AG1039" t="str">
            <v/>
          </cell>
          <cell r="AH1039" t="str">
            <v>/</v>
          </cell>
          <cell r="AI1039" t="str">
            <v>/</v>
          </cell>
        </row>
        <row r="1040">
          <cell r="AF1040" t="str">
            <v/>
          </cell>
          <cell r="AG1040" t="str">
            <v/>
          </cell>
          <cell r="AH1040" t="str">
            <v>/</v>
          </cell>
          <cell r="AI1040" t="str">
            <v>/</v>
          </cell>
        </row>
        <row r="1041">
          <cell r="AF1041" t="str">
            <v/>
          </cell>
          <cell r="AG1041" t="str">
            <v/>
          </cell>
          <cell r="AH1041" t="str">
            <v>/</v>
          </cell>
          <cell r="AI1041" t="str">
            <v>/</v>
          </cell>
        </row>
        <row r="1042">
          <cell r="AF1042" t="str">
            <v/>
          </cell>
          <cell r="AG1042" t="str">
            <v/>
          </cell>
          <cell r="AH1042" t="str">
            <v>/</v>
          </cell>
          <cell r="AI1042" t="str">
            <v>/</v>
          </cell>
        </row>
        <row r="1043">
          <cell r="AF1043" t="str">
            <v/>
          </cell>
          <cell r="AG1043" t="str">
            <v/>
          </cell>
          <cell r="AH1043" t="str">
            <v>/</v>
          </cell>
          <cell r="AI1043" t="str">
            <v>/</v>
          </cell>
        </row>
        <row r="1044">
          <cell r="AF1044" t="str">
            <v/>
          </cell>
          <cell r="AG1044" t="str">
            <v/>
          </cell>
          <cell r="AH1044" t="str">
            <v>/</v>
          </cell>
          <cell r="AI1044" t="str">
            <v>/</v>
          </cell>
        </row>
        <row r="1045">
          <cell r="AF1045" t="str">
            <v/>
          </cell>
          <cell r="AG1045" t="str">
            <v/>
          </cell>
          <cell r="AH1045" t="str">
            <v>/</v>
          </cell>
          <cell r="AI1045" t="str">
            <v>/</v>
          </cell>
        </row>
        <row r="1046">
          <cell r="AF1046" t="str">
            <v/>
          </cell>
          <cell r="AG1046" t="str">
            <v/>
          </cell>
          <cell r="AH1046" t="str">
            <v>/</v>
          </cell>
          <cell r="AI1046" t="str">
            <v>/</v>
          </cell>
        </row>
        <row r="1047">
          <cell r="AF1047" t="str">
            <v/>
          </cell>
          <cell r="AG1047" t="str">
            <v/>
          </cell>
          <cell r="AH1047" t="str">
            <v>/</v>
          </cell>
          <cell r="AI1047" t="str">
            <v>/</v>
          </cell>
        </row>
        <row r="1048">
          <cell r="AF1048" t="str">
            <v/>
          </cell>
          <cell r="AG1048" t="str">
            <v/>
          </cell>
          <cell r="AH1048" t="str">
            <v>/</v>
          </cell>
          <cell r="AI1048" t="str">
            <v>/</v>
          </cell>
        </row>
        <row r="1049">
          <cell r="AF1049" t="str">
            <v/>
          </cell>
          <cell r="AG1049" t="str">
            <v/>
          </cell>
          <cell r="AH1049" t="str">
            <v>/</v>
          </cell>
          <cell r="AI1049" t="str">
            <v>/</v>
          </cell>
        </row>
        <row r="1050">
          <cell r="AF1050" t="str">
            <v/>
          </cell>
          <cell r="AG1050" t="str">
            <v/>
          </cell>
          <cell r="AH1050" t="str">
            <v>/</v>
          </cell>
          <cell r="AI1050" t="str">
            <v>/</v>
          </cell>
        </row>
        <row r="1051">
          <cell r="AF1051" t="str">
            <v/>
          </cell>
          <cell r="AG1051" t="str">
            <v/>
          </cell>
          <cell r="AH1051" t="str">
            <v>/</v>
          </cell>
          <cell r="AI1051" t="str">
            <v>/</v>
          </cell>
        </row>
        <row r="1052">
          <cell r="AF1052" t="str">
            <v/>
          </cell>
          <cell r="AG1052" t="str">
            <v/>
          </cell>
          <cell r="AH1052" t="str">
            <v>/</v>
          </cell>
          <cell r="AI1052" t="str">
            <v>/</v>
          </cell>
        </row>
        <row r="1053">
          <cell r="AF1053" t="str">
            <v/>
          </cell>
          <cell r="AG1053" t="str">
            <v/>
          </cell>
          <cell r="AH1053" t="str">
            <v>/</v>
          </cell>
          <cell r="AI1053" t="str">
            <v>/</v>
          </cell>
        </row>
        <row r="1054">
          <cell r="AF1054" t="str">
            <v/>
          </cell>
          <cell r="AG1054" t="str">
            <v/>
          </cell>
          <cell r="AH1054" t="str">
            <v>/</v>
          </cell>
          <cell r="AI1054" t="str">
            <v>/</v>
          </cell>
        </row>
        <row r="1055">
          <cell r="AF1055" t="str">
            <v/>
          </cell>
          <cell r="AG1055" t="str">
            <v/>
          </cell>
          <cell r="AH1055" t="str">
            <v>/</v>
          </cell>
          <cell r="AI1055" t="str">
            <v>/</v>
          </cell>
        </row>
        <row r="1056">
          <cell r="AF1056" t="str">
            <v/>
          </cell>
          <cell r="AG1056" t="str">
            <v/>
          </cell>
          <cell r="AH1056" t="str">
            <v>/</v>
          </cell>
          <cell r="AI1056" t="str">
            <v>/</v>
          </cell>
        </row>
        <row r="1057">
          <cell r="AF1057" t="str">
            <v/>
          </cell>
          <cell r="AG1057" t="str">
            <v/>
          </cell>
          <cell r="AH1057" t="str">
            <v>/</v>
          </cell>
          <cell r="AI1057" t="str">
            <v>/</v>
          </cell>
        </row>
        <row r="1058">
          <cell r="AF1058" t="str">
            <v/>
          </cell>
          <cell r="AG1058" t="str">
            <v/>
          </cell>
          <cell r="AH1058" t="str">
            <v>/</v>
          </cell>
          <cell r="AI1058" t="str">
            <v>/</v>
          </cell>
        </row>
        <row r="1059">
          <cell r="AF1059" t="str">
            <v/>
          </cell>
          <cell r="AG1059" t="str">
            <v/>
          </cell>
          <cell r="AH1059" t="str">
            <v>/</v>
          </cell>
          <cell r="AI1059" t="str">
            <v>/</v>
          </cell>
        </row>
        <row r="1060">
          <cell r="AF1060" t="str">
            <v/>
          </cell>
          <cell r="AG1060" t="str">
            <v/>
          </cell>
          <cell r="AH1060" t="str">
            <v>/</v>
          </cell>
          <cell r="AI1060" t="str">
            <v>/</v>
          </cell>
        </row>
        <row r="1061">
          <cell r="AF1061" t="str">
            <v/>
          </cell>
          <cell r="AG1061" t="str">
            <v/>
          </cell>
          <cell r="AH1061" t="str">
            <v>/</v>
          </cell>
          <cell r="AI1061" t="str">
            <v>/</v>
          </cell>
        </row>
        <row r="1062">
          <cell r="AF1062" t="str">
            <v/>
          </cell>
          <cell r="AG1062" t="str">
            <v/>
          </cell>
          <cell r="AH1062" t="str">
            <v>/</v>
          </cell>
          <cell r="AI1062" t="str">
            <v>/</v>
          </cell>
        </row>
        <row r="1063">
          <cell r="AF1063" t="str">
            <v/>
          </cell>
          <cell r="AG1063" t="str">
            <v/>
          </cell>
          <cell r="AH1063" t="str">
            <v>/</v>
          </cell>
          <cell r="AI1063" t="str">
            <v>/</v>
          </cell>
        </row>
        <row r="1064">
          <cell r="AF1064" t="str">
            <v/>
          </cell>
          <cell r="AG1064" t="str">
            <v/>
          </cell>
          <cell r="AH1064" t="str">
            <v>/</v>
          </cell>
          <cell r="AI1064" t="str">
            <v>/</v>
          </cell>
        </row>
        <row r="1065">
          <cell r="AF1065" t="str">
            <v/>
          </cell>
          <cell r="AG1065" t="str">
            <v/>
          </cell>
          <cell r="AH1065" t="str">
            <v>/</v>
          </cell>
          <cell r="AI1065" t="str">
            <v>/</v>
          </cell>
        </row>
        <row r="1066">
          <cell r="AF1066" t="str">
            <v/>
          </cell>
          <cell r="AG1066" t="str">
            <v/>
          </cell>
          <cell r="AH1066" t="str">
            <v>/</v>
          </cell>
          <cell r="AI1066" t="str">
            <v>/</v>
          </cell>
        </row>
        <row r="1067">
          <cell r="AF1067" t="str">
            <v/>
          </cell>
          <cell r="AG1067" t="str">
            <v/>
          </cell>
          <cell r="AH1067" t="str">
            <v>/</v>
          </cell>
          <cell r="AI1067" t="str">
            <v>/</v>
          </cell>
        </row>
        <row r="1068">
          <cell r="AF1068" t="str">
            <v/>
          </cell>
          <cell r="AG1068" t="str">
            <v/>
          </cell>
          <cell r="AH1068" t="str">
            <v>/</v>
          </cell>
          <cell r="AI1068" t="str">
            <v>/</v>
          </cell>
        </row>
        <row r="1069">
          <cell r="AF1069" t="str">
            <v/>
          </cell>
          <cell r="AG1069" t="str">
            <v/>
          </cell>
          <cell r="AH1069" t="str">
            <v>/</v>
          </cell>
          <cell r="AI1069" t="str">
            <v>/</v>
          </cell>
        </row>
        <row r="1070">
          <cell r="AF1070" t="str">
            <v/>
          </cell>
          <cell r="AG1070" t="str">
            <v/>
          </cell>
          <cell r="AH1070" t="str">
            <v>/</v>
          </cell>
          <cell r="AI1070" t="str">
            <v>/</v>
          </cell>
        </row>
        <row r="1071">
          <cell r="AF1071" t="str">
            <v/>
          </cell>
          <cell r="AG1071" t="str">
            <v/>
          </cell>
          <cell r="AH1071" t="str">
            <v>/</v>
          </cell>
          <cell r="AI1071" t="str">
            <v>/</v>
          </cell>
        </row>
        <row r="1072">
          <cell r="AF1072" t="str">
            <v/>
          </cell>
          <cell r="AG1072" t="str">
            <v/>
          </cell>
          <cell r="AH1072" t="str">
            <v>/</v>
          </cell>
          <cell r="AI1072" t="str">
            <v>/</v>
          </cell>
        </row>
        <row r="1073">
          <cell r="AF1073" t="str">
            <v/>
          </cell>
          <cell r="AG1073" t="str">
            <v/>
          </cell>
          <cell r="AH1073" t="str">
            <v>/</v>
          </cell>
          <cell r="AI1073" t="str">
            <v>/</v>
          </cell>
        </row>
        <row r="1074">
          <cell r="AF1074" t="str">
            <v/>
          </cell>
          <cell r="AG1074" t="str">
            <v/>
          </cell>
          <cell r="AH1074" t="str">
            <v>/</v>
          </cell>
          <cell r="AI1074" t="str">
            <v>/</v>
          </cell>
        </row>
        <row r="1075">
          <cell r="AF1075" t="str">
            <v/>
          </cell>
          <cell r="AG1075" t="str">
            <v/>
          </cell>
          <cell r="AH1075" t="str">
            <v>/</v>
          </cell>
          <cell r="AI1075" t="str">
            <v>/</v>
          </cell>
        </row>
        <row r="1076">
          <cell r="AF1076" t="str">
            <v/>
          </cell>
          <cell r="AG1076" t="str">
            <v/>
          </cell>
          <cell r="AH1076" t="str">
            <v>/</v>
          </cell>
          <cell r="AI1076" t="str">
            <v>/</v>
          </cell>
        </row>
        <row r="1077">
          <cell r="AF1077" t="str">
            <v/>
          </cell>
          <cell r="AG1077" t="str">
            <v/>
          </cell>
          <cell r="AH1077" t="str">
            <v>/</v>
          </cell>
          <cell r="AI1077" t="str">
            <v>/</v>
          </cell>
        </row>
        <row r="1078">
          <cell r="AF1078" t="str">
            <v/>
          </cell>
          <cell r="AG1078" t="str">
            <v/>
          </cell>
          <cell r="AH1078" t="str">
            <v>/</v>
          </cell>
          <cell r="AI1078" t="str">
            <v>/</v>
          </cell>
        </row>
        <row r="1079">
          <cell r="AF1079" t="str">
            <v/>
          </cell>
          <cell r="AG1079" t="str">
            <v/>
          </cell>
          <cell r="AH1079" t="str">
            <v>/</v>
          </cell>
          <cell r="AI1079" t="str">
            <v>/</v>
          </cell>
        </row>
        <row r="1080">
          <cell r="AF1080" t="str">
            <v/>
          </cell>
          <cell r="AG1080" t="str">
            <v/>
          </cell>
          <cell r="AH1080" t="str">
            <v>/</v>
          </cell>
          <cell r="AI1080" t="str">
            <v>/</v>
          </cell>
        </row>
        <row r="1081">
          <cell r="AF1081" t="str">
            <v/>
          </cell>
          <cell r="AG1081" t="str">
            <v/>
          </cell>
          <cell r="AH1081" t="str">
            <v>/</v>
          </cell>
          <cell r="AI1081" t="str">
            <v>/</v>
          </cell>
        </row>
        <row r="1082">
          <cell r="AF1082" t="str">
            <v/>
          </cell>
          <cell r="AG1082" t="str">
            <v/>
          </cell>
          <cell r="AH1082" t="str">
            <v>/</v>
          </cell>
          <cell r="AI1082" t="str">
            <v>/</v>
          </cell>
        </row>
        <row r="1083">
          <cell r="AF1083" t="str">
            <v/>
          </cell>
          <cell r="AG1083" t="str">
            <v/>
          </cell>
          <cell r="AH1083" t="str">
            <v>/</v>
          </cell>
          <cell r="AI1083" t="str">
            <v>/</v>
          </cell>
        </row>
        <row r="1084">
          <cell r="AF1084" t="str">
            <v/>
          </cell>
          <cell r="AG1084" t="str">
            <v/>
          </cell>
          <cell r="AH1084" t="str">
            <v>/</v>
          </cell>
          <cell r="AI1084" t="str">
            <v>/</v>
          </cell>
        </row>
        <row r="1085">
          <cell r="AF1085" t="str">
            <v/>
          </cell>
          <cell r="AG1085" t="str">
            <v/>
          </cell>
          <cell r="AH1085" t="str">
            <v>/</v>
          </cell>
          <cell r="AI1085" t="str">
            <v>/</v>
          </cell>
        </row>
        <row r="1086">
          <cell r="AF1086" t="str">
            <v/>
          </cell>
          <cell r="AG1086" t="str">
            <v/>
          </cell>
          <cell r="AH1086" t="str">
            <v>/</v>
          </cell>
          <cell r="AI1086" t="str">
            <v>/</v>
          </cell>
        </row>
        <row r="1087">
          <cell r="AF1087" t="str">
            <v/>
          </cell>
          <cell r="AG1087" t="str">
            <v/>
          </cell>
          <cell r="AH1087" t="str">
            <v>/</v>
          </cell>
          <cell r="AI1087" t="str">
            <v>/</v>
          </cell>
        </row>
        <row r="1088">
          <cell r="AF1088" t="str">
            <v/>
          </cell>
          <cell r="AG1088" t="str">
            <v/>
          </cell>
          <cell r="AH1088" t="str">
            <v>/</v>
          </cell>
          <cell r="AI1088" t="str">
            <v>/</v>
          </cell>
        </row>
        <row r="1089">
          <cell r="AF1089" t="str">
            <v/>
          </cell>
          <cell r="AG1089" t="str">
            <v/>
          </cell>
          <cell r="AH1089" t="str">
            <v>/</v>
          </cell>
          <cell r="AI1089" t="str">
            <v>/</v>
          </cell>
        </row>
        <row r="1090">
          <cell r="AF1090" t="str">
            <v/>
          </cell>
          <cell r="AG1090" t="str">
            <v/>
          </cell>
          <cell r="AH1090" t="str">
            <v>/</v>
          </cell>
          <cell r="AI1090" t="str">
            <v>/</v>
          </cell>
        </row>
        <row r="1091">
          <cell r="AF1091" t="str">
            <v/>
          </cell>
          <cell r="AG1091" t="str">
            <v/>
          </cell>
          <cell r="AH1091" t="str">
            <v>/</v>
          </cell>
          <cell r="AI1091" t="str">
            <v>/</v>
          </cell>
        </row>
        <row r="1092">
          <cell r="AF1092" t="str">
            <v/>
          </cell>
          <cell r="AG1092" t="str">
            <v/>
          </cell>
          <cell r="AH1092" t="str">
            <v>/</v>
          </cell>
          <cell r="AI1092" t="str">
            <v>/</v>
          </cell>
        </row>
        <row r="1093">
          <cell r="AF1093" t="str">
            <v/>
          </cell>
          <cell r="AG1093" t="str">
            <v/>
          </cell>
          <cell r="AH1093" t="str">
            <v>/</v>
          </cell>
          <cell r="AI1093" t="str">
            <v>/</v>
          </cell>
        </row>
        <row r="1094">
          <cell r="AF1094" t="str">
            <v/>
          </cell>
          <cell r="AG1094" t="str">
            <v/>
          </cell>
          <cell r="AH1094" t="str">
            <v>/</v>
          </cell>
          <cell r="AI1094" t="str">
            <v>/</v>
          </cell>
        </row>
        <row r="1095">
          <cell r="AF1095" t="str">
            <v/>
          </cell>
          <cell r="AG1095" t="str">
            <v/>
          </cell>
          <cell r="AH1095" t="str">
            <v>/</v>
          </cell>
          <cell r="AI1095" t="str">
            <v>/</v>
          </cell>
        </row>
        <row r="1096">
          <cell r="AF1096" t="str">
            <v/>
          </cell>
          <cell r="AG1096" t="str">
            <v/>
          </cell>
          <cell r="AH1096" t="str">
            <v>/</v>
          </cell>
          <cell r="AI1096" t="str">
            <v>/</v>
          </cell>
        </row>
        <row r="1097">
          <cell r="AF1097" t="str">
            <v/>
          </cell>
          <cell r="AG1097" t="str">
            <v/>
          </cell>
          <cell r="AH1097" t="str">
            <v>/</v>
          </cell>
          <cell r="AI1097" t="str">
            <v>/</v>
          </cell>
        </row>
        <row r="1098">
          <cell r="AF1098" t="str">
            <v/>
          </cell>
          <cell r="AG1098" t="str">
            <v/>
          </cell>
          <cell r="AH1098" t="str">
            <v>/</v>
          </cell>
          <cell r="AI1098" t="str">
            <v>/</v>
          </cell>
        </row>
        <row r="1099">
          <cell r="AF1099" t="str">
            <v/>
          </cell>
          <cell r="AG1099" t="str">
            <v/>
          </cell>
          <cell r="AH1099" t="str">
            <v>/</v>
          </cell>
          <cell r="AI1099" t="str">
            <v>/</v>
          </cell>
        </row>
        <row r="1100">
          <cell r="AF1100" t="str">
            <v/>
          </cell>
          <cell r="AG1100" t="str">
            <v/>
          </cell>
          <cell r="AH1100" t="str">
            <v>/</v>
          </cell>
          <cell r="AI1100" t="str">
            <v>/</v>
          </cell>
        </row>
        <row r="1101">
          <cell r="AF1101" t="str">
            <v/>
          </cell>
          <cell r="AG1101" t="str">
            <v/>
          </cell>
          <cell r="AH1101" t="str">
            <v>/</v>
          </cell>
          <cell r="AI1101" t="str">
            <v>/</v>
          </cell>
        </row>
        <row r="1102">
          <cell r="AF1102" t="str">
            <v/>
          </cell>
          <cell r="AG1102" t="str">
            <v/>
          </cell>
          <cell r="AH1102" t="str">
            <v>/</v>
          </cell>
          <cell r="AI1102" t="str">
            <v>/</v>
          </cell>
        </row>
        <row r="1103">
          <cell r="AF1103" t="str">
            <v/>
          </cell>
          <cell r="AG1103" t="str">
            <v/>
          </cell>
          <cell r="AH1103" t="str">
            <v>/</v>
          </cell>
          <cell r="AI1103" t="str">
            <v>/</v>
          </cell>
        </row>
        <row r="1104">
          <cell r="AF1104" t="str">
            <v/>
          </cell>
          <cell r="AG1104" t="str">
            <v/>
          </cell>
          <cell r="AH1104" t="str">
            <v>/</v>
          </cell>
          <cell r="AI1104" t="str">
            <v>/</v>
          </cell>
        </row>
        <row r="1105">
          <cell r="AF1105" t="str">
            <v/>
          </cell>
          <cell r="AG1105" t="str">
            <v/>
          </cell>
          <cell r="AH1105" t="str">
            <v>/</v>
          </cell>
          <cell r="AI1105" t="str">
            <v>/</v>
          </cell>
        </row>
        <row r="1106">
          <cell r="AF1106" t="str">
            <v/>
          </cell>
          <cell r="AG1106" t="str">
            <v/>
          </cell>
          <cell r="AH1106" t="str">
            <v>/</v>
          </cell>
          <cell r="AI1106" t="str">
            <v>/</v>
          </cell>
        </row>
        <row r="1107">
          <cell r="AF1107" t="str">
            <v/>
          </cell>
          <cell r="AG1107" t="str">
            <v/>
          </cell>
          <cell r="AH1107" t="str">
            <v>/</v>
          </cell>
          <cell r="AI1107" t="str">
            <v>/</v>
          </cell>
        </row>
        <row r="1108">
          <cell r="AF1108" t="str">
            <v/>
          </cell>
          <cell r="AG1108" t="str">
            <v/>
          </cell>
          <cell r="AH1108" t="str">
            <v>/</v>
          </cell>
          <cell r="AI1108" t="str">
            <v>/</v>
          </cell>
        </row>
        <row r="1109">
          <cell r="AF1109" t="str">
            <v/>
          </cell>
          <cell r="AG1109" t="str">
            <v/>
          </cell>
          <cell r="AH1109" t="str">
            <v>/</v>
          </cell>
          <cell r="AI1109" t="str">
            <v>/</v>
          </cell>
        </row>
        <row r="1110">
          <cell r="AF1110" t="str">
            <v/>
          </cell>
          <cell r="AG1110" t="str">
            <v/>
          </cell>
          <cell r="AH1110" t="str">
            <v>/</v>
          </cell>
          <cell r="AI1110" t="str">
            <v>/</v>
          </cell>
        </row>
        <row r="1111">
          <cell r="AF1111" t="str">
            <v/>
          </cell>
          <cell r="AG1111" t="str">
            <v/>
          </cell>
          <cell r="AH1111" t="str">
            <v>/</v>
          </cell>
          <cell r="AI1111" t="str">
            <v>/</v>
          </cell>
        </row>
        <row r="1112">
          <cell r="AF1112" t="str">
            <v/>
          </cell>
          <cell r="AG1112" t="str">
            <v/>
          </cell>
          <cell r="AH1112" t="str">
            <v>/</v>
          </cell>
          <cell r="AI1112" t="str">
            <v>/</v>
          </cell>
        </row>
        <row r="1113">
          <cell r="AF1113" t="str">
            <v/>
          </cell>
          <cell r="AG1113" t="str">
            <v/>
          </cell>
          <cell r="AH1113" t="str">
            <v>/</v>
          </cell>
          <cell r="AI1113" t="str">
            <v>/</v>
          </cell>
        </row>
        <row r="1114">
          <cell r="AF1114" t="str">
            <v/>
          </cell>
          <cell r="AG1114" t="str">
            <v/>
          </cell>
          <cell r="AH1114" t="str">
            <v>/</v>
          </cell>
          <cell r="AI1114" t="str">
            <v>/</v>
          </cell>
        </row>
        <row r="1115">
          <cell r="AF1115" t="str">
            <v/>
          </cell>
          <cell r="AG1115" t="str">
            <v/>
          </cell>
          <cell r="AH1115" t="str">
            <v>/</v>
          </cell>
          <cell r="AI1115" t="str">
            <v>/</v>
          </cell>
        </row>
        <row r="1116">
          <cell r="AF1116" t="str">
            <v/>
          </cell>
          <cell r="AG1116" t="str">
            <v/>
          </cell>
          <cell r="AH1116" t="str">
            <v>/</v>
          </cell>
          <cell r="AI1116" t="str">
            <v>/</v>
          </cell>
        </row>
        <row r="1117">
          <cell r="AF1117" t="str">
            <v/>
          </cell>
          <cell r="AG1117" t="str">
            <v/>
          </cell>
          <cell r="AH1117" t="str">
            <v>/</v>
          </cell>
          <cell r="AI1117" t="str">
            <v>/</v>
          </cell>
        </row>
        <row r="1118">
          <cell r="AF1118" t="str">
            <v/>
          </cell>
          <cell r="AG1118" t="str">
            <v/>
          </cell>
          <cell r="AH1118" t="str">
            <v>/</v>
          </cell>
          <cell r="AI1118" t="str">
            <v>/</v>
          </cell>
        </row>
        <row r="1119">
          <cell r="AF1119" t="str">
            <v/>
          </cell>
          <cell r="AG1119" t="str">
            <v/>
          </cell>
          <cell r="AH1119" t="str">
            <v>/</v>
          </cell>
          <cell r="AI1119" t="str">
            <v>/</v>
          </cell>
        </row>
        <row r="1120">
          <cell r="AF1120" t="str">
            <v/>
          </cell>
          <cell r="AG1120" t="str">
            <v/>
          </cell>
          <cell r="AH1120" t="str">
            <v>/</v>
          </cell>
          <cell r="AI1120" t="str">
            <v>/</v>
          </cell>
        </row>
        <row r="1121">
          <cell r="AF1121" t="str">
            <v/>
          </cell>
          <cell r="AG1121" t="str">
            <v/>
          </cell>
          <cell r="AH1121" t="str">
            <v>/</v>
          </cell>
          <cell r="AI1121" t="str">
            <v>/</v>
          </cell>
        </row>
        <row r="1122">
          <cell r="AF1122" t="str">
            <v/>
          </cell>
          <cell r="AG1122" t="str">
            <v/>
          </cell>
          <cell r="AH1122" t="str">
            <v>/</v>
          </cell>
          <cell r="AI1122" t="str">
            <v>/</v>
          </cell>
        </row>
        <row r="1123">
          <cell r="AF1123" t="str">
            <v/>
          </cell>
          <cell r="AG1123" t="str">
            <v/>
          </cell>
          <cell r="AH1123" t="str">
            <v>/</v>
          </cell>
          <cell r="AI1123" t="str">
            <v>/</v>
          </cell>
        </row>
        <row r="1124">
          <cell r="AF1124" t="str">
            <v/>
          </cell>
          <cell r="AG1124" t="str">
            <v/>
          </cell>
          <cell r="AH1124" t="str">
            <v>/</v>
          </cell>
          <cell r="AI1124" t="str">
            <v>/</v>
          </cell>
        </row>
        <row r="1125">
          <cell r="AF1125" t="str">
            <v/>
          </cell>
          <cell r="AG1125" t="str">
            <v/>
          </cell>
          <cell r="AH1125" t="str">
            <v>/</v>
          </cell>
          <cell r="AI1125" t="str">
            <v>/</v>
          </cell>
        </row>
        <row r="1126">
          <cell r="AF1126" t="str">
            <v/>
          </cell>
          <cell r="AG1126" t="str">
            <v/>
          </cell>
          <cell r="AH1126" t="str">
            <v>/</v>
          </cell>
          <cell r="AI1126" t="str">
            <v>/</v>
          </cell>
        </row>
        <row r="1127">
          <cell r="AF1127" t="str">
            <v/>
          </cell>
          <cell r="AG1127" t="str">
            <v/>
          </cell>
          <cell r="AH1127" t="str">
            <v>/</v>
          </cell>
          <cell r="AI1127" t="str">
            <v>/</v>
          </cell>
        </row>
        <row r="1128">
          <cell r="AF1128" t="str">
            <v/>
          </cell>
          <cell r="AG1128" t="str">
            <v/>
          </cell>
          <cell r="AH1128" t="str">
            <v>/</v>
          </cell>
          <cell r="AI1128" t="str">
            <v>/</v>
          </cell>
        </row>
        <row r="1129">
          <cell r="AF1129" t="str">
            <v/>
          </cell>
          <cell r="AG1129" t="str">
            <v/>
          </cell>
          <cell r="AH1129" t="str">
            <v>/</v>
          </cell>
          <cell r="AI1129" t="str">
            <v>/</v>
          </cell>
        </row>
        <row r="1130">
          <cell r="AF1130" t="str">
            <v/>
          </cell>
          <cell r="AG1130" t="str">
            <v/>
          </cell>
          <cell r="AH1130" t="str">
            <v>/</v>
          </cell>
          <cell r="AI1130" t="str">
            <v>/</v>
          </cell>
        </row>
        <row r="1131">
          <cell r="AF1131" t="str">
            <v/>
          </cell>
          <cell r="AG1131" t="str">
            <v/>
          </cell>
          <cell r="AH1131" t="str">
            <v>/</v>
          </cell>
          <cell r="AI1131" t="str">
            <v>/</v>
          </cell>
        </row>
        <row r="1132">
          <cell r="AF1132" t="str">
            <v/>
          </cell>
          <cell r="AG1132" t="str">
            <v/>
          </cell>
          <cell r="AH1132" t="str">
            <v>/</v>
          </cell>
          <cell r="AI1132" t="str">
            <v>/</v>
          </cell>
        </row>
        <row r="1133">
          <cell r="AF1133" t="str">
            <v/>
          </cell>
          <cell r="AG1133" t="str">
            <v/>
          </cell>
          <cell r="AH1133" t="str">
            <v>/</v>
          </cell>
          <cell r="AI1133" t="str">
            <v>/</v>
          </cell>
        </row>
        <row r="1134">
          <cell r="AF1134" t="str">
            <v/>
          </cell>
          <cell r="AG1134" t="str">
            <v/>
          </cell>
          <cell r="AH1134" t="str">
            <v>/</v>
          </cell>
          <cell r="AI1134" t="str">
            <v>/</v>
          </cell>
        </row>
        <row r="1135">
          <cell r="AF1135" t="str">
            <v/>
          </cell>
          <cell r="AG1135" t="str">
            <v/>
          </cell>
          <cell r="AH1135" t="str">
            <v>/</v>
          </cell>
          <cell r="AI1135" t="str">
            <v>/</v>
          </cell>
        </row>
        <row r="1136">
          <cell r="AF1136" t="str">
            <v/>
          </cell>
          <cell r="AG1136" t="str">
            <v/>
          </cell>
          <cell r="AH1136" t="str">
            <v>/</v>
          </cell>
          <cell r="AI1136" t="str">
            <v>/</v>
          </cell>
        </row>
        <row r="1137">
          <cell r="AF1137" t="str">
            <v/>
          </cell>
          <cell r="AG1137" t="str">
            <v/>
          </cell>
          <cell r="AH1137" t="str">
            <v>/</v>
          </cell>
          <cell r="AI1137" t="str">
            <v>/</v>
          </cell>
        </row>
        <row r="1138">
          <cell r="AF1138" t="str">
            <v/>
          </cell>
          <cell r="AG1138" t="str">
            <v/>
          </cell>
          <cell r="AH1138" t="str">
            <v>/</v>
          </cell>
          <cell r="AI1138" t="str">
            <v>/</v>
          </cell>
        </row>
        <row r="1139">
          <cell r="AF1139" t="str">
            <v/>
          </cell>
          <cell r="AG1139" t="str">
            <v/>
          </cell>
          <cell r="AH1139" t="str">
            <v>/</v>
          </cell>
          <cell r="AI1139" t="str">
            <v>/</v>
          </cell>
        </row>
        <row r="1140">
          <cell r="AF1140" t="str">
            <v/>
          </cell>
          <cell r="AG1140" t="str">
            <v/>
          </cell>
          <cell r="AH1140" t="str">
            <v>/</v>
          </cell>
          <cell r="AI1140" t="str">
            <v>/</v>
          </cell>
        </row>
        <row r="1141">
          <cell r="AF1141" t="str">
            <v/>
          </cell>
          <cell r="AG1141" t="str">
            <v/>
          </cell>
          <cell r="AH1141" t="str">
            <v>/</v>
          </cell>
          <cell r="AI1141" t="str">
            <v>/</v>
          </cell>
        </row>
        <row r="1142">
          <cell r="AF1142" t="str">
            <v/>
          </cell>
          <cell r="AG1142" t="str">
            <v/>
          </cell>
          <cell r="AH1142" t="str">
            <v>/</v>
          </cell>
          <cell r="AI1142" t="str">
            <v>/</v>
          </cell>
        </row>
        <row r="1143">
          <cell r="AF1143" t="str">
            <v/>
          </cell>
          <cell r="AG1143" t="str">
            <v/>
          </cell>
          <cell r="AH1143" t="str">
            <v>/</v>
          </cell>
          <cell r="AI1143" t="str">
            <v>/</v>
          </cell>
        </row>
        <row r="1144">
          <cell r="AF1144" t="str">
            <v/>
          </cell>
          <cell r="AG1144" t="str">
            <v/>
          </cell>
          <cell r="AH1144" t="str">
            <v>/</v>
          </cell>
          <cell r="AI1144" t="str">
            <v>/</v>
          </cell>
        </row>
        <row r="1145">
          <cell r="AF1145" t="str">
            <v/>
          </cell>
          <cell r="AG1145" t="str">
            <v/>
          </cell>
          <cell r="AH1145" t="str">
            <v>/</v>
          </cell>
          <cell r="AI1145" t="str">
            <v>/</v>
          </cell>
        </row>
        <row r="1146">
          <cell r="AF1146" t="str">
            <v/>
          </cell>
          <cell r="AG1146" t="str">
            <v/>
          </cell>
          <cell r="AH1146" t="str">
            <v>/</v>
          </cell>
          <cell r="AI1146" t="str">
            <v>/</v>
          </cell>
        </row>
        <row r="1147">
          <cell r="AF1147" t="str">
            <v/>
          </cell>
          <cell r="AG1147" t="str">
            <v/>
          </cell>
          <cell r="AH1147" t="str">
            <v>/</v>
          </cell>
          <cell r="AI1147" t="str">
            <v>/</v>
          </cell>
        </row>
        <row r="1148">
          <cell r="AF1148" t="str">
            <v/>
          </cell>
          <cell r="AG1148" t="str">
            <v/>
          </cell>
          <cell r="AH1148" t="str">
            <v>/</v>
          </cell>
          <cell r="AI1148" t="str">
            <v>/</v>
          </cell>
        </row>
        <row r="1149">
          <cell r="AF1149" t="str">
            <v/>
          </cell>
          <cell r="AG1149" t="str">
            <v/>
          </cell>
          <cell r="AH1149" t="str">
            <v>/</v>
          </cell>
          <cell r="AI1149" t="str">
            <v>/</v>
          </cell>
        </row>
        <row r="1150">
          <cell r="AF1150" t="str">
            <v/>
          </cell>
          <cell r="AG1150" t="str">
            <v/>
          </cell>
          <cell r="AH1150" t="str">
            <v>/</v>
          </cell>
          <cell r="AI1150" t="str">
            <v>/</v>
          </cell>
        </row>
        <row r="1151">
          <cell r="AF1151" t="str">
            <v/>
          </cell>
          <cell r="AG1151" t="str">
            <v/>
          </cell>
          <cell r="AH1151" t="str">
            <v>/</v>
          </cell>
          <cell r="AI1151" t="str">
            <v>/</v>
          </cell>
        </row>
        <row r="1152">
          <cell r="AF1152" t="str">
            <v/>
          </cell>
          <cell r="AG1152" t="str">
            <v/>
          </cell>
          <cell r="AH1152" t="str">
            <v>/</v>
          </cell>
          <cell r="AI1152" t="str">
            <v>/</v>
          </cell>
        </row>
        <row r="1153">
          <cell r="AF1153" t="str">
            <v/>
          </cell>
          <cell r="AG1153" t="str">
            <v/>
          </cell>
          <cell r="AH1153" t="str">
            <v>/</v>
          </cell>
          <cell r="AI1153" t="str">
            <v>/</v>
          </cell>
        </row>
        <row r="1154">
          <cell r="AF1154" t="str">
            <v/>
          </cell>
          <cell r="AG1154" t="str">
            <v/>
          </cell>
          <cell r="AH1154" t="str">
            <v>/</v>
          </cell>
          <cell r="AI1154" t="str">
            <v>/</v>
          </cell>
        </row>
        <row r="1155">
          <cell r="AF1155" t="str">
            <v/>
          </cell>
          <cell r="AG1155" t="str">
            <v/>
          </cell>
          <cell r="AH1155" t="str">
            <v>/</v>
          </cell>
          <cell r="AI1155" t="str">
            <v>/</v>
          </cell>
        </row>
        <row r="1156">
          <cell r="AF1156" t="str">
            <v/>
          </cell>
          <cell r="AG1156" t="str">
            <v/>
          </cell>
          <cell r="AH1156" t="str">
            <v>/</v>
          </cell>
          <cell r="AI1156" t="str">
            <v>/</v>
          </cell>
        </row>
        <row r="1157">
          <cell r="AF1157" t="str">
            <v/>
          </cell>
          <cell r="AG1157" t="str">
            <v/>
          </cell>
          <cell r="AH1157" t="str">
            <v>/</v>
          </cell>
          <cell r="AI1157" t="str">
            <v>/</v>
          </cell>
        </row>
        <row r="1158">
          <cell r="AF1158" t="str">
            <v/>
          </cell>
          <cell r="AG1158" t="str">
            <v/>
          </cell>
          <cell r="AH1158" t="str">
            <v>/</v>
          </cell>
          <cell r="AI1158" t="str">
            <v>/</v>
          </cell>
        </row>
        <row r="1159">
          <cell r="AF1159" t="str">
            <v/>
          </cell>
          <cell r="AG1159" t="str">
            <v/>
          </cell>
          <cell r="AH1159" t="str">
            <v>/</v>
          </cell>
          <cell r="AI1159" t="str">
            <v>/</v>
          </cell>
        </row>
        <row r="1160">
          <cell r="AF1160" t="str">
            <v/>
          </cell>
          <cell r="AG1160" t="str">
            <v/>
          </cell>
          <cell r="AH1160" t="str">
            <v>/</v>
          </cell>
          <cell r="AI1160" t="str">
            <v>/</v>
          </cell>
        </row>
        <row r="1161">
          <cell r="AF1161" t="str">
            <v/>
          </cell>
          <cell r="AG1161" t="str">
            <v/>
          </cell>
          <cell r="AH1161" t="str">
            <v>/</v>
          </cell>
          <cell r="AI1161" t="str">
            <v>/</v>
          </cell>
        </row>
        <row r="1162">
          <cell r="AF1162" t="str">
            <v/>
          </cell>
          <cell r="AG1162" t="str">
            <v/>
          </cell>
          <cell r="AH1162" t="str">
            <v>/</v>
          </cell>
          <cell r="AI1162" t="str">
            <v>/</v>
          </cell>
        </row>
        <row r="1163">
          <cell r="AF1163" t="str">
            <v/>
          </cell>
          <cell r="AG1163" t="str">
            <v/>
          </cell>
          <cell r="AH1163" t="str">
            <v>/</v>
          </cell>
          <cell r="AI1163" t="str">
            <v>/</v>
          </cell>
        </row>
        <row r="1164">
          <cell r="AF1164" t="str">
            <v/>
          </cell>
          <cell r="AG1164" t="str">
            <v/>
          </cell>
          <cell r="AH1164" t="str">
            <v>/</v>
          </cell>
          <cell r="AI1164" t="str">
            <v>/</v>
          </cell>
        </row>
        <row r="1165">
          <cell r="AF1165" t="str">
            <v/>
          </cell>
          <cell r="AG1165" t="str">
            <v/>
          </cell>
          <cell r="AH1165" t="str">
            <v>/</v>
          </cell>
          <cell r="AI1165" t="str">
            <v>/</v>
          </cell>
        </row>
        <row r="1166">
          <cell r="AF1166" t="str">
            <v/>
          </cell>
          <cell r="AG1166" t="str">
            <v/>
          </cell>
          <cell r="AH1166" t="str">
            <v>/</v>
          </cell>
          <cell r="AI1166" t="str">
            <v>/</v>
          </cell>
        </row>
        <row r="1167">
          <cell r="AF1167" t="str">
            <v/>
          </cell>
          <cell r="AG1167" t="str">
            <v/>
          </cell>
          <cell r="AH1167" t="str">
            <v>/</v>
          </cell>
          <cell r="AI1167" t="str">
            <v>/</v>
          </cell>
        </row>
        <row r="1168">
          <cell r="AF1168" t="str">
            <v/>
          </cell>
          <cell r="AG1168" t="str">
            <v/>
          </cell>
          <cell r="AH1168" t="str">
            <v>/</v>
          </cell>
          <cell r="AI1168" t="str">
            <v>/</v>
          </cell>
        </row>
        <row r="1169">
          <cell r="AF1169" t="str">
            <v/>
          </cell>
          <cell r="AG1169" t="str">
            <v/>
          </cell>
          <cell r="AH1169" t="str">
            <v>/</v>
          </cell>
          <cell r="AI1169" t="str">
            <v>/</v>
          </cell>
        </row>
        <row r="1170">
          <cell r="AF1170" t="str">
            <v/>
          </cell>
          <cell r="AG1170" t="str">
            <v/>
          </cell>
          <cell r="AH1170" t="str">
            <v>/</v>
          </cell>
          <cell r="AI1170" t="str">
            <v>/</v>
          </cell>
        </row>
        <row r="1171">
          <cell r="AF1171" t="str">
            <v/>
          </cell>
          <cell r="AG1171" t="str">
            <v/>
          </cell>
          <cell r="AH1171" t="str">
            <v>/</v>
          </cell>
          <cell r="AI1171" t="str">
            <v>/</v>
          </cell>
        </row>
        <row r="1172">
          <cell r="AF1172" t="str">
            <v/>
          </cell>
          <cell r="AG1172" t="str">
            <v/>
          </cell>
          <cell r="AH1172" t="str">
            <v>/</v>
          </cell>
          <cell r="AI1172" t="str">
            <v>/</v>
          </cell>
        </row>
        <row r="1173">
          <cell r="AF1173" t="str">
            <v/>
          </cell>
          <cell r="AG1173" t="str">
            <v/>
          </cell>
          <cell r="AH1173" t="str">
            <v>/</v>
          </cell>
          <cell r="AI1173" t="str">
            <v>/</v>
          </cell>
        </row>
        <row r="1174">
          <cell r="AF1174" t="str">
            <v/>
          </cell>
          <cell r="AG1174" t="str">
            <v/>
          </cell>
          <cell r="AH1174" t="str">
            <v>/</v>
          </cell>
          <cell r="AI1174" t="str">
            <v>/</v>
          </cell>
        </row>
        <row r="1175">
          <cell r="AF1175" t="str">
            <v/>
          </cell>
          <cell r="AG1175" t="str">
            <v/>
          </cell>
          <cell r="AH1175" t="str">
            <v>/</v>
          </cell>
          <cell r="AI1175" t="str">
            <v>/</v>
          </cell>
        </row>
        <row r="1176">
          <cell r="AF1176" t="str">
            <v/>
          </cell>
          <cell r="AG1176" t="str">
            <v/>
          </cell>
          <cell r="AH1176" t="str">
            <v>/</v>
          </cell>
          <cell r="AI1176" t="str">
            <v>/</v>
          </cell>
        </row>
        <row r="1177">
          <cell r="AF1177" t="str">
            <v/>
          </cell>
          <cell r="AG1177" t="str">
            <v/>
          </cell>
          <cell r="AH1177" t="str">
            <v>/</v>
          </cell>
          <cell r="AI1177" t="str">
            <v>/</v>
          </cell>
        </row>
        <row r="1178">
          <cell r="AF1178" t="str">
            <v/>
          </cell>
          <cell r="AG1178" t="str">
            <v/>
          </cell>
          <cell r="AH1178" t="str">
            <v>/</v>
          </cell>
          <cell r="AI1178" t="str">
            <v>/</v>
          </cell>
        </row>
        <row r="1179">
          <cell r="AF1179" t="str">
            <v/>
          </cell>
          <cell r="AG1179" t="str">
            <v/>
          </cell>
          <cell r="AH1179" t="str">
            <v>/</v>
          </cell>
          <cell r="AI1179" t="str">
            <v>/</v>
          </cell>
        </row>
        <row r="1180">
          <cell r="AF1180" t="str">
            <v/>
          </cell>
          <cell r="AG1180" t="str">
            <v/>
          </cell>
          <cell r="AH1180" t="str">
            <v>/</v>
          </cell>
          <cell r="AI1180" t="str">
            <v>/</v>
          </cell>
        </row>
        <row r="1181">
          <cell r="AF1181" t="str">
            <v/>
          </cell>
          <cell r="AG1181" t="str">
            <v/>
          </cell>
          <cell r="AH1181" t="str">
            <v>/</v>
          </cell>
          <cell r="AI1181" t="str">
            <v>/</v>
          </cell>
        </row>
        <row r="1182">
          <cell r="AF1182" t="str">
            <v/>
          </cell>
          <cell r="AG1182" t="str">
            <v/>
          </cell>
          <cell r="AH1182" t="str">
            <v>/</v>
          </cell>
          <cell r="AI1182" t="str">
            <v>/</v>
          </cell>
        </row>
        <row r="1183">
          <cell r="AF1183" t="str">
            <v/>
          </cell>
          <cell r="AG1183" t="str">
            <v/>
          </cell>
          <cell r="AH1183" t="str">
            <v>/</v>
          </cell>
          <cell r="AI1183" t="str">
            <v>/</v>
          </cell>
        </row>
        <row r="1184">
          <cell r="AF1184" t="str">
            <v/>
          </cell>
          <cell r="AG1184" t="str">
            <v/>
          </cell>
          <cell r="AH1184" t="str">
            <v>/</v>
          </cell>
          <cell r="AI1184" t="str">
            <v>/</v>
          </cell>
        </row>
        <row r="1185">
          <cell r="AF1185" t="str">
            <v/>
          </cell>
          <cell r="AG1185" t="str">
            <v/>
          </cell>
          <cell r="AH1185" t="str">
            <v>/</v>
          </cell>
          <cell r="AI1185" t="str">
            <v>/</v>
          </cell>
        </row>
        <row r="1186">
          <cell r="AF1186" t="str">
            <v/>
          </cell>
          <cell r="AG1186" t="str">
            <v/>
          </cell>
          <cell r="AH1186" t="str">
            <v>/</v>
          </cell>
          <cell r="AI1186" t="str">
            <v>/</v>
          </cell>
        </row>
        <row r="1187">
          <cell r="AF1187" t="str">
            <v/>
          </cell>
          <cell r="AG1187" t="str">
            <v/>
          </cell>
          <cell r="AH1187" t="str">
            <v>/</v>
          </cell>
          <cell r="AI1187" t="str">
            <v>/</v>
          </cell>
        </row>
        <row r="1188">
          <cell r="AF1188" t="str">
            <v/>
          </cell>
          <cell r="AG1188" t="str">
            <v/>
          </cell>
          <cell r="AH1188" t="str">
            <v>/</v>
          </cell>
          <cell r="AI1188" t="str">
            <v>/</v>
          </cell>
        </row>
        <row r="1189">
          <cell r="AF1189" t="str">
            <v/>
          </cell>
          <cell r="AG1189" t="str">
            <v/>
          </cell>
          <cell r="AH1189" t="str">
            <v>/</v>
          </cell>
          <cell r="AI1189" t="str">
            <v>/</v>
          </cell>
        </row>
        <row r="1190">
          <cell r="AF1190" t="str">
            <v/>
          </cell>
          <cell r="AG1190" t="str">
            <v/>
          </cell>
          <cell r="AH1190" t="str">
            <v>/</v>
          </cell>
          <cell r="AI1190" t="str">
            <v>/</v>
          </cell>
        </row>
        <row r="1191">
          <cell r="AF1191" t="str">
            <v/>
          </cell>
          <cell r="AG1191" t="str">
            <v/>
          </cell>
          <cell r="AH1191" t="str">
            <v>/</v>
          </cell>
          <cell r="AI1191" t="str">
            <v>/</v>
          </cell>
        </row>
        <row r="1192">
          <cell r="AF1192" t="str">
            <v/>
          </cell>
          <cell r="AG1192" t="str">
            <v/>
          </cell>
          <cell r="AH1192" t="str">
            <v>/</v>
          </cell>
          <cell r="AI1192" t="str">
            <v>/</v>
          </cell>
        </row>
        <row r="1193">
          <cell r="AF1193" t="str">
            <v/>
          </cell>
          <cell r="AG1193" t="str">
            <v/>
          </cell>
          <cell r="AH1193" t="str">
            <v>/</v>
          </cell>
          <cell r="AI1193" t="str">
            <v>/</v>
          </cell>
        </row>
        <row r="1194">
          <cell r="AF1194" t="str">
            <v/>
          </cell>
          <cell r="AG1194" t="str">
            <v/>
          </cell>
          <cell r="AH1194" t="str">
            <v>/</v>
          </cell>
          <cell r="AI1194" t="str">
            <v>/</v>
          </cell>
        </row>
        <row r="1195">
          <cell r="AF1195" t="str">
            <v/>
          </cell>
          <cell r="AG1195" t="str">
            <v/>
          </cell>
          <cell r="AH1195" t="str">
            <v>/</v>
          </cell>
          <cell r="AI1195" t="str">
            <v>/</v>
          </cell>
        </row>
        <row r="1196">
          <cell r="AF1196" t="str">
            <v/>
          </cell>
          <cell r="AG1196" t="str">
            <v/>
          </cell>
          <cell r="AH1196" t="str">
            <v>/</v>
          </cell>
          <cell r="AI1196" t="str">
            <v>/</v>
          </cell>
        </row>
        <row r="1197">
          <cell r="AF1197" t="str">
            <v/>
          </cell>
          <cell r="AG1197" t="str">
            <v/>
          </cell>
          <cell r="AH1197" t="str">
            <v>/</v>
          </cell>
          <cell r="AI1197" t="str">
            <v>/</v>
          </cell>
        </row>
        <row r="1198">
          <cell r="AF1198" t="str">
            <v/>
          </cell>
          <cell r="AG1198" t="str">
            <v/>
          </cell>
          <cell r="AH1198" t="str">
            <v>/</v>
          </cell>
          <cell r="AI1198" t="str">
            <v>/</v>
          </cell>
        </row>
        <row r="1199">
          <cell r="AF1199" t="str">
            <v/>
          </cell>
          <cell r="AG1199" t="str">
            <v/>
          </cell>
          <cell r="AH1199" t="str">
            <v>/</v>
          </cell>
          <cell r="AI1199" t="str">
            <v>/</v>
          </cell>
        </row>
        <row r="1200">
          <cell r="AF1200" t="str">
            <v/>
          </cell>
          <cell r="AG1200" t="str">
            <v/>
          </cell>
          <cell r="AH1200" t="str">
            <v>/</v>
          </cell>
          <cell r="AI1200" t="str">
            <v>/</v>
          </cell>
        </row>
        <row r="1201">
          <cell r="AF1201" t="str">
            <v/>
          </cell>
          <cell r="AG1201" t="str">
            <v/>
          </cell>
          <cell r="AH1201" t="str">
            <v>/</v>
          </cell>
          <cell r="AI1201" t="str">
            <v>/</v>
          </cell>
        </row>
        <row r="1202">
          <cell r="AF1202" t="str">
            <v/>
          </cell>
          <cell r="AG1202" t="str">
            <v/>
          </cell>
          <cell r="AH1202" t="str">
            <v>/</v>
          </cell>
          <cell r="AI1202" t="str">
            <v>/</v>
          </cell>
        </row>
        <row r="1203">
          <cell r="AF1203" t="str">
            <v/>
          </cell>
          <cell r="AG1203" t="str">
            <v/>
          </cell>
          <cell r="AH1203" t="str">
            <v>/</v>
          </cell>
          <cell r="AI1203" t="str">
            <v>/</v>
          </cell>
        </row>
        <row r="1204">
          <cell r="AF1204" t="str">
            <v/>
          </cell>
          <cell r="AG1204" t="str">
            <v/>
          </cell>
          <cell r="AH1204" t="str">
            <v>/</v>
          </cell>
          <cell r="AI1204" t="str">
            <v>/</v>
          </cell>
        </row>
        <row r="1205">
          <cell r="AF1205" t="str">
            <v/>
          </cell>
          <cell r="AG1205" t="str">
            <v/>
          </cell>
          <cell r="AH1205" t="str">
            <v>/</v>
          </cell>
          <cell r="AI1205" t="str">
            <v>/</v>
          </cell>
        </row>
        <row r="1206">
          <cell r="AF1206" t="str">
            <v/>
          </cell>
          <cell r="AG1206" t="str">
            <v/>
          </cell>
          <cell r="AH1206" t="str">
            <v>/</v>
          </cell>
          <cell r="AI1206" t="str">
            <v>/</v>
          </cell>
        </row>
        <row r="1207">
          <cell r="AF1207" t="str">
            <v/>
          </cell>
          <cell r="AG1207" t="str">
            <v/>
          </cell>
          <cell r="AH1207" t="str">
            <v>/</v>
          </cell>
          <cell r="AI1207" t="str">
            <v>/</v>
          </cell>
        </row>
        <row r="1208">
          <cell r="AF1208" t="str">
            <v/>
          </cell>
          <cell r="AG1208" t="str">
            <v/>
          </cell>
          <cell r="AH1208" t="str">
            <v>/</v>
          </cell>
          <cell r="AI1208" t="str">
            <v>/</v>
          </cell>
        </row>
        <row r="1209">
          <cell r="AF1209" t="str">
            <v/>
          </cell>
          <cell r="AG1209" t="str">
            <v/>
          </cell>
          <cell r="AH1209" t="str">
            <v>/</v>
          </cell>
          <cell r="AI1209" t="str">
            <v>/</v>
          </cell>
        </row>
        <row r="1210">
          <cell r="AF1210" t="str">
            <v/>
          </cell>
          <cell r="AG1210" t="str">
            <v/>
          </cell>
          <cell r="AH1210" t="str">
            <v>/</v>
          </cell>
          <cell r="AI1210" t="str">
            <v>/</v>
          </cell>
        </row>
        <row r="1211">
          <cell r="AF1211" t="str">
            <v/>
          </cell>
          <cell r="AG1211" t="str">
            <v/>
          </cell>
          <cell r="AH1211" t="str">
            <v>/</v>
          </cell>
          <cell r="AI1211" t="str">
            <v>/</v>
          </cell>
        </row>
        <row r="1212">
          <cell r="AF1212" t="str">
            <v/>
          </cell>
          <cell r="AG1212" t="str">
            <v/>
          </cell>
          <cell r="AH1212" t="str">
            <v>/</v>
          </cell>
          <cell r="AI1212" t="str">
            <v>/</v>
          </cell>
        </row>
        <row r="1213">
          <cell r="AF1213" t="str">
            <v/>
          </cell>
          <cell r="AG1213" t="str">
            <v/>
          </cell>
          <cell r="AH1213" t="str">
            <v>/</v>
          </cell>
          <cell r="AI1213" t="str">
            <v>/</v>
          </cell>
        </row>
        <row r="1214">
          <cell r="AF1214" t="str">
            <v/>
          </cell>
          <cell r="AG1214" t="str">
            <v/>
          </cell>
          <cell r="AH1214" t="str">
            <v>/</v>
          </cell>
          <cell r="AI1214" t="str">
            <v>/</v>
          </cell>
        </row>
        <row r="1215">
          <cell r="AF1215" t="str">
            <v/>
          </cell>
          <cell r="AG1215" t="str">
            <v/>
          </cell>
          <cell r="AH1215" t="str">
            <v>/</v>
          </cell>
          <cell r="AI1215" t="str">
            <v>/</v>
          </cell>
        </row>
        <row r="1216">
          <cell r="AF1216" t="str">
            <v/>
          </cell>
          <cell r="AG1216" t="str">
            <v/>
          </cell>
          <cell r="AH1216" t="str">
            <v>/</v>
          </cell>
          <cell r="AI1216" t="str">
            <v>/</v>
          </cell>
        </row>
        <row r="1217">
          <cell r="AF1217" t="str">
            <v/>
          </cell>
          <cell r="AG1217" t="str">
            <v/>
          </cell>
          <cell r="AH1217" t="str">
            <v>/</v>
          </cell>
          <cell r="AI1217" t="str">
            <v>/</v>
          </cell>
        </row>
        <row r="1218">
          <cell r="AF1218" t="str">
            <v/>
          </cell>
          <cell r="AG1218" t="str">
            <v/>
          </cell>
          <cell r="AH1218" t="str">
            <v>/</v>
          </cell>
          <cell r="AI1218" t="str">
            <v>/</v>
          </cell>
        </row>
        <row r="1219">
          <cell r="AF1219" t="str">
            <v/>
          </cell>
          <cell r="AG1219" t="str">
            <v/>
          </cell>
          <cell r="AH1219" t="str">
            <v>/</v>
          </cell>
          <cell r="AI1219" t="str">
            <v>/</v>
          </cell>
        </row>
        <row r="1220">
          <cell r="AF1220" t="str">
            <v/>
          </cell>
          <cell r="AG1220" t="str">
            <v/>
          </cell>
          <cell r="AH1220" t="str">
            <v>/</v>
          </cell>
          <cell r="AI1220" t="str">
            <v>/</v>
          </cell>
        </row>
        <row r="1221">
          <cell r="AF1221" t="str">
            <v/>
          </cell>
          <cell r="AG1221" t="str">
            <v/>
          </cell>
          <cell r="AH1221" t="str">
            <v>/</v>
          </cell>
          <cell r="AI1221" t="str">
            <v>/</v>
          </cell>
        </row>
        <row r="1222">
          <cell r="AF1222" t="str">
            <v/>
          </cell>
          <cell r="AG1222" t="str">
            <v/>
          </cell>
          <cell r="AH1222" t="str">
            <v>/</v>
          </cell>
          <cell r="AI1222" t="str">
            <v>/</v>
          </cell>
        </row>
        <row r="1223">
          <cell r="AF1223" t="str">
            <v/>
          </cell>
          <cell r="AG1223" t="str">
            <v/>
          </cell>
          <cell r="AH1223" t="str">
            <v>/</v>
          </cell>
          <cell r="AI1223" t="str">
            <v>/</v>
          </cell>
        </row>
        <row r="1224">
          <cell r="AF1224" t="str">
            <v/>
          </cell>
          <cell r="AG1224" t="str">
            <v/>
          </cell>
          <cell r="AH1224" t="str">
            <v>/</v>
          </cell>
          <cell r="AI1224" t="str">
            <v>/</v>
          </cell>
        </row>
        <row r="1225">
          <cell r="AF1225" t="str">
            <v/>
          </cell>
          <cell r="AG1225" t="str">
            <v/>
          </cell>
          <cell r="AH1225" t="str">
            <v>/</v>
          </cell>
          <cell r="AI1225" t="str">
            <v>/</v>
          </cell>
        </row>
        <row r="1226">
          <cell r="AF1226" t="str">
            <v/>
          </cell>
          <cell r="AG1226" t="str">
            <v/>
          </cell>
          <cell r="AH1226" t="str">
            <v>/</v>
          </cell>
          <cell r="AI1226" t="str">
            <v>/</v>
          </cell>
        </row>
        <row r="1227">
          <cell r="AF1227" t="str">
            <v/>
          </cell>
          <cell r="AG1227" t="str">
            <v/>
          </cell>
          <cell r="AH1227" t="str">
            <v>/</v>
          </cell>
          <cell r="AI1227" t="str">
            <v>/</v>
          </cell>
        </row>
        <row r="1228">
          <cell r="AF1228" t="str">
            <v/>
          </cell>
          <cell r="AG1228" t="str">
            <v/>
          </cell>
          <cell r="AH1228" t="str">
            <v>/</v>
          </cell>
          <cell r="AI1228" t="str">
            <v>/</v>
          </cell>
        </row>
        <row r="1229">
          <cell r="AF1229" t="str">
            <v/>
          </cell>
          <cell r="AG1229" t="str">
            <v/>
          </cell>
          <cell r="AH1229" t="str">
            <v>/</v>
          </cell>
          <cell r="AI1229" t="str">
            <v>/</v>
          </cell>
        </row>
        <row r="1230">
          <cell r="AF1230" t="str">
            <v/>
          </cell>
          <cell r="AG1230" t="str">
            <v/>
          </cell>
          <cell r="AH1230" t="str">
            <v>/</v>
          </cell>
          <cell r="AI1230" t="str">
            <v>/</v>
          </cell>
        </row>
        <row r="1231">
          <cell r="AF1231" t="str">
            <v/>
          </cell>
          <cell r="AG1231" t="str">
            <v/>
          </cell>
          <cell r="AH1231" t="str">
            <v>/</v>
          </cell>
          <cell r="AI1231" t="str">
            <v>/</v>
          </cell>
        </row>
        <row r="1232">
          <cell r="AF1232" t="str">
            <v/>
          </cell>
          <cell r="AG1232" t="str">
            <v/>
          </cell>
          <cell r="AH1232" t="str">
            <v>/</v>
          </cell>
          <cell r="AI1232" t="str">
            <v>/</v>
          </cell>
        </row>
        <row r="1233">
          <cell r="AF1233" t="str">
            <v/>
          </cell>
          <cell r="AG1233" t="str">
            <v/>
          </cell>
          <cell r="AH1233" t="str">
            <v>/</v>
          </cell>
          <cell r="AI1233" t="str">
            <v>/</v>
          </cell>
        </row>
        <row r="1234">
          <cell r="AF1234" t="str">
            <v/>
          </cell>
          <cell r="AG1234" t="str">
            <v/>
          </cell>
          <cell r="AH1234" t="str">
            <v>/</v>
          </cell>
          <cell r="AI1234" t="str">
            <v>/</v>
          </cell>
        </row>
        <row r="1235">
          <cell r="AF1235" t="str">
            <v/>
          </cell>
          <cell r="AG1235" t="str">
            <v/>
          </cell>
          <cell r="AH1235" t="str">
            <v>/</v>
          </cell>
          <cell r="AI1235" t="str">
            <v>/</v>
          </cell>
        </row>
        <row r="1236">
          <cell r="AF1236" t="str">
            <v/>
          </cell>
          <cell r="AG1236" t="str">
            <v/>
          </cell>
          <cell r="AH1236" t="str">
            <v>/</v>
          </cell>
          <cell r="AI1236" t="str">
            <v>/</v>
          </cell>
        </row>
        <row r="1237">
          <cell r="AF1237" t="str">
            <v/>
          </cell>
          <cell r="AG1237" t="str">
            <v/>
          </cell>
          <cell r="AH1237" t="str">
            <v>/</v>
          </cell>
          <cell r="AI1237" t="str">
            <v>/</v>
          </cell>
        </row>
        <row r="1238">
          <cell r="AF1238" t="str">
            <v/>
          </cell>
          <cell r="AG1238" t="str">
            <v/>
          </cell>
          <cell r="AH1238" t="str">
            <v>/</v>
          </cell>
          <cell r="AI1238" t="str">
            <v>/</v>
          </cell>
        </row>
        <row r="1239">
          <cell r="AF1239" t="str">
            <v/>
          </cell>
          <cell r="AG1239" t="str">
            <v/>
          </cell>
          <cell r="AH1239" t="str">
            <v>/</v>
          </cell>
          <cell r="AI1239" t="str">
            <v>/</v>
          </cell>
        </row>
        <row r="1240">
          <cell r="AF1240" t="str">
            <v/>
          </cell>
          <cell r="AG1240" t="str">
            <v/>
          </cell>
          <cell r="AH1240" t="str">
            <v>/</v>
          </cell>
          <cell r="AI1240" t="str">
            <v>/</v>
          </cell>
        </row>
        <row r="1241">
          <cell r="AF1241" t="str">
            <v/>
          </cell>
          <cell r="AG1241" t="str">
            <v/>
          </cell>
          <cell r="AH1241" t="str">
            <v>/</v>
          </cell>
          <cell r="AI1241" t="str">
            <v>/</v>
          </cell>
        </row>
        <row r="1242">
          <cell r="AF1242" t="str">
            <v/>
          </cell>
          <cell r="AG1242" t="str">
            <v/>
          </cell>
          <cell r="AH1242" t="str">
            <v>/</v>
          </cell>
          <cell r="AI1242" t="str">
            <v>/</v>
          </cell>
        </row>
        <row r="1243">
          <cell r="AF1243" t="str">
            <v/>
          </cell>
          <cell r="AG1243" t="str">
            <v/>
          </cell>
          <cell r="AH1243" t="str">
            <v>/</v>
          </cell>
          <cell r="AI1243" t="str">
            <v>/</v>
          </cell>
        </row>
        <row r="1244">
          <cell r="AF1244" t="str">
            <v/>
          </cell>
          <cell r="AG1244" t="str">
            <v/>
          </cell>
          <cell r="AH1244" t="str">
            <v>/</v>
          </cell>
          <cell r="AI1244" t="str">
            <v>/</v>
          </cell>
        </row>
        <row r="1245">
          <cell r="AF1245" t="str">
            <v/>
          </cell>
          <cell r="AG1245" t="str">
            <v/>
          </cell>
          <cell r="AH1245" t="str">
            <v>/</v>
          </cell>
          <cell r="AI1245" t="str">
            <v>/</v>
          </cell>
        </row>
        <row r="1246">
          <cell r="AF1246" t="str">
            <v/>
          </cell>
          <cell r="AG1246" t="str">
            <v/>
          </cell>
          <cell r="AH1246" t="str">
            <v>/</v>
          </cell>
          <cell r="AI1246" t="str">
            <v>/</v>
          </cell>
        </row>
        <row r="1247">
          <cell r="AF1247" t="str">
            <v/>
          </cell>
          <cell r="AG1247" t="str">
            <v/>
          </cell>
          <cell r="AH1247" t="str">
            <v>/</v>
          </cell>
          <cell r="AI1247" t="str">
            <v>/</v>
          </cell>
        </row>
        <row r="1248">
          <cell r="AF1248" t="str">
            <v/>
          </cell>
          <cell r="AG1248" t="str">
            <v/>
          </cell>
          <cell r="AH1248" t="str">
            <v>/</v>
          </cell>
          <cell r="AI1248" t="str">
            <v>/</v>
          </cell>
        </row>
        <row r="1249">
          <cell r="AF1249" t="str">
            <v/>
          </cell>
          <cell r="AG1249" t="str">
            <v/>
          </cell>
          <cell r="AH1249" t="str">
            <v>/</v>
          </cell>
          <cell r="AI1249" t="str">
            <v>/</v>
          </cell>
        </row>
        <row r="1250">
          <cell r="AF1250" t="str">
            <v/>
          </cell>
          <cell r="AG1250" t="str">
            <v/>
          </cell>
          <cell r="AH1250" t="str">
            <v>/</v>
          </cell>
          <cell r="AI1250" t="str">
            <v>/</v>
          </cell>
        </row>
        <row r="1251">
          <cell r="AF1251" t="str">
            <v/>
          </cell>
          <cell r="AG1251" t="str">
            <v/>
          </cell>
          <cell r="AH1251" t="str">
            <v>/</v>
          </cell>
          <cell r="AI1251" t="str">
            <v>/</v>
          </cell>
        </row>
        <row r="1252">
          <cell r="AF1252" t="str">
            <v/>
          </cell>
          <cell r="AG1252" t="str">
            <v/>
          </cell>
          <cell r="AH1252" t="str">
            <v>/</v>
          </cell>
          <cell r="AI1252" t="str">
            <v>/</v>
          </cell>
        </row>
        <row r="1253">
          <cell r="AF1253" t="str">
            <v/>
          </cell>
          <cell r="AG1253" t="str">
            <v/>
          </cell>
          <cell r="AH1253" t="str">
            <v>/</v>
          </cell>
          <cell r="AI1253" t="str">
            <v>/</v>
          </cell>
        </row>
        <row r="1254">
          <cell r="AF1254" t="str">
            <v/>
          </cell>
          <cell r="AG1254" t="str">
            <v/>
          </cell>
          <cell r="AH1254" t="str">
            <v>/</v>
          </cell>
          <cell r="AI1254" t="str">
            <v>/</v>
          </cell>
        </row>
        <row r="1255">
          <cell r="AF1255" t="str">
            <v/>
          </cell>
          <cell r="AG1255" t="str">
            <v/>
          </cell>
          <cell r="AH1255" t="str">
            <v>/</v>
          </cell>
          <cell r="AI1255" t="str">
            <v>/</v>
          </cell>
        </row>
        <row r="1256">
          <cell r="AF1256" t="str">
            <v/>
          </cell>
          <cell r="AG1256" t="str">
            <v/>
          </cell>
          <cell r="AH1256" t="str">
            <v>/</v>
          </cell>
          <cell r="AI1256" t="str">
            <v>/</v>
          </cell>
        </row>
        <row r="1257">
          <cell r="AF1257" t="str">
            <v/>
          </cell>
          <cell r="AG1257" t="str">
            <v/>
          </cell>
          <cell r="AH1257" t="str">
            <v>/</v>
          </cell>
          <cell r="AI1257" t="str">
            <v>/</v>
          </cell>
        </row>
        <row r="1258">
          <cell r="AF1258" t="str">
            <v/>
          </cell>
          <cell r="AG1258" t="str">
            <v/>
          </cell>
          <cell r="AH1258" t="str">
            <v>/</v>
          </cell>
          <cell r="AI1258" t="str">
            <v>/</v>
          </cell>
        </row>
        <row r="1259">
          <cell r="AF1259" t="str">
            <v/>
          </cell>
          <cell r="AG1259" t="str">
            <v/>
          </cell>
          <cell r="AH1259" t="str">
            <v>/</v>
          </cell>
          <cell r="AI1259" t="str">
            <v>/</v>
          </cell>
        </row>
        <row r="1260">
          <cell r="AF1260" t="str">
            <v/>
          </cell>
          <cell r="AG1260" t="str">
            <v/>
          </cell>
          <cell r="AH1260" t="str">
            <v>/</v>
          </cell>
          <cell r="AI1260" t="str">
            <v>/</v>
          </cell>
        </row>
        <row r="1261">
          <cell r="AF1261" t="str">
            <v/>
          </cell>
          <cell r="AG1261" t="str">
            <v/>
          </cell>
          <cell r="AH1261" t="str">
            <v>/</v>
          </cell>
          <cell r="AI1261" t="str">
            <v>/</v>
          </cell>
        </row>
        <row r="1262">
          <cell r="AF1262" t="str">
            <v/>
          </cell>
          <cell r="AG1262" t="str">
            <v/>
          </cell>
          <cell r="AH1262" t="str">
            <v>/</v>
          </cell>
          <cell r="AI1262" t="str">
            <v>/</v>
          </cell>
        </row>
        <row r="1263">
          <cell r="AF1263" t="str">
            <v/>
          </cell>
          <cell r="AG1263" t="str">
            <v/>
          </cell>
          <cell r="AH1263" t="str">
            <v>/</v>
          </cell>
          <cell r="AI1263" t="str">
            <v>/</v>
          </cell>
        </row>
        <row r="1264">
          <cell r="AF1264" t="str">
            <v/>
          </cell>
          <cell r="AG1264" t="str">
            <v/>
          </cell>
          <cell r="AH1264" t="str">
            <v>/</v>
          </cell>
          <cell r="AI1264" t="str">
            <v>/</v>
          </cell>
        </row>
        <row r="1265">
          <cell r="AF1265" t="str">
            <v/>
          </cell>
          <cell r="AG1265" t="str">
            <v/>
          </cell>
          <cell r="AH1265" t="str">
            <v>/</v>
          </cell>
          <cell r="AI1265" t="str">
            <v>/</v>
          </cell>
        </row>
        <row r="1266">
          <cell r="AF1266" t="str">
            <v/>
          </cell>
          <cell r="AG1266" t="str">
            <v/>
          </cell>
          <cell r="AH1266" t="str">
            <v>/</v>
          </cell>
          <cell r="AI1266" t="str">
            <v>/</v>
          </cell>
        </row>
        <row r="1267">
          <cell r="AF1267" t="str">
            <v/>
          </cell>
          <cell r="AG1267" t="str">
            <v/>
          </cell>
          <cell r="AH1267" t="str">
            <v>/</v>
          </cell>
          <cell r="AI1267" t="str">
            <v>/</v>
          </cell>
        </row>
        <row r="1268">
          <cell r="AF1268" t="str">
            <v/>
          </cell>
          <cell r="AG1268" t="str">
            <v/>
          </cell>
          <cell r="AH1268" t="str">
            <v>/</v>
          </cell>
          <cell r="AI1268" t="str">
            <v>/</v>
          </cell>
        </row>
        <row r="1269">
          <cell r="AF1269" t="str">
            <v/>
          </cell>
          <cell r="AG1269" t="str">
            <v/>
          </cell>
          <cell r="AH1269" t="str">
            <v>/</v>
          </cell>
          <cell r="AI1269" t="str">
            <v>/</v>
          </cell>
        </row>
        <row r="1270">
          <cell r="AF1270" t="str">
            <v/>
          </cell>
          <cell r="AG1270" t="str">
            <v/>
          </cell>
          <cell r="AH1270" t="str">
            <v>/</v>
          </cell>
          <cell r="AI1270" t="str">
            <v>/</v>
          </cell>
        </row>
        <row r="1271">
          <cell r="AF1271" t="str">
            <v/>
          </cell>
          <cell r="AG1271" t="str">
            <v/>
          </cell>
          <cell r="AH1271" t="str">
            <v>/</v>
          </cell>
          <cell r="AI1271" t="str">
            <v>/</v>
          </cell>
        </row>
        <row r="1272">
          <cell r="AF1272" t="str">
            <v/>
          </cell>
          <cell r="AG1272" t="str">
            <v/>
          </cell>
          <cell r="AH1272" t="str">
            <v>/</v>
          </cell>
          <cell r="AI1272" t="str">
            <v>/</v>
          </cell>
        </row>
        <row r="1273">
          <cell r="AF1273" t="str">
            <v/>
          </cell>
          <cell r="AG1273" t="str">
            <v/>
          </cell>
          <cell r="AH1273" t="str">
            <v>/</v>
          </cell>
          <cell r="AI1273" t="str">
            <v>/</v>
          </cell>
        </row>
        <row r="1274">
          <cell r="AF1274" t="str">
            <v/>
          </cell>
          <cell r="AG1274" t="str">
            <v/>
          </cell>
          <cell r="AH1274" t="str">
            <v>/</v>
          </cell>
          <cell r="AI1274" t="str">
            <v>/</v>
          </cell>
        </row>
        <row r="1275">
          <cell r="AF1275" t="str">
            <v/>
          </cell>
          <cell r="AG1275" t="str">
            <v/>
          </cell>
          <cell r="AH1275" t="str">
            <v>/</v>
          </cell>
          <cell r="AI1275" t="str">
            <v>/</v>
          </cell>
        </row>
        <row r="1276">
          <cell r="AF1276" t="str">
            <v/>
          </cell>
          <cell r="AG1276" t="str">
            <v/>
          </cell>
          <cell r="AH1276" t="str">
            <v>/</v>
          </cell>
          <cell r="AI1276" t="str">
            <v>/</v>
          </cell>
        </row>
        <row r="1277">
          <cell r="AF1277" t="str">
            <v/>
          </cell>
          <cell r="AG1277" t="str">
            <v/>
          </cell>
          <cell r="AH1277" t="str">
            <v>/</v>
          </cell>
          <cell r="AI1277" t="str">
            <v>/</v>
          </cell>
        </row>
        <row r="1278">
          <cell r="AF1278" t="str">
            <v/>
          </cell>
          <cell r="AG1278" t="str">
            <v/>
          </cell>
          <cell r="AH1278" t="str">
            <v>/</v>
          </cell>
          <cell r="AI1278" t="str">
            <v>/</v>
          </cell>
        </row>
        <row r="1279">
          <cell r="AF1279" t="str">
            <v/>
          </cell>
          <cell r="AG1279" t="str">
            <v/>
          </cell>
          <cell r="AH1279" t="str">
            <v>/</v>
          </cell>
          <cell r="AI1279" t="str">
            <v>/</v>
          </cell>
        </row>
        <row r="1280">
          <cell r="AF1280" t="str">
            <v/>
          </cell>
          <cell r="AG1280" t="str">
            <v/>
          </cell>
          <cell r="AH1280" t="str">
            <v>/</v>
          </cell>
          <cell r="AI1280" t="str">
            <v>/</v>
          </cell>
        </row>
        <row r="1281">
          <cell r="AF1281" t="str">
            <v/>
          </cell>
          <cell r="AG1281" t="str">
            <v/>
          </cell>
          <cell r="AH1281" t="str">
            <v>/</v>
          </cell>
          <cell r="AI1281" t="str">
            <v>/</v>
          </cell>
        </row>
        <row r="1282">
          <cell r="AF1282" t="str">
            <v/>
          </cell>
          <cell r="AG1282" t="str">
            <v/>
          </cell>
          <cell r="AH1282" t="str">
            <v>/</v>
          </cell>
          <cell r="AI1282" t="str">
            <v>/</v>
          </cell>
        </row>
        <row r="1283">
          <cell r="AF1283" t="str">
            <v/>
          </cell>
          <cell r="AG1283" t="str">
            <v/>
          </cell>
          <cell r="AH1283" t="str">
            <v>/</v>
          </cell>
          <cell r="AI1283" t="str">
            <v>/</v>
          </cell>
        </row>
        <row r="1284">
          <cell r="AF1284" t="str">
            <v/>
          </cell>
          <cell r="AG1284" t="str">
            <v/>
          </cell>
          <cell r="AH1284" t="str">
            <v>/</v>
          </cell>
          <cell r="AI1284" t="str">
            <v>/</v>
          </cell>
        </row>
        <row r="1285">
          <cell r="AF1285" t="str">
            <v/>
          </cell>
          <cell r="AG1285" t="str">
            <v/>
          </cell>
          <cell r="AH1285" t="str">
            <v>/</v>
          </cell>
          <cell r="AI1285" t="str">
            <v>/</v>
          </cell>
        </row>
        <row r="1286">
          <cell r="AF1286" t="str">
            <v/>
          </cell>
          <cell r="AG1286" t="str">
            <v/>
          </cell>
          <cell r="AH1286" t="str">
            <v>/</v>
          </cell>
          <cell r="AI1286" t="str">
            <v>/</v>
          </cell>
        </row>
        <row r="1287">
          <cell r="AF1287" t="str">
            <v/>
          </cell>
          <cell r="AG1287" t="str">
            <v/>
          </cell>
          <cell r="AH1287" t="str">
            <v>/</v>
          </cell>
          <cell r="AI1287" t="str">
            <v>/</v>
          </cell>
        </row>
        <row r="1288">
          <cell r="AF1288" t="str">
            <v/>
          </cell>
          <cell r="AG1288" t="str">
            <v/>
          </cell>
          <cell r="AH1288" t="str">
            <v>/</v>
          </cell>
          <cell r="AI1288" t="str">
            <v>/</v>
          </cell>
        </row>
        <row r="1289">
          <cell r="AF1289" t="str">
            <v/>
          </cell>
          <cell r="AG1289" t="str">
            <v/>
          </cell>
          <cell r="AH1289" t="str">
            <v>/</v>
          </cell>
          <cell r="AI1289" t="str">
            <v>/</v>
          </cell>
        </row>
        <row r="1290">
          <cell r="AF1290" t="str">
            <v/>
          </cell>
          <cell r="AG1290" t="str">
            <v/>
          </cell>
          <cell r="AH1290" t="str">
            <v>/</v>
          </cell>
          <cell r="AI1290" t="str">
            <v>/</v>
          </cell>
        </row>
        <row r="1291">
          <cell r="AF1291" t="str">
            <v/>
          </cell>
          <cell r="AG1291" t="str">
            <v/>
          </cell>
          <cell r="AH1291" t="str">
            <v>/</v>
          </cell>
          <cell r="AI1291" t="str">
            <v>/</v>
          </cell>
        </row>
        <row r="1292">
          <cell r="AF1292" t="str">
            <v/>
          </cell>
          <cell r="AG1292" t="str">
            <v/>
          </cell>
          <cell r="AH1292" t="str">
            <v>/</v>
          </cell>
          <cell r="AI1292" t="str">
            <v>/</v>
          </cell>
        </row>
        <row r="1293">
          <cell r="AF1293" t="str">
            <v/>
          </cell>
          <cell r="AG1293" t="str">
            <v/>
          </cell>
          <cell r="AH1293" t="str">
            <v>/</v>
          </cell>
          <cell r="AI1293" t="str">
            <v>/</v>
          </cell>
        </row>
        <row r="1294">
          <cell r="AF1294" t="str">
            <v/>
          </cell>
          <cell r="AG1294" t="str">
            <v/>
          </cell>
          <cell r="AH1294" t="str">
            <v>/</v>
          </cell>
          <cell r="AI1294" t="str">
            <v>/</v>
          </cell>
        </row>
        <row r="1295">
          <cell r="AF1295" t="str">
            <v/>
          </cell>
          <cell r="AG1295" t="str">
            <v/>
          </cell>
          <cell r="AH1295" t="str">
            <v>/</v>
          </cell>
          <cell r="AI1295" t="str">
            <v>/</v>
          </cell>
        </row>
        <row r="1296">
          <cell r="AF1296" t="str">
            <v/>
          </cell>
          <cell r="AG1296" t="str">
            <v/>
          </cell>
          <cell r="AH1296" t="str">
            <v>/</v>
          </cell>
          <cell r="AI1296" t="str">
            <v>/</v>
          </cell>
        </row>
        <row r="1297">
          <cell r="AF1297" t="str">
            <v/>
          </cell>
          <cell r="AG1297" t="str">
            <v/>
          </cell>
          <cell r="AH1297" t="str">
            <v>/</v>
          </cell>
          <cell r="AI1297" t="str">
            <v>/</v>
          </cell>
        </row>
        <row r="1298">
          <cell r="AF1298" t="str">
            <v/>
          </cell>
          <cell r="AG1298" t="str">
            <v/>
          </cell>
          <cell r="AH1298" t="str">
            <v>/</v>
          </cell>
          <cell r="AI1298" t="str">
            <v>/</v>
          </cell>
        </row>
        <row r="1299">
          <cell r="AF1299" t="str">
            <v/>
          </cell>
          <cell r="AG1299" t="str">
            <v/>
          </cell>
          <cell r="AH1299" t="str">
            <v>/</v>
          </cell>
          <cell r="AI1299" t="str">
            <v>/</v>
          </cell>
        </row>
        <row r="1300">
          <cell r="AF1300" t="str">
            <v/>
          </cell>
          <cell r="AG1300" t="str">
            <v/>
          </cell>
          <cell r="AH1300" t="str">
            <v>/</v>
          </cell>
          <cell r="AI1300" t="str">
            <v>/</v>
          </cell>
        </row>
        <row r="1301">
          <cell r="AF1301" t="str">
            <v/>
          </cell>
          <cell r="AG1301" t="str">
            <v/>
          </cell>
          <cell r="AH1301" t="str">
            <v>/</v>
          </cell>
          <cell r="AI1301" t="str">
            <v>/</v>
          </cell>
        </row>
        <row r="1302">
          <cell r="AF1302" t="str">
            <v/>
          </cell>
          <cell r="AG1302" t="str">
            <v/>
          </cell>
          <cell r="AH1302" t="str">
            <v>/</v>
          </cell>
          <cell r="AI1302" t="str">
            <v>/</v>
          </cell>
        </row>
        <row r="1303">
          <cell r="AF1303" t="str">
            <v/>
          </cell>
          <cell r="AG1303" t="str">
            <v/>
          </cell>
          <cell r="AH1303" t="str">
            <v>/</v>
          </cell>
          <cell r="AI1303" t="str">
            <v>/</v>
          </cell>
        </row>
        <row r="1304">
          <cell r="AF1304" t="str">
            <v/>
          </cell>
          <cell r="AG1304" t="str">
            <v/>
          </cell>
          <cell r="AH1304" t="str">
            <v>/</v>
          </cell>
          <cell r="AI1304" t="str">
            <v>/</v>
          </cell>
        </row>
        <row r="1305">
          <cell r="AF1305" t="str">
            <v/>
          </cell>
          <cell r="AG1305" t="str">
            <v/>
          </cell>
          <cell r="AH1305" t="str">
            <v>/</v>
          </cell>
          <cell r="AI1305" t="str">
            <v>/</v>
          </cell>
        </row>
        <row r="1306">
          <cell r="AF1306" t="str">
            <v/>
          </cell>
          <cell r="AG1306" t="str">
            <v/>
          </cell>
          <cell r="AH1306" t="str">
            <v>/</v>
          </cell>
          <cell r="AI1306" t="str">
            <v>/</v>
          </cell>
        </row>
        <row r="1307">
          <cell r="AF1307" t="str">
            <v/>
          </cell>
          <cell r="AG1307" t="str">
            <v/>
          </cell>
          <cell r="AH1307" t="str">
            <v>/</v>
          </cell>
          <cell r="AI1307" t="str">
            <v>/</v>
          </cell>
        </row>
        <row r="1308">
          <cell r="AF1308" t="str">
            <v/>
          </cell>
          <cell r="AG1308" t="str">
            <v/>
          </cell>
          <cell r="AH1308" t="str">
            <v>/</v>
          </cell>
          <cell r="AI1308" t="str">
            <v>/</v>
          </cell>
        </row>
        <row r="1309">
          <cell r="AF1309" t="str">
            <v/>
          </cell>
          <cell r="AG1309" t="str">
            <v/>
          </cell>
          <cell r="AH1309" t="str">
            <v>/</v>
          </cell>
          <cell r="AI1309" t="str">
            <v>/</v>
          </cell>
        </row>
        <row r="1310">
          <cell r="AF1310" t="str">
            <v/>
          </cell>
          <cell r="AG1310" t="str">
            <v/>
          </cell>
          <cell r="AH1310" t="str">
            <v>/</v>
          </cell>
          <cell r="AI1310" t="str">
            <v>/</v>
          </cell>
        </row>
        <row r="1311">
          <cell r="AF1311" t="str">
            <v/>
          </cell>
          <cell r="AG1311" t="str">
            <v/>
          </cell>
          <cell r="AH1311" t="str">
            <v>/</v>
          </cell>
          <cell r="AI1311" t="str">
            <v>/</v>
          </cell>
        </row>
        <row r="1312">
          <cell r="AF1312" t="str">
            <v/>
          </cell>
          <cell r="AG1312" t="str">
            <v/>
          </cell>
          <cell r="AH1312" t="str">
            <v>/</v>
          </cell>
          <cell r="AI1312" t="str">
            <v>/</v>
          </cell>
        </row>
        <row r="1313">
          <cell r="AF1313" t="str">
            <v/>
          </cell>
          <cell r="AG1313" t="str">
            <v/>
          </cell>
          <cell r="AH1313" t="str">
            <v>/</v>
          </cell>
          <cell r="AI1313" t="str">
            <v>/</v>
          </cell>
        </row>
        <row r="1314">
          <cell r="AF1314" t="str">
            <v/>
          </cell>
          <cell r="AG1314" t="str">
            <v/>
          </cell>
          <cell r="AH1314" t="str">
            <v>/</v>
          </cell>
          <cell r="AI1314" t="str">
            <v>/</v>
          </cell>
        </row>
        <row r="1315">
          <cell r="AF1315" t="str">
            <v/>
          </cell>
          <cell r="AG1315" t="str">
            <v/>
          </cell>
          <cell r="AH1315" t="str">
            <v>/</v>
          </cell>
          <cell r="AI1315" t="str">
            <v>/</v>
          </cell>
        </row>
        <row r="1316">
          <cell r="AF1316" t="str">
            <v/>
          </cell>
          <cell r="AG1316" t="str">
            <v/>
          </cell>
          <cell r="AH1316" t="str">
            <v>/</v>
          </cell>
          <cell r="AI1316" t="str">
            <v>/</v>
          </cell>
        </row>
        <row r="1317">
          <cell r="AF1317" t="str">
            <v/>
          </cell>
          <cell r="AG1317" t="str">
            <v/>
          </cell>
          <cell r="AH1317" t="str">
            <v>/</v>
          </cell>
          <cell r="AI1317" t="str">
            <v>/</v>
          </cell>
        </row>
        <row r="1318">
          <cell r="AF1318" t="str">
            <v/>
          </cell>
          <cell r="AG1318" t="str">
            <v/>
          </cell>
          <cell r="AH1318" t="str">
            <v>/</v>
          </cell>
          <cell r="AI1318" t="str">
            <v>/</v>
          </cell>
        </row>
        <row r="1319">
          <cell r="AF1319" t="str">
            <v/>
          </cell>
          <cell r="AG1319" t="str">
            <v/>
          </cell>
          <cell r="AH1319" t="str">
            <v>/</v>
          </cell>
          <cell r="AI1319" t="str">
            <v>/</v>
          </cell>
        </row>
        <row r="1320">
          <cell r="AF1320" t="str">
            <v/>
          </cell>
          <cell r="AG1320" t="str">
            <v/>
          </cell>
          <cell r="AH1320" t="str">
            <v>/</v>
          </cell>
          <cell r="AI1320" t="str">
            <v>/</v>
          </cell>
        </row>
        <row r="1321">
          <cell r="AF1321" t="str">
            <v/>
          </cell>
          <cell r="AG1321" t="str">
            <v/>
          </cell>
          <cell r="AH1321" t="str">
            <v>/</v>
          </cell>
          <cell r="AI1321" t="str">
            <v>/</v>
          </cell>
        </row>
        <row r="1322">
          <cell r="AF1322" t="str">
            <v/>
          </cell>
          <cell r="AG1322" t="str">
            <v/>
          </cell>
          <cell r="AH1322" t="str">
            <v>/</v>
          </cell>
          <cell r="AI1322" t="str">
            <v>/</v>
          </cell>
        </row>
        <row r="1323">
          <cell r="AF1323" t="str">
            <v/>
          </cell>
          <cell r="AG1323" t="str">
            <v/>
          </cell>
          <cell r="AH1323" t="str">
            <v>/</v>
          </cell>
          <cell r="AI1323" t="str">
            <v>/</v>
          </cell>
        </row>
        <row r="1324">
          <cell r="AF1324" t="str">
            <v/>
          </cell>
          <cell r="AG1324" t="str">
            <v/>
          </cell>
          <cell r="AH1324" t="str">
            <v>/</v>
          </cell>
          <cell r="AI1324" t="str">
            <v>/</v>
          </cell>
        </row>
        <row r="1325">
          <cell r="AF1325" t="str">
            <v/>
          </cell>
          <cell r="AG1325" t="str">
            <v/>
          </cell>
          <cell r="AH1325" t="str">
            <v>/</v>
          </cell>
          <cell r="AI1325" t="str">
            <v>/</v>
          </cell>
        </row>
        <row r="1326">
          <cell r="AF1326" t="str">
            <v/>
          </cell>
          <cell r="AG1326" t="str">
            <v/>
          </cell>
          <cell r="AH1326" t="str">
            <v>/</v>
          </cell>
          <cell r="AI1326" t="str">
            <v>/</v>
          </cell>
        </row>
        <row r="1327">
          <cell r="AF1327" t="str">
            <v/>
          </cell>
          <cell r="AG1327" t="str">
            <v/>
          </cell>
          <cell r="AH1327" t="str">
            <v>/</v>
          </cell>
          <cell r="AI1327" t="str">
            <v>/</v>
          </cell>
        </row>
        <row r="1328">
          <cell r="AF1328" t="str">
            <v/>
          </cell>
          <cell r="AG1328" t="str">
            <v/>
          </cell>
          <cell r="AH1328" t="str">
            <v>/</v>
          </cell>
          <cell r="AI1328" t="str">
            <v>/</v>
          </cell>
        </row>
        <row r="1329">
          <cell r="AF1329" t="str">
            <v/>
          </cell>
          <cell r="AG1329" t="str">
            <v/>
          </cell>
          <cell r="AH1329" t="str">
            <v>/</v>
          </cell>
          <cell r="AI1329" t="str">
            <v>/</v>
          </cell>
        </row>
        <row r="1330">
          <cell r="AF1330" t="str">
            <v/>
          </cell>
          <cell r="AG1330" t="str">
            <v/>
          </cell>
          <cell r="AH1330" t="str">
            <v>/</v>
          </cell>
          <cell r="AI1330" t="str">
            <v>/</v>
          </cell>
        </row>
        <row r="1331">
          <cell r="AF1331" t="str">
            <v/>
          </cell>
          <cell r="AG1331" t="str">
            <v/>
          </cell>
          <cell r="AH1331" t="str">
            <v>/</v>
          </cell>
          <cell r="AI1331" t="str">
            <v>/</v>
          </cell>
        </row>
        <row r="1332">
          <cell r="AF1332" t="str">
            <v/>
          </cell>
          <cell r="AG1332" t="str">
            <v/>
          </cell>
          <cell r="AH1332" t="str">
            <v>/</v>
          </cell>
          <cell r="AI1332" t="str">
            <v>/</v>
          </cell>
        </row>
        <row r="1333">
          <cell r="AF1333" t="str">
            <v/>
          </cell>
          <cell r="AG1333" t="str">
            <v/>
          </cell>
          <cell r="AH1333" t="str">
            <v>/</v>
          </cell>
          <cell r="AI1333" t="str">
            <v>/</v>
          </cell>
        </row>
        <row r="1334">
          <cell r="AF1334" t="str">
            <v/>
          </cell>
          <cell r="AG1334" t="str">
            <v/>
          </cell>
          <cell r="AH1334" t="str">
            <v>/</v>
          </cell>
          <cell r="AI1334" t="str">
            <v>/</v>
          </cell>
        </row>
        <row r="1335">
          <cell r="AF1335" t="str">
            <v/>
          </cell>
          <cell r="AG1335" t="str">
            <v/>
          </cell>
          <cell r="AH1335" t="str">
            <v>/</v>
          </cell>
          <cell r="AI1335" t="str">
            <v>/</v>
          </cell>
        </row>
        <row r="1336">
          <cell r="AF1336" t="str">
            <v/>
          </cell>
          <cell r="AG1336" t="str">
            <v/>
          </cell>
          <cell r="AH1336" t="str">
            <v>/</v>
          </cell>
          <cell r="AI1336" t="str">
            <v>/</v>
          </cell>
        </row>
        <row r="1337">
          <cell r="AF1337" t="str">
            <v/>
          </cell>
          <cell r="AG1337" t="str">
            <v/>
          </cell>
          <cell r="AH1337" t="str">
            <v>/</v>
          </cell>
          <cell r="AI1337" t="str">
            <v>/</v>
          </cell>
        </row>
        <row r="1338">
          <cell r="AF1338" t="str">
            <v/>
          </cell>
          <cell r="AG1338" t="str">
            <v/>
          </cell>
          <cell r="AH1338" t="str">
            <v>/</v>
          </cell>
          <cell r="AI1338" t="str">
            <v>/</v>
          </cell>
        </row>
        <row r="1339">
          <cell r="AF1339" t="str">
            <v/>
          </cell>
          <cell r="AG1339" t="str">
            <v/>
          </cell>
          <cell r="AH1339" t="str">
            <v>/</v>
          </cell>
          <cell r="AI1339" t="str">
            <v>/</v>
          </cell>
        </row>
        <row r="1340">
          <cell r="AF1340" t="str">
            <v/>
          </cell>
          <cell r="AG1340" t="str">
            <v/>
          </cell>
          <cell r="AH1340" t="str">
            <v>/</v>
          </cell>
          <cell r="AI1340" t="str">
            <v>/</v>
          </cell>
        </row>
        <row r="1341">
          <cell r="AF1341" t="str">
            <v/>
          </cell>
          <cell r="AG1341" t="str">
            <v/>
          </cell>
          <cell r="AH1341" t="str">
            <v>/</v>
          </cell>
          <cell r="AI1341" t="str">
            <v>/</v>
          </cell>
        </row>
        <row r="1342">
          <cell r="AF1342" t="str">
            <v/>
          </cell>
          <cell r="AG1342" t="str">
            <v/>
          </cell>
          <cell r="AH1342" t="str">
            <v>/</v>
          </cell>
          <cell r="AI1342" t="str">
            <v>/</v>
          </cell>
        </row>
        <row r="1343">
          <cell r="AF1343" t="str">
            <v/>
          </cell>
          <cell r="AG1343" t="str">
            <v/>
          </cell>
          <cell r="AH1343" t="str">
            <v>/</v>
          </cell>
          <cell r="AI1343" t="str">
            <v>/</v>
          </cell>
        </row>
        <row r="1344">
          <cell r="AF1344" t="str">
            <v/>
          </cell>
          <cell r="AG1344" t="str">
            <v/>
          </cell>
          <cell r="AH1344" t="str">
            <v>/</v>
          </cell>
          <cell r="AI1344" t="str">
            <v>/</v>
          </cell>
        </row>
        <row r="1345">
          <cell r="AF1345" t="str">
            <v/>
          </cell>
          <cell r="AG1345" t="str">
            <v/>
          </cell>
          <cell r="AH1345" t="str">
            <v>/</v>
          </cell>
          <cell r="AI1345" t="str">
            <v>/</v>
          </cell>
        </row>
        <row r="1346">
          <cell r="AF1346" t="str">
            <v/>
          </cell>
          <cell r="AG1346" t="str">
            <v/>
          </cell>
          <cell r="AH1346" t="str">
            <v>/</v>
          </cell>
          <cell r="AI1346" t="str">
            <v>/</v>
          </cell>
        </row>
        <row r="1347">
          <cell r="AF1347" t="str">
            <v/>
          </cell>
          <cell r="AG1347" t="str">
            <v/>
          </cell>
          <cell r="AH1347" t="str">
            <v>/</v>
          </cell>
          <cell r="AI1347" t="str">
            <v>/</v>
          </cell>
        </row>
        <row r="1348">
          <cell r="AF1348" t="str">
            <v/>
          </cell>
          <cell r="AG1348" t="str">
            <v/>
          </cell>
          <cell r="AH1348" t="str">
            <v>/</v>
          </cell>
          <cell r="AI1348" t="str">
            <v>/</v>
          </cell>
        </row>
        <row r="1349">
          <cell r="AF1349" t="str">
            <v/>
          </cell>
          <cell r="AG1349" t="str">
            <v/>
          </cell>
          <cell r="AH1349" t="str">
            <v>/</v>
          </cell>
          <cell r="AI1349" t="str">
            <v>/</v>
          </cell>
        </row>
        <row r="1350">
          <cell r="AF1350" t="str">
            <v/>
          </cell>
          <cell r="AG1350" t="str">
            <v/>
          </cell>
          <cell r="AH1350" t="str">
            <v>/</v>
          </cell>
          <cell r="AI1350" t="str">
            <v>/</v>
          </cell>
        </row>
        <row r="1351">
          <cell r="AF1351" t="str">
            <v/>
          </cell>
          <cell r="AG1351" t="str">
            <v/>
          </cell>
          <cell r="AH1351" t="str">
            <v>/</v>
          </cell>
          <cell r="AI1351" t="str">
            <v>/</v>
          </cell>
        </row>
        <row r="1352">
          <cell r="AF1352" t="str">
            <v/>
          </cell>
          <cell r="AG1352" t="str">
            <v/>
          </cell>
          <cell r="AH1352" t="str">
            <v>/</v>
          </cell>
          <cell r="AI1352" t="str">
            <v>/</v>
          </cell>
        </row>
        <row r="1353">
          <cell r="AF1353" t="str">
            <v/>
          </cell>
          <cell r="AG1353" t="str">
            <v/>
          </cell>
          <cell r="AH1353" t="str">
            <v>/</v>
          </cell>
          <cell r="AI1353" t="str">
            <v>/</v>
          </cell>
        </row>
        <row r="1354">
          <cell r="AF1354" t="str">
            <v/>
          </cell>
          <cell r="AG1354" t="str">
            <v/>
          </cell>
          <cell r="AH1354" t="str">
            <v>/</v>
          </cell>
          <cell r="AI1354" t="str">
            <v>/</v>
          </cell>
        </row>
        <row r="1355">
          <cell r="AF1355" t="str">
            <v/>
          </cell>
          <cell r="AG1355" t="str">
            <v/>
          </cell>
          <cell r="AH1355" t="str">
            <v>/</v>
          </cell>
          <cell r="AI1355" t="str">
            <v>/</v>
          </cell>
        </row>
        <row r="1356">
          <cell r="AF1356" t="str">
            <v/>
          </cell>
          <cell r="AG1356" t="str">
            <v/>
          </cell>
          <cell r="AH1356" t="str">
            <v>/</v>
          </cell>
          <cell r="AI1356" t="str">
            <v>/</v>
          </cell>
        </row>
        <row r="1357">
          <cell r="AF1357" t="str">
            <v/>
          </cell>
          <cell r="AG1357" t="str">
            <v/>
          </cell>
          <cell r="AH1357" t="str">
            <v>/</v>
          </cell>
          <cell r="AI1357" t="str">
            <v>/</v>
          </cell>
        </row>
        <row r="1358">
          <cell r="AF1358" t="str">
            <v/>
          </cell>
          <cell r="AG1358" t="str">
            <v/>
          </cell>
          <cell r="AH1358" t="str">
            <v>/</v>
          </cell>
          <cell r="AI1358" t="str">
            <v>/</v>
          </cell>
        </row>
        <row r="1359">
          <cell r="AF1359" t="str">
            <v/>
          </cell>
          <cell r="AG1359" t="str">
            <v/>
          </cell>
          <cell r="AH1359" t="str">
            <v>/</v>
          </cell>
          <cell r="AI1359" t="str">
            <v>/</v>
          </cell>
        </row>
        <row r="1360">
          <cell r="AF1360" t="str">
            <v/>
          </cell>
          <cell r="AG1360" t="str">
            <v/>
          </cell>
          <cell r="AH1360" t="str">
            <v>/</v>
          </cell>
          <cell r="AI1360" t="str">
            <v>/</v>
          </cell>
        </row>
        <row r="1361">
          <cell r="AF1361" t="str">
            <v/>
          </cell>
          <cell r="AG1361" t="str">
            <v/>
          </cell>
          <cell r="AH1361" t="str">
            <v>/</v>
          </cell>
          <cell r="AI1361" t="str">
            <v>/</v>
          </cell>
        </row>
        <row r="1362">
          <cell r="AF1362" t="str">
            <v/>
          </cell>
          <cell r="AG1362" t="str">
            <v/>
          </cell>
          <cell r="AH1362" t="str">
            <v>/</v>
          </cell>
          <cell r="AI1362" t="str">
            <v>/</v>
          </cell>
        </row>
        <row r="1363">
          <cell r="AF1363" t="str">
            <v/>
          </cell>
          <cell r="AG1363" t="str">
            <v/>
          </cell>
          <cell r="AH1363" t="str">
            <v>/</v>
          </cell>
          <cell r="AI1363" t="str">
            <v>/</v>
          </cell>
        </row>
        <row r="1364">
          <cell r="AF1364" t="str">
            <v/>
          </cell>
          <cell r="AG1364" t="str">
            <v/>
          </cell>
          <cell r="AH1364" t="str">
            <v>/</v>
          </cell>
          <cell r="AI1364" t="str">
            <v>/</v>
          </cell>
        </row>
        <row r="1365">
          <cell r="AF1365" t="str">
            <v/>
          </cell>
          <cell r="AG1365" t="str">
            <v/>
          </cell>
          <cell r="AH1365" t="str">
            <v>/</v>
          </cell>
          <cell r="AI1365" t="str">
            <v>/</v>
          </cell>
        </row>
        <row r="1366">
          <cell r="AF1366" t="str">
            <v/>
          </cell>
          <cell r="AG1366" t="str">
            <v/>
          </cell>
          <cell r="AH1366" t="str">
            <v>/</v>
          </cell>
          <cell r="AI1366" t="str">
            <v>/</v>
          </cell>
        </row>
        <row r="1367">
          <cell r="AF1367" t="str">
            <v/>
          </cell>
          <cell r="AG1367" t="str">
            <v/>
          </cell>
          <cell r="AH1367" t="str">
            <v>/</v>
          </cell>
          <cell r="AI1367" t="str">
            <v>/</v>
          </cell>
        </row>
        <row r="1368">
          <cell r="AF1368" t="str">
            <v/>
          </cell>
          <cell r="AG1368" t="str">
            <v/>
          </cell>
          <cell r="AH1368" t="str">
            <v>/</v>
          </cell>
          <cell r="AI1368" t="str">
            <v>/</v>
          </cell>
        </row>
        <row r="1369">
          <cell r="AF1369" t="str">
            <v/>
          </cell>
          <cell r="AG1369" t="str">
            <v/>
          </cell>
          <cell r="AH1369" t="str">
            <v>/</v>
          </cell>
          <cell r="AI1369" t="str">
            <v>/</v>
          </cell>
        </row>
        <row r="1370">
          <cell r="AF1370" t="str">
            <v/>
          </cell>
          <cell r="AG1370" t="str">
            <v/>
          </cell>
          <cell r="AH1370" t="str">
            <v>/</v>
          </cell>
          <cell r="AI1370" t="str">
            <v>/</v>
          </cell>
        </row>
        <row r="1371">
          <cell r="AF1371" t="str">
            <v/>
          </cell>
          <cell r="AG1371" t="str">
            <v/>
          </cell>
          <cell r="AH1371" t="str">
            <v>/</v>
          </cell>
          <cell r="AI1371" t="str">
            <v>/</v>
          </cell>
        </row>
        <row r="1372">
          <cell r="AF1372" t="str">
            <v/>
          </cell>
          <cell r="AG1372" t="str">
            <v/>
          </cell>
          <cell r="AH1372" t="str">
            <v>/</v>
          </cell>
          <cell r="AI1372" t="str">
            <v>/</v>
          </cell>
        </row>
        <row r="1373">
          <cell r="AF1373" t="str">
            <v/>
          </cell>
          <cell r="AG1373" t="str">
            <v/>
          </cell>
          <cell r="AH1373" t="str">
            <v>/</v>
          </cell>
          <cell r="AI1373" t="str">
            <v>/</v>
          </cell>
        </row>
        <row r="1374">
          <cell r="AF1374" t="str">
            <v/>
          </cell>
          <cell r="AG1374" t="str">
            <v/>
          </cell>
          <cell r="AH1374" t="str">
            <v>/</v>
          </cell>
          <cell r="AI1374" t="str">
            <v>/</v>
          </cell>
        </row>
        <row r="1375">
          <cell r="AF1375" t="str">
            <v/>
          </cell>
          <cell r="AG1375" t="str">
            <v/>
          </cell>
          <cell r="AH1375" t="str">
            <v>/</v>
          </cell>
          <cell r="AI1375" t="str">
            <v>/</v>
          </cell>
        </row>
        <row r="1376">
          <cell r="AF1376" t="str">
            <v/>
          </cell>
          <cell r="AG1376" t="str">
            <v/>
          </cell>
          <cell r="AH1376" t="str">
            <v>/</v>
          </cell>
          <cell r="AI1376" t="str">
            <v>/</v>
          </cell>
        </row>
        <row r="1377">
          <cell r="AF1377" t="str">
            <v/>
          </cell>
          <cell r="AG1377" t="str">
            <v/>
          </cell>
          <cell r="AH1377" t="str">
            <v>/</v>
          </cell>
          <cell r="AI1377" t="str">
            <v>/</v>
          </cell>
        </row>
        <row r="1378">
          <cell r="AF1378" t="str">
            <v/>
          </cell>
          <cell r="AG1378" t="str">
            <v/>
          </cell>
          <cell r="AH1378" t="str">
            <v>/</v>
          </cell>
          <cell r="AI1378" t="str">
            <v>/</v>
          </cell>
        </row>
        <row r="1379">
          <cell r="AF1379" t="str">
            <v/>
          </cell>
          <cell r="AG1379" t="str">
            <v/>
          </cell>
          <cell r="AH1379" t="str">
            <v>/</v>
          </cell>
          <cell r="AI1379" t="str">
            <v>/</v>
          </cell>
        </row>
        <row r="1380">
          <cell r="AF1380" t="str">
            <v/>
          </cell>
          <cell r="AG1380" t="str">
            <v/>
          </cell>
          <cell r="AH1380" t="str">
            <v>/</v>
          </cell>
          <cell r="AI1380" t="str">
            <v>/</v>
          </cell>
        </row>
        <row r="1381">
          <cell r="AF1381" t="str">
            <v/>
          </cell>
          <cell r="AG1381" t="str">
            <v/>
          </cell>
          <cell r="AH1381" t="str">
            <v>/</v>
          </cell>
          <cell r="AI1381" t="str">
            <v>/</v>
          </cell>
        </row>
        <row r="1382">
          <cell r="AF1382" t="str">
            <v/>
          </cell>
          <cell r="AG1382" t="str">
            <v/>
          </cell>
          <cell r="AH1382" t="str">
            <v>/</v>
          </cell>
          <cell r="AI1382" t="str">
            <v>/</v>
          </cell>
        </row>
        <row r="1383">
          <cell r="AF1383" t="str">
            <v/>
          </cell>
          <cell r="AG1383" t="str">
            <v/>
          </cell>
          <cell r="AH1383" t="str">
            <v>/</v>
          </cell>
          <cell r="AI1383" t="str">
            <v>/</v>
          </cell>
        </row>
        <row r="1384">
          <cell r="AF1384" t="str">
            <v/>
          </cell>
          <cell r="AG1384" t="str">
            <v/>
          </cell>
          <cell r="AH1384" t="str">
            <v>/</v>
          </cell>
          <cell r="AI1384" t="str">
            <v>/</v>
          </cell>
        </row>
        <row r="1385">
          <cell r="AF1385" t="str">
            <v/>
          </cell>
          <cell r="AG1385" t="str">
            <v/>
          </cell>
          <cell r="AH1385" t="str">
            <v>/</v>
          </cell>
          <cell r="AI1385" t="str">
            <v>/</v>
          </cell>
        </row>
        <row r="1386">
          <cell r="AF1386" t="str">
            <v/>
          </cell>
          <cell r="AG1386" t="str">
            <v/>
          </cell>
          <cell r="AH1386" t="str">
            <v>/</v>
          </cell>
          <cell r="AI1386" t="str">
            <v>/</v>
          </cell>
        </row>
        <row r="1387">
          <cell r="AF1387" t="str">
            <v/>
          </cell>
          <cell r="AG1387" t="str">
            <v/>
          </cell>
          <cell r="AH1387" t="str">
            <v>/</v>
          </cell>
          <cell r="AI1387" t="str">
            <v>/</v>
          </cell>
        </row>
        <row r="1388">
          <cell r="AF1388" t="str">
            <v/>
          </cell>
          <cell r="AG1388" t="str">
            <v/>
          </cell>
          <cell r="AH1388" t="str">
            <v>/</v>
          </cell>
          <cell r="AI1388" t="str">
            <v>/</v>
          </cell>
        </row>
        <row r="1389">
          <cell r="AF1389" t="str">
            <v/>
          </cell>
          <cell r="AG1389" t="str">
            <v/>
          </cell>
          <cell r="AH1389" t="str">
            <v>/</v>
          </cell>
          <cell r="AI1389" t="str">
            <v>/</v>
          </cell>
        </row>
        <row r="1390">
          <cell r="AF1390" t="str">
            <v/>
          </cell>
          <cell r="AG1390" t="str">
            <v/>
          </cell>
          <cell r="AH1390" t="str">
            <v>/</v>
          </cell>
          <cell r="AI1390" t="str">
            <v>/</v>
          </cell>
        </row>
        <row r="1391">
          <cell r="AF1391" t="str">
            <v/>
          </cell>
          <cell r="AG1391" t="str">
            <v/>
          </cell>
          <cell r="AH1391" t="str">
            <v>/</v>
          </cell>
          <cell r="AI1391" t="str">
            <v>/</v>
          </cell>
        </row>
        <row r="1392">
          <cell r="AF1392" t="str">
            <v/>
          </cell>
          <cell r="AG1392" t="str">
            <v/>
          </cell>
          <cell r="AH1392" t="str">
            <v>/</v>
          </cell>
          <cell r="AI1392" t="str">
            <v>/</v>
          </cell>
        </row>
        <row r="1393">
          <cell r="AF1393" t="str">
            <v/>
          </cell>
          <cell r="AG1393" t="str">
            <v/>
          </cell>
          <cell r="AH1393" t="str">
            <v>/</v>
          </cell>
          <cell r="AI1393" t="str">
            <v>/</v>
          </cell>
        </row>
        <row r="1394">
          <cell r="AF1394" t="str">
            <v/>
          </cell>
          <cell r="AG1394" t="str">
            <v/>
          </cell>
          <cell r="AH1394" t="str">
            <v>/</v>
          </cell>
          <cell r="AI1394" t="str">
            <v>/</v>
          </cell>
        </row>
        <row r="1395">
          <cell r="AF1395" t="str">
            <v/>
          </cell>
          <cell r="AG1395" t="str">
            <v/>
          </cell>
          <cell r="AH1395" t="str">
            <v>/</v>
          </cell>
          <cell r="AI1395" t="str">
            <v>/</v>
          </cell>
        </row>
        <row r="1396">
          <cell r="AF1396" t="str">
            <v/>
          </cell>
          <cell r="AG1396" t="str">
            <v/>
          </cell>
          <cell r="AH1396" t="str">
            <v>/</v>
          </cell>
          <cell r="AI1396" t="str">
            <v>/</v>
          </cell>
        </row>
        <row r="1397">
          <cell r="AF1397" t="str">
            <v/>
          </cell>
          <cell r="AG1397" t="str">
            <v/>
          </cell>
          <cell r="AH1397" t="str">
            <v>/</v>
          </cell>
          <cell r="AI1397" t="str">
            <v>/</v>
          </cell>
        </row>
        <row r="1398">
          <cell r="AF1398" t="str">
            <v/>
          </cell>
          <cell r="AG1398" t="str">
            <v/>
          </cell>
          <cell r="AH1398" t="str">
            <v>/</v>
          </cell>
          <cell r="AI1398" t="str">
            <v>/</v>
          </cell>
        </row>
        <row r="1399">
          <cell r="AF1399" t="str">
            <v/>
          </cell>
          <cell r="AG1399" t="str">
            <v/>
          </cell>
          <cell r="AH1399" t="str">
            <v>/</v>
          </cell>
          <cell r="AI1399" t="str">
            <v>/</v>
          </cell>
        </row>
        <row r="1400">
          <cell r="AF1400" t="str">
            <v/>
          </cell>
          <cell r="AG1400" t="str">
            <v/>
          </cell>
          <cell r="AH1400" t="str">
            <v>/</v>
          </cell>
          <cell r="AI1400" t="str">
            <v>/</v>
          </cell>
        </row>
        <row r="1401">
          <cell r="AF1401" t="str">
            <v/>
          </cell>
          <cell r="AG1401" t="str">
            <v/>
          </cell>
          <cell r="AH1401" t="str">
            <v>/</v>
          </cell>
          <cell r="AI1401" t="str">
            <v>/</v>
          </cell>
        </row>
        <row r="1402">
          <cell r="AF1402" t="str">
            <v/>
          </cell>
          <cell r="AG1402" t="str">
            <v/>
          </cell>
          <cell r="AH1402" t="str">
            <v>/</v>
          </cell>
          <cell r="AI1402" t="str">
            <v>/</v>
          </cell>
        </row>
        <row r="1403">
          <cell r="AF1403" t="str">
            <v/>
          </cell>
          <cell r="AG1403" t="str">
            <v/>
          </cell>
          <cell r="AH1403" t="str">
            <v>/</v>
          </cell>
          <cell r="AI1403" t="str">
            <v>/</v>
          </cell>
        </row>
        <row r="1404">
          <cell r="AF1404" t="str">
            <v/>
          </cell>
          <cell r="AG1404" t="str">
            <v/>
          </cell>
          <cell r="AH1404" t="str">
            <v>/</v>
          </cell>
          <cell r="AI1404" t="str">
            <v>/</v>
          </cell>
        </row>
        <row r="1405">
          <cell r="AF1405" t="str">
            <v/>
          </cell>
          <cell r="AG1405" t="str">
            <v/>
          </cell>
          <cell r="AH1405" t="str">
            <v>/</v>
          </cell>
          <cell r="AI1405" t="str">
            <v>/</v>
          </cell>
        </row>
        <row r="1406">
          <cell r="AF1406" t="str">
            <v/>
          </cell>
          <cell r="AG1406" t="str">
            <v/>
          </cell>
          <cell r="AH1406" t="str">
            <v>/</v>
          </cell>
          <cell r="AI1406" t="str">
            <v>/</v>
          </cell>
        </row>
        <row r="1407">
          <cell r="AF1407" t="str">
            <v/>
          </cell>
          <cell r="AG1407" t="str">
            <v/>
          </cell>
          <cell r="AH1407" t="str">
            <v>/</v>
          </cell>
          <cell r="AI1407" t="str">
            <v>/</v>
          </cell>
        </row>
        <row r="1408">
          <cell r="AF1408" t="str">
            <v/>
          </cell>
          <cell r="AG1408" t="str">
            <v/>
          </cell>
          <cell r="AH1408" t="str">
            <v>/</v>
          </cell>
          <cell r="AI1408" t="str">
            <v>/</v>
          </cell>
        </row>
        <row r="1409">
          <cell r="AF1409" t="str">
            <v/>
          </cell>
          <cell r="AG1409" t="str">
            <v/>
          </cell>
          <cell r="AH1409" t="str">
            <v>/</v>
          </cell>
          <cell r="AI1409" t="str">
            <v>/</v>
          </cell>
        </row>
        <row r="1410">
          <cell r="AF1410" t="str">
            <v/>
          </cell>
          <cell r="AG1410" t="str">
            <v/>
          </cell>
          <cell r="AH1410" t="str">
            <v>/</v>
          </cell>
          <cell r="AI1410" t="str">
            <v>/</v>
          </cell>
        </row>
        <row r="1411">
          <cell r="AF1411" t="str">
            <v/>
          </cell>
          <cell r="AG1411" t="str">
            <v/>
          </cell>
          <cell r="AH1411" t="str">
            <v>/</v>
          </cell>
          <cell r="AI1411" t="str">
            <v>/</v>
          </cell>
        </row>
        <row r="1412">
          <cell r="AF1412" t="str">
            <v/>
          </cell>
          <cell r="AG1412" t="str">
            <v/>
          </cell>
          <cell r="AH1412" t="str">
            <v>/</v>
          </cell>
          <cell r="AI1412" t="str">
            <v>/</v>
          </cell>
        </row>
        <row r="1413">
          <cell r="AF1413" t="str">
            <v/>
          </cell>
          <cell r="AG1413" t="str">
            <v/>
          </cell>
          <cell r="AH1413" t="str">
            <v>/</v>
          </cell>
          <cell r="AI1413" t="str">
            <v>/</v>
          </cell>
        </row>
        <row r="1414">
          <cell r="AF1414" t="str">
            <v/>
          </cell>
          <cell r="AG1414" t="str">
            <v/>
          </cell>
          <cell r="AH1414" t="str">
            <v>/</v>
          </cell>
          <cell r="AI1414" t="str">
            <v>/</v>
          </cell>
        </row>
        <row r="1415">
          <cell r="AF1415" t="str">
            <v/>
          </cell>
          <cell r="AG1415" t="str">
            <v/>
          </cell>
          <cell r="AH1415" t="str">
            <v>/</v>
          </cell>
          <cell r="AI1415" t="str">
            <v>/</v>
          </cell>
        </row>
        <row r="1416">
          <cell r="AF1416" t="str">
            <v/>
          </cell>
          <cell r="AG1416" t="str">
            <v/>
          </cell>
          <cell r="AH1416" t="str">
            <v>/</v>
          </cell>
          <cell r="AI1416" t="str">
            <v>/</v>
          </cell>
        </row>
        <row r="1417">
          <cell r="AF1417" t="str">
            <v/>
          </cell>
          <cell r="AG1417" t="str">
            <v/>
          </cell>
          <cell r="AH1417" t="str">
            <v>/</v>
          </cell>
          <cell r="AI1417" t="str">
            <v>/</v>
          </cell>
        </row>
        <row r="1418">
          <cell r="AF1418" t="str">
            <v/>
          </cell>
          <cell r="AG1418" t="str">
            <v/>
          </cell>
          <cell r="AH1418" t="str">
            <v>/</v>
          </cell>
          <cell r="AI1418" t="str">
            <v>/</v>
          </cell>
        </row>
        <row r="1419">
          <cell r="AF1419" t="str">
            <v/>
          </cell>
          <cell r="AG1419" t="str">
            <v/>
          </cell>
          <cell r="AH1419" t="str">
            <v>/</v>
          </cell>
          <cell r="AI1419" t="str">
            <v>/</v>
          </cell>
        </row>
        <row r="1420">
          <cell r="AF1420" t="str">
            <v/>
          </cell>
          <cell r="AG1420" t="str">
            <v/>
          </cell>
          <cell r="AH1420" t="str">
            <v>/</v>
          </cell>
          <cell r="AI1420" t="str">
            <v>/</v>
          </cell>
        </row>
        <row r="1421">
          <cell r="AF1421" t="str">
            <v/>
          </cell>
          <cell r="AG1421" t="str">
            <v/>
          </cell>
          <cell r="AH1421" t="str">
            <v>/</v>
          </cell>
          <cell r="AI1421" t="str">
            <v>/</v>
          </cell>
        </row>
        <row r="1422">
          <cell r="AF1422" t="str">
            <v/>
          </cell>
          <cell r="AG1422" t="str">
            <v/>
          </cell>
          <cell r="AH1422" t="str">
            <v>/</v>
          </cell>
          <cell r="AI1422" t="str">
            <v>/</v>
          </cell>
        </row>
        <row r="1423">
          <cell r="AF1423" t="str">
            <v/>
          </cell>
          <cell r="AG1423" t="str">
            <v/>
          </cell>
          <cell r="AH1423" t="str">
            <v>/</v>
          </cell>
          <cell r="AI1423" t="str">
            <v>/</v>
          </cell>
        </row>
        <row r="1424">
          <cell r="AF1424" t="str">
            <v/>
          </cell>
          <cell r="AG1424" t="str">
            <v/>
          </cell>
          <cell r="AH1424" t="str">
            <v>/</v>
          </cell>
          <cell r="AI1424" t="str">
            <v>/</v>
          </cell>
        </row>
        <row r="1425">
          <cell r="AF1425" t="str">
            <v/>
          </cell>
          <cell r="AG1425" t="str">
            <v/>
          </cell>
          <cell r="AH1425" t="str">
            <v>/</v>
          </cell>
          <cell r="AI1425" t="str">
            <v>/</v>
          </cell>
        </row>
        <row r="1426">
          <cell r="AF1426" t="str">
            <v/>
          </cell>
          <cell r="AG1426" t="str">
            <v/>
          </cell>
          <cell r="AH1426" t="str">
            <v>/</v>
          </cell>
          <cell r="AI1426" t="str">
            <v>/</v>
          </cell>
        </row>
        <row r="1427">
          <cell r="AF1427" t="str">
            <v/>
          </cell>
          <cell r="AG1427" t="str">
            <v/>
          </cell>
          <cell r="AH1427" t="str">
            <v>/</v>
          </cell>
          <cell r="AI1427" t="str">
            <v>/</v>
          </cell>
        </row>
        <row r="1428">
          <cell r="AF1428" t="str">
            <v/>
          </cell>
          <cell r="AG1428" t="str">
            <v/>
          </cell>
          <cell r="AH1428" t="str">
            <v>/</v>
          </cell>
          <cell r="AI1428" t="str">
            <v>/</v>
          </cell>
        </row>
        <row r="1429">
          <cell r="AF1429" t="str">
            <v/>
          </cell>
          <cell r="AG1429" t="str">
            <v/>
          </cell>
          <cell r="AH1429" t="str">
            <v>/</v>
          </cell>
          <cell r="AI1429" t="str">
            <v>/</v>
          </cell>
        </row>
        <row r="1430">
          <cell r="AF1430" t="str">
            <v/>
          </cell>
          <cell r="AG1430" t="str">
            <v/>
          </cell>
          <cell r="AH1430" t="str">
            <v>/</v>
          </cell>
          <cell r="AI1430" t="str">
            <v>/</v>
          </cell>
        </row>
        <row r="1431">
          <cell r="AF1431" t="str">
            <v/>
          </cell>
          <cell r="AG1431" t="str">
            <v/>
          </cell>
          <cell r="AH1431" t="str">
            <v>/</v>
          </cell>
          <cell r="AI1431" t="str">
            <v>/</v>
          </cell>
        </row>
        <row r="1432">
          <cell r="AF1432" t="str">
            <v/>
          </cell>
          <cell r="AG1432" t="str">
            <v/>
          </cell>
          <cell r="AH1432" t="str">
            <v>/</v>
          </cell>
          <cell r="AI1432" t="str">
            <v>/</v>
          </cell>
        </row>
        <row r="1433">
          <cell r="AF1433" t="str">
            <v/>
          </cell>
          <cell r="AG1433" t="str">
            <v/>
          </cell>
          <cell r="AH1433" t="str">
            <v>/</v>
          </cell>
          <cell r="AI1433" t="str">
            <v>/</v>
          </cell>
        </row>
        <row r="1434">
          <cell r="AF1434" t="str">
            <v/>
          </cell>
          <cell r="AG1434" t="str">
            <v/>
          </cell>
          <cell r="AH1434" t="str">
            <v>/</v>
          </cell>
          <cell r="AI1434" t="str">
            <v>/</v>
          </cell>
        </row>
        <row r="1435">
          <cell r="AF1435" t="str">
            <v/>
          </cell>
          <cell r="AG1435" t="str">
            <v/>
          </cell>
          <cell r="AH1435" t="str">
            <v>/</v>
          </cell>
          <cell r="AI1435" t="str">
            <v>/</v>
          </cell>
        </row>
        <row r="1436">
          <cell r="AF1436" t="str">
            <v/>
          </cell>
          <cell r="AG1436" t="str">
            <v/>
          </cell>
          <cell r="AH1436" t="str">
            <v>/</v>
          </cell>
          <cell r="AI1436" t="str">
            <v>/</v>
          </cell>
        </row>
        <row r="1437">
          <cell r="AF1437" t="str">
            <v/>
          </cell>
          <cell r="AG1437" t="str">
            <v/>
          </cell>
          <cell r="AH1437" t="str">
            <v>/</v>
          </cell>
          <cell r="AI1437" t="str">
            <v>/</v>
          </cell>
        </row>
        <row r="1438">
          <cell r="AF1438" t="str">
            <v/>
          </cell>
          <cell r="AG1438" t="str">
            <v/>
          </cell>
          <cell r="AH1438" t="str">
            <v>/</v>
          </cell>
          <cell r="AI1438" t="str">
            <v>/</v>
          </cell>
        </row>
        <row r="1439">
          <cell r="AF1439" t="str">
            <v/>
          </cell>
          <cell r="AG1439" t="str">
            <v/>
          </cell>
          <cell r="AH1439" t="str">
            <v>/</v>
          </cell>
          <cell r="AI1439" t="str">
            <v>/</v>
          </cell>
        </row>
        <row r="1440">
          <cell r="AF1440" t="str">
            <v/>
          </cell>
          <cell r="AG1440" t="str">
            <v/>
          </cell>
          <cell r="AH1440" t="str">
            <v>/</v>
          </cell>
          <cell r="AI1440" t="str">
            <v>/</v>
          </cell>
        </row>
        <row r="1441">
          <cell r="AF1441" t="str">
            <v/>
          </cell>
          <cell r="AG1441" t="str">
            <v/>
          </cell>
          <cell r="AH1441" t="str">
            <v>/</v>
          </cell>
          <cell r="AI1441" t="str">
            <v>/</v>
          </cell>
        </row>
        <row r="1442">
          <cell r="AF1442" t="str">
            <v/>
          </cell>
          <cell r="AG1442" t="str">
            <v/>
          </cell>
          <cell r="AH1442" t="str">
            <v>/</v>
          </cell>
          <cell r="AI1442" t="str">
            <v>/</v>
          </cell>
        </row>
        <row r="1443">
          <cell r="AF1443" t="str">
            <v/>
          </cell>
          <cell r="AG1443" t="str">
            <v/>
          </cell>
          <cell r="AH1443" t="str">
            <v>/</v>
          </cell>
          <cell r="AI1443" t="str">
            <v>/</v>
          </cell>
        </row>
        <row r="1444">
          <cell r="AF1444" t="str">
            <v/>
          </cell>
          <cell r="AG1444" t="str">
            <v/>
          </cell>
          <cell r="AH1444" t="str">
            <v>/</v>
          </cell>
          <cell r="AI1444" t="str">
            <v>/</v>
          </cell>
        </row>
        <row r="1445">
          <cell r="AF1445" t="str">
            <v/>
          </cell>
          <cell r="AG1445" t="str">
            <v/>
          </cell>
          <cell r="AH1445" t="str">
            <v>/</v>
          </cell>
          <cell r="AI1445" t="str">
            <v>/</v>
          </cell>
        </row>
        <row r="1446">
          <cell r="AF1446" t="str">
            <v/>
          </cell>
          <cell r="AG1446" t="str">
            <v/>
          </cell>
          <cell r="AH1446" t="str">
            <v>/</v>
          </cell>
          <cell r="AI1446" t="str">
            <v>/</v>
          </cell>
        </row>
        <row r="1447">
          <cell r="AF1447" t="str">
            <v/>
          </cell>
          <cell r="AG1447" t="str">
            <v/>
          </cell>
          <cell r="AH1447" t="str">
            <v>/</v>
          </cell>
          <cell r="AI1447" t="str">
            <v>/</v>
          </cell>
        </row>
        <row r="1448">
          <cell r="AF1448" t="str">
            <v/>
          </cell>
          <cell r="AG1448" t="str">
            <v/>
          </cell>
          <cell r="AH1448" t="str">
            <v>/</v>
          </cell>
          <cell r="AI1448" t="str">
            <v>/</v>
          </cell>
        </row>
        <row r="1449">
          <cell r="AF1449" t="str">
            <v/>
          </cell>
          <cell r="AG1449" t="str">
            <v/>
          </cell>
          <cell r="AH1449" t="str">
            <v>/</v>
          </cell>
          <cell r="AI1449" t="str">
            <v>/</v>
          </cell>
        </row>
        <row r="1450">
          <cell r="AF1450" t="str">
            <v/>
          </cell>
          <cell r="AG1450" t="str">
            <v/>
          </cell>
          <cell r="AH1450" t="str">
            <v>/</v>
          </cell>
          <cell r="AI1450" t="str">
            <v>/</v>
          </cell>
        </row>
        <row r="1451">
          <cell r="AF1451" t="str">
            <v/>
          </cell>
          <cell r="AG1451" t="str">
            <v/>
          </cell>
          <cell r="AH1451" t="str">
            <v>/</v>
          </cell>
          <cell r="AI1451" t="str">
            <v>/</v>
          </cell>
        </row>
        <row r="1452">
          <cell r="AF1452" t="str">
            <v/>
          </cell>
          <cell r="AG1452" t="str">
            <v/>
          </cell>
          <cell r="AH1452" t="str">
            <v>/</v>
          </cell>
          <cell r="AI1452" t="str">
            <v>/</v>
          </cell>
        </row>
        <row r="1453">
          <cell r="AF1453" t="str">
            <v/>
          </cell>
          <cell r="AG1453" t="str">
            <v/>
          </cell>
          <cell r="AH1453" t="str">
            <v>/</v>
          </cell>
          <cell r="AI1453" t="str">
            <v>/</v>
          </cell>
        </row>
        <row r="1454">
          <cell r="AF1454" t="str">
            <v/>
          </cell>
          <cell r="AG1454" t="str">
            <v/>
          </cell>
          <cell r="AH1454" t="str">
            <v>/</v>
          </cell>
          <cell r="AI1454" t="str">
            <v>/</v>
          </cell>
        </row>
        <row r="1455">
          <cell r="AF1455" t="str">
            <v/>
          </cell>
          <cell r="AG1455" t="str">
            <v/>
          </cell>
          <cell r="AH1455" t="str">
            <v>/</v>
          </cell>
          <cell r="AI1455" t="str">
            <v>/</v>
          </cell>
        </row>
        <row r="1456">
          <cell r="AF1456" t="str">
            <v/>
          </cell>
          <cell r="AG1456" t="str">
            <v/>
          </cell>
          <cell r="AH1456" t="str">
            <v>/</v>
          </cell>
          <cell r="AI1456" t="str">
            <v>/</v>
          </cell>
        </row>
        <row r="1457">
          <cell r="AF1457" t="str">
            <v/>
          </cell>
          <cell r="AG1457" t="str">
            <v/>
          </cell>
          <cell r="AH1457" t="str">
            <v>/</v>
          </cell>
          <cell r="AI1457" t="str">
            <v>/</v>
          </cell>
        </row>
        <row r="1458">
          <cell r="AF1458" t="str">
            <v/>
          </cell>
          <cell r="AG1458" t="str">
            <v/>
          </cell>
          <cell r="AH1458" t="str">
            <v>/</v>
          </cell>
          <cell r="AI1458" t="str">
            <v>/</v>
          </cell>
        </row>
        <row r="1459">
          <cell r="AF1459" t="str">
            <v/>
          </cell>
          <cell r="AG1459" t="str">
            <v/>
          </cell>
          <cell r="AH1459" t="str">
            <v>/</v>
          </cell>
          <cell r="AI1459" t="str">
            <v>/</v>
          </cell>
        </row>
        <row r="1460">
          <cell r="AF1460" t="str">
            <v/>
          </cell>
          <cell r="AG1460" t="str">
            <v/>
          </cell>
          <cell r="AH1460" t="str">
            <v>/</v>
          </cell>
          <cell r="AI1460" t="str">
            <v>/</v>
          </cell>
        </row>
        <row r="1461">
          <cell r="AF1461" t="str">
            <v/>
          </cell>
          <cell r="AG1461" t="str">
            <v/>
          </cell>
          <cell r="AH1461" t="str">
            <v>/</v>
          </cell>
          <cell r="AI1461" t="str">
            <v>/</v>
          </cell>
        </row>
        <row r="1462">
          <cell r="AF1462" t="str">
            <v/>
          </cell>
          <cell r="AG1462" t="str">
            <v/>
          </cell>
          <cell r="AH1462" t="str">
            <v>/</v>
          </cell>
          <cell r="AI1462" t="str">
            <v>/</v>
          </cell>
        </row>
        <row r="1463">
          <cell r="AF1463" t="str">
            <v/>
          </cell>
          <cell r="AG1463" t="str">
            <v/>
          </cell>
          <cell r="AH1463" t="str">
            <v>/</v>
          </cell>
          <cell r="AI1463" t="str">
            <v>/</v>
          </cell>
        </row>
        <row r="1464">
          <cell r="AF1464" t="str">
            <v/>
          </cell>
          <cell r="AG1464" t="str">
            <v/>
          </cell>
          <cell r="AH1464" t="str">
            <v>/</v>
          </cell>
          <cell r="AI1464" t="str">
            <v>/</v>
          </cell>
        </row>
        <row r="1465">
          <cell r="AF1465" t="str">
            <v/>
          </cell>
          <cell r="AG1465" t="str">
            <v/>
          </cell>
          <cell r="AH1465" t="str">
            <v>/</v>
          </cell>
          <cell r="AI1465" t="str">
            <v>/</v>
          </cell>
        </row>
        <row r="1466">
          <cell r="AF1466" t="str">
            <v/>
          </cell>
          <cell r="AG1466" t="str">
            <v/>
          </cell>
          <cell r="AH1466" t="str">
            <v>/</v>
          </cell>
          <cell r="AI1466" t="str">
            <v>/</v>
          </cell>
        </row>
        <row r="1467">
          <cell r="AF1467" t="str">
            <v/>
          </cell>
          <cell r="AG1467" t="str">
            <v/>
          </cell>
          <cell r="AH1467" t="str">
            <v>/</v>
          </cell>
          <cell r="AI1467" t="str">
            <v>/</v>
          </cell>
        </row>
        <row r="1468">
          <cell r="AF1468" t="str">
            <v/>
          </cell>
          <cell r="AG1468" t="str">
            <v/>
          </cell>
          <cell r="AH1468" t="str">
            <v>/</v>
          </cell>
          <cell r="AI1468" t="str">
            <v>/</v>
          </cell>
        </row>
        <row r="1469">
          <cell r="AF1469" t="str">
            <v/>
          </cell>
          <cell r="AG1469" t="str">
            <v/>
          </cell>
          <cell r="AH1469" t="str">
            <v>/</v>
          </cell>
          <cell r="AI1469" t="str">
            <v>/</v>
          </cell>
        </row>
        <row r="1470">
          <cell r="AF1470" t="str">
            <v/>
          </cell>
          <cell r="AG1470" t="str">
            <v/>
          </cell>
          <cell r="AH1470" t="str">
            <v>/</v>
          </cell>
          <cell r="AI1470" t="str">
            <v>/</v>
          </cell>
        </row>
        <row r="1471">
          <cell r="AF1471" t="str">
            <v/>
          </cell>
          <cell r="AG1471" t="str">
            <v/>
          </cell>
          <cell r="AH1471" t="str">
            <v>/</v>
          </cell>
          <cell r="AI1471" t="str">
            <v>/</v>
          </cell>
        </row>
        <row r="1472">
          <cell r="AF1472" t="str">
            <v/>
          </cell>
          <cell r="AG1472" t="str">
            <v/>
          </cell>
          <cell r="AH1472" t="str">
            <v>/</v>
          </cell>
          <cell r="AI1472" t="str">
            <v>/</v>
          </cell>
        </row>
        <row r="1473">
          <cell r="AF1473" t="str">
            <v/>
          </cell>
          <cell r="AG1473" t="str">
            <v/>
          </cell>
          <cell r="AH1473" t="str">
            <v>/</v>
          </cell>
          <cell r="AI1473" t="str">
            <v>/</v>
          </cell>
        </row>
        <row r="1474">
          <cell r="AF1474" t="str">
            <v/>
          </cell>
          <cell r="AG1474" t="str">
            <v/>
          </cell>
          <cell r="AH1474" t="str">
            <v>/</v>
          </cell>
          <cell r="AI1474" t="str">
            <v>/</v>
          </cell>
        </row>
        <row r="1475">
          <cell r="AF1475" t="str">
            <v/>
          </cell>
          <cell r="AG1475" t="str">
            <v/>
          </cell>
          <cell r="AH1475" t="str">
            <v>/</v>
          </cell>
          <cell r="AI1475" t="str">
            <v>/</v>
          </cell>
        </row>
        <row r="1476">
          <cell r="AF1476" t="str">
            <v/>
          </cell>
          <cell r="AG1476" t="str">
            <v/>
          </cell>
          <cell r="AH1476" t="str">
            <v>/</v>
          </cell>
          <cell r="AI1476" t="str">
            <v>/</v>
          </cell>
        </row>
        <row r="1477">
          <cell r="AF1477" t="str">
            <v/>
          </cell>
          <cell r="AG1477" t="str">
            <v/>
          </cell>
          <cell r="AH1477" t="str">
            <v>/</v>
          </cell>
          <cell r="AI1477" t="str">
            <v>/</v>
          </cell>
        </row>
        <row r="1478">
          <cell r="AF1478" t="str">
            <v/>
          </cell>
          <cell r="AG1478" t="str">
            <v/>
          </cell>
          <cell r="AH1478" t="str">
            <v>/</v>
          </cell>
          <cell r="AI1478" t="str">
            <v>/</v>
          </cell>
        </row>
        <row r="1479">
          <cell r="AF1479" t="str">
            <v/>
          </cell>
          <cell r="AG1479" t="str">
            <v/>
          </cell>
          <cell r="AH1479" t="str">
            <v>/</v>
          </cell>
          <cell r="AI1479" t="str">
            <v>/</v>
          </cell>
        </row>
        <row r="1480">
          <cell r="AF1480" t="str">
            <v/>
          </cell>
          <cell r="AG1480" t="str">
            <v/>
          </cell>
          <cell r="AH1480" t="str">
            <v>/</v>
          </cell>
          <cell r="AI1480" t="str">
            <v>/</v>
          </cell>
        </row>
        <row r="1481">
          <cell r="AF1481" t="str">
            <v/>
          </cell>
          <cell r="AG1481" t="str">
            <v/>
          </cell>
          <cell r="AH1481" t="str">
            <v>/</v>
          </cell>
          <cell r="AI1481" t="str">
            <v>/</v>
          </cell>
        </row>
        <row r="1482">
          <cell r="AF1482" t="str">
            <v/>
          </cell>
          <cell r="AG1482" t="str">
            <v/>
          </cell>
          <cell r="AH1482" t="str">
            <v>/</v>
          </cell>
          <cell r="AI1482" t="str">
            <v>/</v>
          </cell>
        </row>
        <row r="1483">
          <cell r="AF1483" t="str">
            <v/>
          </cell>
          <cell r="AG1483" t="str">
            <v/>
          </cell>
          <cell r="AH1483" t="str">
            <v>/</v>
          </cell>
          <cell r="AI1483" t="str">
            <v>/</v>
          </cell>
        </row>
        <row r="1484">
          <cell r="AF1484" t="str">
            <v/>
          </cell>
          <cell r="AG1484" t="str">
            <v/>
          </cell>
          <cell r="AH1484" t="str">
            <v>/</v>
          </cell>
          <cell r="AI1484" t="str">
            <v>/</v>
          </cell>
        </row>
        <row r="1485">
          <cell r="AF1485" t="str">
            <v/>
          </cell>
          <cell r="AG1485" t="str">
            <v/>
          </cell>
          <cell r="AH1485" t="str">
            <v>/</v>
          </cell>
          <cell r="AI1485" t="str">
            <v>/</v>
          </cell>
        </row>
        <row r="1486">
          <cell r="AF1486" t="str">
            <v/>
          </cell>
          <cell r="AG1486" t="str">
            <v/>
          </cell>
          <cell r="AH1486" t="str">
            <v>/</v>
          </cell>
          <cell r="AI1486" t="str">
            <v>/</v>
          </cell>
        </row>
        <row r="1487">
          <cell r="AF1487" t="str">
            <v/>
          </cell>
          <cell r="AG1487" t="str">
            <v/>
          </cell>
          <cell r="AH1487" t="str">
            <v>/</v>
          </cell>
          <cell r="AI1487" t="str">
            <v>/</v>
          </cell>
        </row>
        <row r="1488">
          <cell r="AF1488" t="str">
            <v/>
          </cell>
          <cell r="AG1488" t="str">
            <v/>
          </cell>
          <cell r="AH1488" t="str">
            <v>/</v>
          </cell>
          <cell r="AI1488" t="str">
            <v>/</v>
          </cell>
        </row>
        <row r="1489">
          <cell r="AF1489" t="str">
            <v/>
          </cell>
          <cell r="AG1489" t="str">
            <v/>
          </cell>
          <cell r="AH1489" t="str">
            <v>/</v>
          </cell>
          <cell r="AI1489" t="str">
            <v>/</v>
          </cell>
        </row>
        <row r="1490">
          <cell r="AF1490" t="str">
            <v/>
          </cell>
          <cell r="AG1490" t="str">
            <v/>
          </cell>
          <cell r="AH1490" t="str">
            <v>/</v>
          </cell>
          <cell r="AI1490" t="str">
            <v>/</v>
          </cell>
        </row>
        <row r="1491">
          <cell r="AF1491" t="str">
            <v/>
          </cell>
          <cell r="AG1491" t="str">
            <v/>
          </cell>
          <cell r="AH1491" t="str">
            <v>/</v>
          </cell>
          <cell r="AI1491" t="str">
            <v>/</v>
          </cell>
        </row>
        <row r="1492">
          <cell r="AF1492" t="str">
            <v/>
          </cell>
          <cell r="AG1492" t="str">
            <v/>
          </cell>
          <cell r="AH1492" t="str">
            <v>/</v>
          </cell>
          <cell r="AI1492" t="str">
            <v>/</v>
          </cell>
        </row>
        <row r="1493">
          <cell r="AF1493" t="str">
            <v/>
          </cell>
          <cell r="AG1493" t="str">
            <v/>
          </cell>
          <cell r="AH1493" t="str">
            <v>/</v>
          </cell>
          <cell r="AI1493" t="str">
            <v>/</v>
          </cell>
        </row>
        <row r="1494">
          <cell r="AF1494" t="str">
            <v/>
          </cell>
          <cell r="AG1494" t="str">
            <v/>
          </cell>
          <cell r="AH1494" t="str">
            <v>/</v>
          </cell>
          <cell r="AI1494" t="str">
            <v>/</v>
          </cell>
        </row>
        <row r="1495">
          <cell r="AF1495" t="str">
            <v/>
          </cell>
          <cell r="AG1495" t="str">
            <v/>
          </cell>
          <cell r="AH1495" t="str">
            <v>/</v>
          </cell>
          <cell r="AI1495" t="str">
            <v>/</v>
          </cell>
        </row>
        <row r="1496">
          <cell r="AF1496" t="str">
            <v/>
          </cell>
          <cell r="AG1496" t="str">
            <v/>
          </cell>
          <cell r="AH1496" t="str">
            <v>/</v>
          </cell>
          <cell r="AI1496" t="str">
            <v>/</v>
          </cell>
        </row>
        <row r="1497">
          <cell r="AF1497" t="str">
            <v/>
          </cell>
          <cell r="AG1497" t="str">
            <v/>
          </cell>
          <cell r="AH1497" t="str">
            <v>/</v>
          </cell>
          <cell r="AI1497" t="str">
            <v>/</v>
          </cell>
        </row>
        <row r="1498">
          <cell r="AF1498" t="str">
            <v/>
          </cell>
          <cell r="AG1498" t="str">
            <v/>
          </cell>
          <cell r="AH1498" t="str">
            <v>/</v>
          </cell>
          <cell r="AI1498" t="str">
            <v>/</v>
          </cell>
        </row>
        <row r="1499">
          <cell r="AF1499" t="str">
            <v/>
          </cell>
          <cell r="AG1499" t="str">
            <v/>
          </cell>
          <cell r="AH1499" t="str">
            <v>/</v>
          </cell>
          <cell r="AI1499" t="str">
            <v>/</v>
          </cell>
        </row>
        <row r="1500">
          <cell r="AF1500" t="str">
            <v/>
          </cell>
          <cell r="AG1500" t="str">
            <v/>
          </cell>
          <cell r="AH1500" t="str">
            <v>/</v>
          </cell>
          <cell r="AI1500" t="str">
            <v>/</v>
          </cell>
        </row>
        <row r="1501">
          <cell r="AF1501" t="str">
            <v/>
          </cell>
          <cell r="AG1501" t="str">
            <v/>
          </cell>
          <cell r="AH1501" t="str">
            <v>/</v>
          </cell>
          <cell r="AI1501" t="str">
            <v>/</v>
          </cell>
        </row>
        <row r="1502">
          <cell r="AF1502" t="str">
            <v/>
          </cell>
          <cell r="AG1502" t="str">
            <v/>
          </cell>
          <cell r="AH1502" t="str">
            <v>/</v>
          </cell>
          <cell r="AI1502" t="str">
            <v>/</v>
          </cell>
        </row>
        <row r="1503">
          <cell r="AF1503" t="str">
            <v/>
          </cell>
          <cell r="AG1503" t="str">
            <v/>
          </cell>
          <cell r="AH1503" t="str">
            <v>/</v>
          </cell>
          <cell r="AI1503" t="str">
            <v>/</v>
          </cell>
        </row>
        <row r="1504">
          <cell r="AF1504" t="str">
            <v/>
          </cell>
          <cell r="AG1504" t="str">
            <v/>
          </cell>
          <cell r="AH1504" t="str">
            <v>/</v>
          </cell>
          <cell r="AI1504" t="str">
            <v>/</v>
          </cell>
        </row>
        <row r="1505">
          <cell r="AF1505" t="str">
            <v/>
          </cell>
          <cell r="AG1505" t="str">
            <v/>
          </cell>
          <cell r="AH1505" t="str">
            <v>/</v>
          </cell>
          <cell r="AI1505" t="str">
            <v>/</v>
          </cell>
        </row>
        <row r="1506">
          <cell r="AF1506" t="str">
            <v/>
          </cell>
          <cell r="AG1506" t="str">
            <v/>
          </cell>
          <cell r="AH1506" t="str">
            <v>/</v>
          </cell>
          <cell r="AI1506" t="str">
            <v>/</v>
          </cell>
        </row>
        <row r="1507">
          <cell r="AF1507" t="str">
            <v/>
          </cell>
          <cell r="AG1507" t="str">
            <v/>
          </cell>
          <cell r="AH1507" t="str">
            <v>/</v>
          </cell>
          <cell r="AI1507" t="str">
            <v>/</v>
          </cell>
        </row>
        <row r="1508">
          <cell r="AF1508" t="str">
            <v/>
          </cell>
          <cell r="AG1508" t="str">
            <v/>
          </cell>
          <cell r="AH1508" t="str">
            <v>/</v>
          </cell>
          <cell r="AI1508" t="str">
            <v>/</v>
          </cell>
        </row>
        <row r="1509">
          <cell r="AF1509" t="str">
            <v/>
          </cell>
          <cell r="AG1509" t="str">
            <v/>
          </cell>
          <cell r="AH1509" t="str">
            <v>/</v>
          </cell>
          <cell r="AI1509" t="str">
            <v>/</v>
          </cell>
        </row>
        <row r="1510">
          <cell r="AF1510" t="str">
            <v/>
          </cell>
          <cell r="AG1510" t="str">
            <v/>
          </cell>
          <cell r="AH1510" t="str">
            <v>/</v>
          </cell>
          <cell r="AI1510" t="str">
            <v>/</v>
          </cell>
        </row>
        <row r="1511">
          <cell r="AF1511" t="str">
            <v/>
          </cell>
          <cell r="AG1511" t="str">
            <v/>
          </cell>
          <cell r="AH1511" t="str">
            <v>/</v>
          </cell>
          <cell r="AI1511" t="str">
            <v>/</v>
          </cell>
        </row>
        <row r="1512">
          <cell r="AF1512" t="str">
            <v/>
          </cell>
          <cell r="AG1512" t="str">
            <v/>
          </cell>
          <cell r="AH1512" t="str">
            <v>/</v>
          </cell>
          <cell r="AI1512" t="str">
            <v>/</v>
          </cell>
        </row>
        <row r="1513">
          <cell r="AF1513" t="str">
            <v/>
          </cell>
          <cell r="AG1513" t="str">
            <v/>
          </cell>
          <cell r="AH1513" t="str">
            <v>/</v>
          </cell>
          <cell r="AI1513" t="str">
            <v>/</v>
          </cell>
        </row>
        <row r="1514">
          <cell r="AF1514" t="str">
            <v/>
          </cell>
          <cell r="AG1514" t="str">
            <v/>
          </cell>
          <cell r="AH1514" t="str">
            <v>/</v>
          </cell>
          <cell r="AI1514" t="str">
            <v>/</v>
          </cell>
        </row>
        <row r="1515">
          <cell r="AF1515" t="str">
            <v/>
          </cell>
          <cell r="AG1515" t="str">
            <v/>
          </cell>
          <cell r="AH1515" t="str">
            <v>/</v>
          </cell>
          <cell r="AI1515" t="str">
            <v>/</v>
          </cell>
        </row>
        <row r="1516">
          <cell r="AF1516" t="str">
            <v/>
          </cell>
          <cell r="AG1516" t="str">
            <v/>
          </cell>
          <cell r="AH1516" t="str">
            <v>/</v>
          </cell>
          <cell r="AI1516" t="str">
            <v>/</v>
          </cell>
        </row>
        <row r="1517">
          <cell r="AF1517" t="str">
            <v/>
          </cell>
          <cell r="AG1517" t="str">
            <v/>
          </cell>
          <cell r="AH1517" t="str">
            <v>/</v>
          </cell>
          <cell r="AI1517" t="str">
            <v>/</v>
          </cell>
        </row>
        <row r="1518">
          <cell r="AF1518" t="str">
            <v/>
          </cell>
          <cell r="AG1518" t="str">
            <v/>
          </cell>
          <cell r="AH1518" t="str">
            <v>/</v>
          </cell>
          <cell r="AI1518" t="str">
            <v>/</v>
          </cell>
        </row>
        <row r="1519">
          <cell r="AF1519" t="str">
            <v/>
          </cell>
          <cell r="AG1519" t="str">
            <v/>
          </cell>
          <cell r="AH1519" t="str">
            <v>/</v>
          </cell>
          <cell r="AI1519" t="str">
            <v>/</v>
          </cell>
        </row>
        <row r="1520">
          <cell r="AF1520" t="str">
            <v/>
          </cell>
          <cell r="AG1520" t="str">
            <v/>
          </cell>
          <cell r="AH1520" t="str">
            <v>/</v>
          </cell>
          <cell r="AI1520" t="str">
            <v>/</v>
          </cell>
        </row>
        <row r="1521">
          <cell r="AF1521" t="str">
            <v/>
          </cell>
          <cell r="AG1521" t="str">
            <v/>
          </cell>
          <cell r="AH1521" t="str">
            <v>/</v>
          </cell>
          <cell r="AI1521" t="str">
            <v>/</v>
          </cell>
        </row>
        <row r="1522">
          <cell r="AF1522" t="str">
            <v/>
          </cell>
          <cell r="AG1522" t="str">
            <v/>
          </cell>
          <cell r="AH1522" t="str">
            <v>/</v>
          </cell>
          <cell r="AI1522" t="str">
            <v>/</v>
          </cell>
        </row>
        <row r="1523">
          <cell r="AF1523" t="str">
            <v/>
          </cell>
          <cell r="AG1523" t="str">
            <v/>
          </cell>
          <cell r="AH1523" t="str">
            <v>/</v>
          </cell>
          <cell r="AI1523" t="str">
            <v>/</v>
          </cell>
        </row>
        <row r="1524">
          <cell r="AF1524" t="str">
            <v/>
          </cell>
          <cell r="AG1524" t="str">
            <v/>
          </cell>
          <cell r="AH1524" t="str">
            <v>/</v>
          </cell>
          <cell r="AI1524" t="str">
            <v>/</v>
          </cell>
        </row>
        <row r="1525">
          <cell r="AF1525" t="str">
            <v/>
          </cell>
          <cell r="AG1525" t="str">
            <v/>
          </cell>
          <cell r="AH1525" t="str">
            <v>/</v>
          </cell>
          <cell r="AI1525" t="str">
            <v>/</v>
          </cell>
        </row>
        <row r="1526">
          <cell r="AF1526" t="str">
            <v/>
          </cell>
          <cell r="AG1526" t="str">
            <v/>
          </cell>
          <cell r="AH1526" t="str">
            <v>/</v>
          </cell>
          <cell r="AI1526" t="str">
            <v>/</v>
          </cell>
        </row>
        <row r="1527">
          <cell r="AF1527" t="str">
            <v/>
          </cell>
          <cell r="AG1527" t="str">
            <v/>
          </cell>
          <cell r="AH1527" t="str">
            <v>/</v>
          </cell>
          <cell r="AI1527" t="str">
            <v>/</v>
          </cell>
        </row>
        <row r="1528">
          <cell r="AF1528" t="str">
            <v/>
          </cell>
          <cell r="AG1528" t="str">
            <v/>
          </cell>
          <cell r="AH1528" t="str">
            <v>/</v>
          </cell>
          <cell r="AI1528" t="str">
            <v>/</v>
          </cell>
        </row>
        <row r="1529">
          <cell r="AF1529" t="str">
            <v/>
          </cell>
          <cell r="AG1529" t="str">
            <v/>
          </cell>
          <cell r="AH1529" t="str">
            <v>/</v>
          </cell>
          <cell r="AI1529" t="str">
            <v>/</v>
          </cell>
        </row>
        <row r="1530">
          <cell r="AF1530" t="str">
            <v/>
          </cell>
          <cell r="AG1530" t="str">
            <v/>
          </cell>
          <cell r="AH1530" t="str">
            <v>/</v>
          </cell>
          <cell r="AI1530" t="str">
            <v>/</v>
          </cell>
        </row>
        <row r="1531">
          <cell r="AF1531" t="str">
            <v/>
          </cell>
          <cell r="AG1531" t="str">
            <v/>
          </cell>
          <cell r="AH1531" t="str">
            <v>/</v>
          </cell>
          <cell r="AI1531" t="str">
            <v>/</v>
          </cell>
        </row>
        <row r="1532">
          <cell r="AF1532" t="str">
            <v/>
          </cell>
          <cell r="AG1532" t="str">
            <v/>
          </cell>
          <cell r="AH1532" t="str">
            <v>/</v>
          </cell>
          <cell r="AI1532" t="str">
            <v>/</v>
          </cell>
        </row>
        <row r="1533">
          <cell r="AF1533" t="str">
            <v/>
          </cell>
          <cell r="AG1533" t="str">
            <v/>
          </cell>
          <cell r="AH1533" t="str">
            <v>/</v>
          </cell>
          <cell r="AI1533" t="str">
            <v>/</v>
          </cell>
        </row>
        <row r="1534">
          <cell r="AF1534" t="str">
            <v/>
          </cell>
          <cell r="AG1534" t="str">
            <v/>
          </cell>
          <cell r="AH1534" t="str">
            <v>/</v>
          </cell>
          <cell r="AI1534" t="str">
            <v>/</v>
          </cell>
        </row>
        <row r="1535">
          <cell r="AF1535" t="str">
            <v/>
          </cell>
          <cell r="AG1535" t="str">
            <v/>
          </cell>
          <cell r="AH1535" t="str">
            <v>/</v>
          </cell>
          <cell r="AI1535" t="str">
            <v>/</v>
          </cell>
        </row>
        <row r="1536">
          <cell r="AF1536" t="str">
            <v/>
          </cell>
          <cell r="AG1536" t="str">
            <v/>
          </cell>
          <cell r="AH1536" t="str">
            <v>/</v>
          </cell>
          <cell r="AI1536" t="str">
            <v>/</v>
          </cell>
        </row>
        <row r="1537">
          <cell r="AF1537" t="str">
            <v/>
          </cell>
          <cell r="AG1537" t="str">
            <v/>
          </cell>
          <cell r="AH1537" t="str">
            <v>/</v>
          </cell>
          <cell r="AI1537" t="str">
            <v>/</v>
          </cell>
        </row>
        <row r="1538">
          <cell r="AF1538" t="str">
            <v/>
          </cell>
          <cell r="AG1538" t="str">
            <v/>
          </cell>
          <cell r="AH1538" t="str">
            <v>/</v>
          </cell>
          <cell r="AI1538" t="str">
            <v>/</v>
          </cell>
        </row>
        <row r="1539">
          <cell r="AF1539" t="str">
            <v/>
          </cell>
          <cell r="AG1539" t="str">
            <v/>
          </cell>
          <cell r="AH1539" t="str">
            <v>/</v>
          </cell>
          <cell r="AI1539" t="str">
            <v>/</v>
          </cell>
        </row>
        <row r="1540">
          <cell r="AF1540" t="str">
            <v/>
          </cell>
          <cell r="AG1540" t="str">
            <v/>
          </cell>
          <cell r="AH1540" t="str">
            <v>/</v>
          </cell>
          <cell r="AI1540" t="str">
            <v>/</v>
          </cell>
        </row>
        <row r="1541">
          <cell r="AF1541" t="str">
            <v/>
          </cell>
          <cell r="AG1541" t="str">
            <v/>
          </cell>
          <cell r="AH1541" t="str">
            <v>/</v>
          </cell>
          <cell r="AI1541" t="str">
            <v>/</v>
          </cell>
        </row>
        <row r="1542">
          <cell r="AF1542" t="str">
            <v/>
          </cell>
          <cell r="AG1542" t="str">
            <v/>
          </cell>
          <cell r="AH1542" t="str">
            <v>/</v>
          </cell>
          <cell r="AI1542" t="str">
            <v>/</v>
          </cell>
        </row>
        <row r="1543">
          <cell r="AF1543" t="str">
            <v/>
          </cell>
          <cell r="AG1543" t="str">
            <v/>
          </cell>
          <cell r="AH1543" t="str">
            <v>/</v>
          </cell>
          <cell r="AI1543" t="str">
            <v>/</v>
          </cell>
        </row>
        <row r="1544">
          <cell r="AF1544" t="str">
            <v/>
          </cell>
          <cell r="AG1544" t="str">
            <v/>
          </cell>
          <cell r="AH1544" t="str">
            <v>/</v>
          </cell>
          <cell r="AI1544" t="str">
            <v>/</v>
          </cell>
        </row>
        <row r="1545">
          <cell r="AF1545" t="str">
            <v/>
          </cell>
          <cell r="AG1545" t="str">
            <v/>
          </cell>
          <cell r="AH1545" t="str">
            <v>/</v>
          </cell>
          <cell r="AI1545" t="str">
            <v>/</v>
          </cell>
        </row>
        <row r="1546">
          <cell r="AF1546" t="str">
            <v/>
          </cell>
          <cell r="AG1546" t="str">
            <v/>
          </cell>
          <cell r="AH1546" t="str">
            <v>/</v>
          </cell>
          <cell r="AI1546" t="str">
            <v>/</v>
          </cell>
        </row>
        <row r="1547">
          <cell r="AF1547" t="str">
            <v/>
          </cell>
          <cell r="AG1547" t="str">
            <v/>
          </cell>
          <cell r="AH1547" t="str">
            <v>/</v>
          </cell>
          <cell r="AI1547" t="str">
            <v>/</v>
          </cell>
        </row>
        <row r="1548">
          <cell r="AF1548" t="str">
            <v/>
          </cell>
          <cell r="AG1548" t="str">
            <v/>
          </cell>
          <cell r="AH1548" t="str">
            <v>/</v>
          </cell>
          <cell r="AI1548" t="str">
            <v>/</v>
          </cell>
        </row>
        <row r="1549">
          <cell r="AF1549" t="str">
            <v/>
          </cell>
          <cell r="AG1549" t="str">
            <v/>
          </cell>
          <cell r="AH1549" t="str">
            <v>/</v>
          </cell>
          <cell r="AI1549" t="str">
            <v>/</v>
          </cell>
        </row>
        <row r="1550">
          <cell r="AF1550" t="str">
            <v/>
          </cell>
          <cell r="AG1550" t="str">
            <v/>
          </cell>
          <cell r="AH1550" t="str">
            <v>/</v>
          </cell>
          <cell r="AI1550" t="str">
            <v>/</v>
          </cell>
        </row>
        <row r="1551">
          <cell r="AF1551" t="str">
            <v/>
          </cell>
          <cell r="AG1551" t="str">
            <v/>
          </cell>
          <cell r="AH1551" t="str">
            <v>/</v>
          </cell>
          <cell r="AI1551" t="str">
            <v>/</v>
          </cell>
        </row>
        <row r="1552">
          <cell r="AF1552" t="str">
            <v/>
          </cell>
          <cell r="AG1552" t="str">
            <v/>
          </cell>
          <cell r="AH1552" t="str">
            <v>/</v>
          </cell>
          <cell r="AI1552" t="str">
            <v>/</v>
          </cell>
        </row>
        <row r="1553">
          <cell r="AF1553" t="str">
            <v/>
          </cell>
          <cell r="AG1553" t="str">
            <v/>
          </cell>
          <cell r="AH1553" t="str">
            <v>/</v>
          </cell>
          <cell r="AI1553" t="str">
            <v>/</v>
          </cell>
        </row>
        <row r="1554">
          <cell r="AF1554" t="str">
            <v/>
          </cell>
          <cell r="AG1554" t="str">
            <v/>
          </cell>
          <cell r="AH1554" t="str">
            <v>/</v>
          </cell>
          <cell r="AI1554" t="str">
            <v>/</v>
          </cell>
        </row>
        <row r="1555">
          <cell r="AF1555" t="str">
            <v/>
          </cell>
          <cell r="AG1555" t="str">
            <v/>
          </cell>
          <cell r="AH1555" t="str">
            <v>/</v>
          </cell>
          <cell r="AI1555" t="str">
            <v>/</v>
          </cell>
        </row>
        <row r="1556">
          <cell r="AF1556" t="str">
            <v/>
          </cell>
          <cell r="AG1556" t="str">
            <v/>
          </cell>
          <cell r="AH1556" t="str">
            <v>/</v>
          </cell>
          <cell r="AI1556" t="str">
            <v>/</v>
          </cell>
        </row>
        <row r="1557">
          <cell r="AF1557" t="str">
            <v/>
          </cell>
          <cell r="AG1557" t="str">
            <v/>
          </cell>
          <cell r="AH1557" t="str">
            <v>/</v>
          </cell>
          <cell r="AI1557" t="str">
            <v>/</v>
          </cell>
        </row>
        <row r="1558">
          <cell r="AF1558" t="str">
            <v/>
          </cell>
          <cell r="AG1558" t="str">
            <v/>
          </cell>
          <cell r="AH1558" t="str">
            <v>/</v>
          </cell>
          <cell r="AI1558" t="str">
            <v>/</v>
          </cell>
        </row>
        <row r="1559">
          <cell r="AF1559" t="str">
            <v/>
          </cell>
          <cell r="AG1559" t="str">
            <v/>
          </cell>
          <cell r="AH1559" t="str">
            <v>/</v>
          </cell>
          <cell r="AI1559" t="str">
            <v>/</v>
          </cell>
        </row>
        <row r="1560">
          <cell r="AF1560" t="str">
            <v/>
          </cell>
          <cell r="AG1560" t="str">
            <v/>
          </cell>
          <cell r="AH1560" t="str">
            <v>/</v>
          </cell>
          <cell r="AI1560" t="str">
            <v>/</v>
          </cell>
        </row>
        <row r="1561">
          <cell r="AF1561" t="str">
            <v/>
          </cell>
          <cell r="AG1561" t="str">
            <v/>
          </cell>
          <cell r="AH1561" t="str">
            <v>/</v>
          </cell>
          <cell r="AI1561" t="str">
            <v>/</v>
          </cell>
        </row>
        <row r="1562">
          <cell r="AF1562" t="str">
            <v/>
          </cell>
          <cell r="AG1562" t="str">
            <v/>
          </cell>
          <cell r="AH1562" t="str">
            <v>/</v>
          </cell>
          <cell r="AI1562" t="str">
            <v>/</v>
          </cell>
        </row>
        <row r="1563">
          <cell r="AF1563" t="str">
            <v/>
          </cell>
          <cell r="AG1563" t="str">
            <v/>
          </cell>
          <cell r="AH1563" t="str">
            <v>/</v>
          </cell>
          <cell r="AI1563" t="str">
            <v>/</v>
          </cell>
        </row>
        <row r="1564">
          <cell r="AF1564" t="str">
            <v/>
          </cell>
          <cell r="AG1564" t="str">
            <v/>
          </cell>
          <cell r="AH1564" t="str">
            <v>/</v>
          </cell>
          <cell r="AI1564" t="str">
            <v>/</v>
          </cell>
        </row>
        <row r="1565">
          <cell r="AF1565" t="str">
            <v/>
          </cell>
          <cell r="AG1565" t="str">
            <v/>
          </cell>
          <cell r="AH1565" t="str">
            <v>/</v>
          </cell>
          <cell r="AI1565" t="str">
            <v>/</v>
          </cell>
        </row>
        <row r="1566">
          <cell r="AF1566" t="str">
            <v/>
          </cell>
          <cell r="AG1566" t="str">
            <v/>
          </cell>
          <cell r="AH1566" t="str">
            <v>/</v>
          </cell>
          <cell r="AI1566" t="str">
            <v>/</v>
          </cell>
        </row>
        <row r="1567">
          <cell r="AF1567" t="str">
            <v/>
          </cell>
          <cell r="AG1567" t="str">
            <v/>
          </cell>
          <cell r="AH1567" t="str">
            <v>/</v>
          </cell>
          <cell r="AI1567" t="str">
            <v>/</v>
          </cell>
        </row>
        <row r="1568">
          <cell r="AF1568" t="str">
            <v/>
          </cell>
          <cell r="AG1568" t="str">
            <v/>
          </cell>
          <cell r="AH1568" t="str">
            <v>/</v>
          </cell>
          <cell r="AI1568" t="str">
            <v>/</v>
          </cell>
        </row>
        <row r="1569">
          <cell r="AF1569" t="str">
            <v/>
          </cell>
          <cell r="AG1569" t="str">
            <v/>
          </cell>
          <cell r="AH1569" t="str">
            <v>/</v>
          </cell>
          <cell r="AI1569" t="str">
            <v>/</v>
          </cell>
        </row>
        <row r="1570">
          <cell r="AF1570" t="str">
            <v/>
          </cell>
          <cell r="AG1570" t="str">
            <v/>
          </cell>
          <cell r="AH1570" t="str">
            <v>/</v>
          </cell>
          <cell r="AI1570" t="str">
            <v>/</v>
          </cell>
        </row>
        <row r="1571">
          <cell r="AF1571" t="str">
            <v/>
          </cell>
          <cell r="AG1571" t="str">
            <v/>
          </cell>
          <cell r="AH1571" t="str">
            <v>/</v>
          </cell>
          <cell r="AI1571" t="str">
            <v>/</v>
          </cell>
        </row>
        <row r="1572">
          <cell r="AF1572" t="str">
            <v/>
          </cell>
          <cell r="AG1572" t="str">
            <v/>
          </cell>
          <cell r="AH1572" t="str">
            <v>/</v>
          </cell>
          <cell r="AI1572" t="str">
            <v>/</v>
          </cell>
        </row>
        <row r="1573">
          <cell r="AF1573" t="str">
            <v/>
          </cell>
          <cell r="AG1573" t="str">
            <v/>
          </cell>
          <cell r="AH1573" t="str">
            <v>/</v>
          </cell>
          <cell r="AI1573" t="str">
            <v>/</v>
          </cell>
        </row>
        <row r="1574">
          <cell r="AF1574" t="str">
            <v/>
          </cell>
          <cell r="AG1574" t="str">
            <v/>
          </cell>
          <cell r="AH1574" t="str">
            <v>/</v>
          </cell>
          <cell r="AI1574" t="str">
            <v>/</v>
          </cell>
        </row>
        <row r="1575">
          <cell r="AF1575" t="str">
            <v/>
          </cell>
          <cell r="AG1575" t="str">
            <v/>
          </cell>
          <cell r="AH1575" t="str">
            <v>/</v>
          </cell>
          <cell r="AI1575" t="str">
            <v>/</v>
          </cell>
        </row>
        <row r="1576">
          <cell r="AF1576" t="str">
            <v/>
          </cell>
          <cell r="AG1576" t="str">
            <v/>
          </cell>
          <cell r="AH1576" t="str">
            <v>/</v>
          </cell>
          <cell r="AI1576" t="str">
            <v>/</v>
          </cell>
        </row>
        <row r="1577">
          <cell r="AF1577" t="str">
            <v/>
          </cell>
          <cell r="AG1577" t="str">
            <v/>
          </cell>
          <cell r="AH1577" t="str">
            <v>/</v>
          </cell>
          <cell r="AI1577" t="str">
            <v>/</v>
          </cell>
        </row>
        <row r="1578">
          <cell r="AF1578" t="str">
            <v/>
          </cell>
          <cell r="AG1578" t="str">
            <v/>
          </cell>
          <cell r="AH1578" t="str">
            <v>/</v>
          </cell>
          <cell r="AI1578" t="str">
            <v>/</v>
          </cell>
        </row>
        <row r="1579">
          <cell r="AF1579" t="str">
            <v/>
          </cell>
          <cell r="AG1579" t="str">
            <v/>
          </cell>
          <cell r="AH1579" t="str">
            <v>/</v>
          </cell>
          <cell r="AI1579" t="str">
            <v>/</v>
          </cell>
        </row>
        <row r="1580">
          <cell r="AF1580" t="str">
            <v/>
          </cell>
          <cell r="AG1580" t="str">
            <v/>
          </cell>
          <cell r="AH1580" t="str">
            <v>/</v>
          </cell>
          <cell r="AI1580" t="str">
            <v>/</v>
          </cell>
        </row>
        <row r="1581">
          <cell r="AF1581" t="str">
            <v/>
          </cell>
          <cell r="AG1581" t="str">
            <v/>
          </cell>
          <cell r="AH1581" t="str">
            <v>/</v>
          </cell>
          <cell r="AI1581" t="str">
            <v>/</v>
          </cell>
        </row>
        <row r="1582">
          <cell r="AF1582" t="str">
            <v/>
          </cell>
          <cell r="AG1582" t="str">
            <v/>
          </cell>
          <cell r="AH1582" t="str">
            <v>/</v>
          </cell>
          <cell r="AI1582" t="str">
            <v>/</v>
          </cell>
        </row>
        <row r="1583">
          <cell r="AF1583" t="str">
            <v/>
          </cell>
          <cell r="AG1583" t="str">
            <v/>
          </cell>
          <cell r="AH1583" t="str">
            <v>/</v>
          </cell>
          <cell r="AI1583" t="str">
            <v>/</v>
          </cell>
        </row>
        <row r="1584">
          <cell r="AF1584" t="str">
            <v/>
          </cell>
          <cell r="AG1584" t="str">
            <v/>
          </cell>
          <cell r="AH1584" t="str">
            <v>/</v>
          </cell>
          <cell r="AI1584" t="str">
            <v>/</v>
          </cell>
        </row>
        <row r="1585">
          <cell r="AF1585" t="str">
            <v/>
          </cell>
          <cell r="AG1585" t="str">
            <v/>
          </cell>
          <cell r="AH1585" t="str">
            <v>/</v>
          </cell>
          <cell r="AI1585" t="str">
            <v>/</v>
          </cell>
        </row>
        <row r="1586">
          <cell r="AF1586" t="str">
            <v/>
          </cell>
          <cell r="AG1586" t="str">
            <v/>
          </cell>
          <cell r="AH1586" t="str">
            <v>/</v>
          </cell>
          <cell r="AI1586" t="str">
            <v>/</v>
          </cell>
        </row>
        <row r="1587">
          <cell r="AF1587" t="str">
            <v/>
          </cell>
          <cell r="AG1587" t="str">
            <v/>
          </cell>
          <cell r="AH1587" t="str">
            <v>/</v>
          </cell>
          <cell r="AI1587" t="str">
            <v>/</v>
          </cell>
        </row>
        <row r="1588">
          <cell r="AF1588" t="str">
            <v/>
          </cell>
          <cell r="AG1588" t="str">
            <v/>
          </cell>
          <cell r="AH1588" t="str">
            <v>/</v>
          </cell>
          <cell r="AI1588" t="str">
            <v>/</v>
          </cell>
        </row>
        <row r="1589">
          <cell r="AF1589" t="str">
            <v/>
          </cell>
          <cell r="AG1589" t="str">
            <v/>
          </cell>
          <cell r="AH1589" t="str">
            <v>/</v>
          </cell>
          <cell r="AI1589" t="str">
            <v>/</v>
          </cell>
        </row>
        <row r="1590">
          <cell r="AF1590" t="str">
            <v/>
          </cell>
          <cell r="AG1590" t="str">
            <v/>
          </cell>
          <cell r="AH1590" t="str">
            <v>/</v>
          </cell>
          <cell r="AI1590" t="str">
            <v>/</v>
          </cell>
        </row>
        <row r="1591">
          <cell r="AF1591" t="str">
            <v/>
          </cell>
          <cell r="AG1591" t="str">
            <v/>
          </cell>
          <cell r="AH1591" t="str">
            <v>/</v>
          </cell>
          <cell r="AI1591" t="str">
            <v>/</v>
          </cell>
        </row>
        <row r="1592">
          <cell r="AF1592" t="str">
            <v/>
          </cell>
          <cell r="AG1592" t="str">
            <v/>
          </cell>
          <cell r="AH1592" t="str">
            <v>/</v>
          </cell>
          <cell r="AI1592" t="str">
            <v>/</v>
          </cell>
        </row>
        <row r="1593">
          <cell r="AF1593" t="str">
            <v/>
          </cell>
          <cell r="AG1593" t="str">
            <v/>
          </cell>
          <cell r="AH1593" t="str">
            <v>/</v>
          </cell>
          <cell r="AI1593" t="str">
            <v>/</v>
          </cell>
        </row>
        <row r="1594">
          <cell r="AF1594" t="str">
            <v/>
          </cell>
          <cell r="AG1594" t="str">
            <v/>
          </cell>
          <cell r="AH1594" t="str">
            <v>/</v>
          </cell>
          <cell r="AI1594" t="str">
            <v>/</v>
          </cell>
        </row>
        <row r="1595">
          <cell r="AF1595" t="str">
            <v/>
          </cell>
          <cell r="AG1595" t="str">
            <v/>
          </cell>
          <cell r="AH1595" t="str">
            <v>/</v>
          </cell>
          <cell r="AI1595" t="str">
            <v>/</v>
          </cell>
        </row>
        <row r="1596">
          <cell r="AF1596" t="str">
            <v/>
          </cell>
          <cell r="AG1596" t="str">
            <v/>
          </cell>
          <cell r="AH1596" t="str">
            <v>/</v>
          </cell>
          <cell r="AI1596" t="str">
            <v>/</v>
          </cell>
        </row>
        <row r="1597">
          <cell r="AF1597" t="str">
            <v/>
          </cell>
          <cell r="AG1597" t="str">
            <v/>
          </cell>
          <cell r="AH1597" t="str">
            <v>/</v>
          </cell>
          <cell r="AI1597" t="str">
            <v>/</v>
          </cell>
        </row>
        <row r="1598">
          <cell r="AF1598" t="str">
            <v/>
          </cell>
          <cell r="AG1598" t="str">
            <v/>
          </cell>
          <cell r="AH1598" t="str">
            <v>/</v>
          </cell>
          <cell r="AI1598" t="str">
            <v>/</v>
          </cell>
        </row>
        <row r="1599">
          <cell r="AF1599" t="str">
            <v/>
          </cell>
          <cell r="AG1599" t="str">
            <v/>
          </cell>
          <cell r="AH1599" t="str">
            <v>/</v>
          </cell>
          <cell r="AI1599" t="str">
            <v>/</v>
          </cell>
        </row>
        <row r="1600">
          <cell r="AF1600" t="str">
            <v/>
          </cell>
          <cell r="AG1600" t="str">
            <v/>
          </cell>
          <cell r="AH1600" t="str">
            <v>/</v>
          </cell>
          <cell r="AI1600" t="str">
            <v>/</v>
          </cell>
        </row>
        <row r="1601">
          <cell r="AF1601" t="str">
            <v/>
          </cell>
          <cell r="AG1601" t="str">
            <v/>
          </cell>
          <cell r="AH1601" t="str">
            <v>/</v>
          </cell>
          <cell r="AI1601" t="str">
            <v>/</v>
          </cell>
        </row>
        <row r="1602">
          <cell r="AF1602" t="str">
            <v/>
          </cell>
          <cell r="AG1602" t="str">
            <v/>
          </cell>
          <cell r="AH1602" t="str">
            <v>/</v>
          </cell>
          <cell r="AI1602" t="str">
            <v>/</v>
          </cell>
        </row>
        <row r="1603">
          <cell r="AF1603" t="str">
            <v/>
          </cell>
          <cell r="AG1603" t="str">
            <v/>
          </cell>
          <cell r="AH1603" t="str">
            <v>/</v>
          </cell>
          <cell r="AI1603" t="str">
            <v>/</v>
          </cell>
        </row>
        <row r="1604">
          <cell r="AF1604" t="str">
            <v/>
          </cell>
          <cell r="AG1604" t="str">
            <v/>
          </cell>
          <cell r="AH1604" t="str">
            <v>/</v>
          </cell>
          <cell r="AI1604" t="str">
            <v>/</v>
          </cell>
        </row>
        <row r="1605">
          <cell r="AF1605" t="str">
            <v/>
          </cell>
          <cell r="AG1605" t="str">
            <v/>
          </cell>
          <cell r="AH1605" t="str">
            <v>/</v>
          </cell>
          <cell r="AI1605" t="str">
            <v>/</v>
          </cell>
        </row>
        <row r="1606">
          <cell r="AF1606" t="str">
            <v/>
          </cell>
          <cell r="AG1606" t="str">
            <v/>
          </cell>
          <cell r="AH1606" t="str">
            <v>/</v>
          </cell>
          <cell r="AI1606" t="str">
            <v>/</v>
          </cell>
        </row>
        <row r="1607">
          <cell r="AF1607" t="str">
            <v/>
          </cell>
          <cell r="AG1607" t="str">
            <v/>
          </cell>
          <cell r="AH1607" t="str">
            <v>/</v>
          </cell>
          <cell r="AI1607" t="str">
            <v>/</v>
          </cell>
        </row>
        <row r="1608">
          <cell r="AF1608" t="str">
            <v/>
          </cell>
          <cell r="AG1608" t="str">
            <v/>
          </cell>
          <cell r="AH1608" t="str">
            <v>/</v>
          </cell>
          <cell r="AI1608" t="str">
            <v>/</v>
          </cell>
        </row>
        <row r="1609">
          <cell r="AF1609" t="str">
            <v/>
          </cell>
          <cell r="AG1609" t="str">
            <v/>
          </cell>
          <cell r="AH1609" t="str">
            <v>/</v>
          </cell>
          <cell r="AI1609" t="str">
            <v>/</v>
          </cell>
        </row>
        <row r="1610">
          <cell r="AF1610" t="str">
            <v/>
          </cell>
          <cell r="AG1610" t="str">
            <v/>
          </cell>
          <cell r="AH1610" t="str">
            <v>/</v>
          </cell>
          <cell r="AI1610" t="str">
            <v>/</v>
          </cell>
        </row>
        <row r="1611">
          <cell r="AF1611" t="str">
            <v/>
          </cell>
          <cell r="AG1611" t="str">
            <v/>
          </cell>
          <cell r="AH1611" t="str">
            <v>/</v>
          </cell>
          <cell r="AI1611" t="str">
            <v>/</v>
          </cell>
        </row>
        <row r="1612">
          <cell r="AF1612" t="str">
            <v/>
          </cell>
          <cell r="AG1612" t="str">
            <v/>
          </cell>
          <cell r="AH1612" t="str">
            <v>/</v>
          </cell>
          <cell r="AI1612" t="str">
            <v>/</v>
          </cell>
        </row>
        <row r="1613">
          <cell r="AF1613" t="str">
            <v/>
          </cell>
          <cell r="AG1613" t="str">
            <v/>
          </cell>
          <cell r="AH1613" t="str">
            <v>/</v>
          </cell>
          <cell r="AI1613" t="str">
            <v>/</v>
          </cell>
        </row>
        <row r="1614">
          <cell r="AF1614" t="str">
            <v/>
          </cell>
          <cell r="AG1614" t="str">
            <v/>
          </cell>
          <cell r="AH1614" t="str">
            <v>/</v>
          </cell>
          <cell r="AI1614" t="str">
            <v>/</v>
          </cell>
        </row>
        <row r="1615">
          <cell r="AF1615" t="str">
            <v/>
          </cell>
          <cell r="AG1615" t="str">
            <v/>
          </cell>
          <cell r="AH1615" t="str">
            <v>/</v>
          </cell>
          <cell r="AI1615" t="str">
            <v>/</v>
          </cell>
        </row>
        <row r="1616">
          <cell r="AF1616" t="str">
            <v/>
          </cell>
          <cell r="AG1616" t="str">
            <v/>
          </cell>
          <cell r="AH1616" t="str">
            <v>/</v>
          </cell>
          <cell r="AI1616" t="str">
            <v>/</v>
          </cell>
        </row>
        <row r="1617">
          <cell r="AF1617" t="str">
            <v/>
          </cell>
          <cell r="AG1617" t="str">
            <v/>
          </cell>
          <cell r="AH1617" t="str">
            <v>/</v>
          </cell>
          <cell r="AI1617" t="str">
            <v>/</v>
          </cell>
        </row>
        <row r="1618">
          <cell r="AF1618" t="str">
            <v/>
          </cell>
          <cell r="AG1618" t="str">
            <v/>
          </cell>
          <cell r="AH1618" t="str">
            <v>/</v>
          </cell>
          <cell r="AI1618" t="str">
            <v>/</v>
          </cell>
        </row>
        <row r="1619">
          <cell r="AF1619" t="str">
            <v/>
          </cell>
          <cell r="AG1619" t="str">
            <v/>
          </cell>
          <cell r="AH1619" t="str">
            <v>/</v>
          </cell>
          <cell r="AI1619" t="str">
            <v>/</v>
          </cell>
        </row>
        <row r="1620">
          <cell r="AF1620" t="str">
            <v/>
          </cell>
          <cell r="AG1620" t="str">
            <v/>
          </cell>
          <cell r="AH1620" t="str">
            <v>/</v>
          </cell>
          <cell r="AI1620" t="str">
            <v>/</v>
          </cell>
        </row>
        <row r="1621">
          <cell r="AF1621" t="str">
            <v/>
          </cell>
          <cell r="AG1621" t="str">
            <v/>
          </cell>
          <cell r="AH1621" t="str">
            <v>/</v>
          </cell>
          <cell r="AI1621" t="str">
            <v>/</v>
          </cell>
        </row>
        <row r="1622">
          <cell r="AF1622" t="str">
            <v/>
          </cell>
          <cell r="AG1622" t="str">
            <v/>
          </cell>
          <cell r="AH1622" t="str">
            <v>/</v>
          </cell>
          <cell r="AI1622" t="str">
            <v>/</v>
          </cell>
        </row>
        <row r="1623">
          <cell r="AF1623" t="str">
            <v/>
          </cell>
          <cell r="AG1623" t="str">
            <v/>
          </cell>
          <cell r="AH1623" t="str">
            <v>/</v>
          </cell>
          <cell r="AI1623" t="str">
            <v>/</v>
          </cell>
        </row>
        <row r="1624">
          <cell r="AF1624" t="str">
            <v/>
          </cell>
          <cell r="AG1624" t="str">
            <v/>
          </cell>
          <cell r="AH1624" t="str">
            <v>/</v>
          </cell>
          <cell r="AI1624" t="str">
            <v>/</v>
          </cell>
        </row>
        <row r="1625">
          <cell r="AF1625" t="str">
            <v/>
          </cell>
          <cell r="AG1625" t="str">
            <v/>
          </cell>
          <cell r="AH1625" t="str">
            <v>/</v>
          </cell>
          <cell r="AI1625" t="str">
            <v>/</v>
          </cell>
        </row>
        <row r="1626">
          <cell r="AF1626" t="str">
            <v/>
          </cell>
          <cell r="AG1626" t="str">
            <v/>
          </cell>
          <cell r="AH1626" t="str">
            <v>/</v>
          </cell>
          <cell r="AI1626" t="str">
            <v>/</v>
          </cell>
        </row>
        <row r="1627">
          <cell r="AF1627" t="str">
            <v/>
          </cell>
          <cell r="AG1627" t="str">
            <v/>
          </cell>
          <cell r="AH1627" t="str">
            <v>/</v>
          </cell>
          <cell r="AI1627" t="str">
            <v>/</v>
          </cell>
        </row>
        <row r="1628">
          <cell r="AF1628" t="str">
            <v/>
          </cell>
          <cell r="AG1628" t="str">
            <v/>
          </cell>
          <cell r="AH1628" t="str">
            <v>/</v>
          </cell>
          <cell r="AI1628" t="str">
            <v>/</v>
          </cell>
        </row>
        <row r="1629">
          <cell r="AF1629" t="str">
            <v/>
          </cell>
          <cell r="AG1629" t="str">
            <v/>
          </cell>
          <cell r="AH1629" t="str">
            <v>/</v>
          </cell>
          <cell r="AI1629" t="str">
            <v>/</v>
          </cell>
        </row>
        <row r="1630">
          <cell r="AF1630" t="str">
            <v/>
          </cell>
          <cell r="AG1630" t="str">
            <v/>
          </cell>
          <cell r="AH1630" t="str">
            <v>/</v>
          </cell>
          <cell r="AI1630" t="str">
            <v>/</v>
          </cell>
        </row>
        <row r="1631">
          <cell r="AF1631" t="str">
            <v/>
          </cell>
          <cell r="AG1631" t="str">
            <v/>
          </cell>
          <cell r="AH1631" t="str">
            <v>/</v>
          </cell>
          <cell r="AI1631" t="str">
            <v>/</v>
          </cell>
        </row>
        <row r="1632">
          <cell r="AF1632" t="str">
            <v/>
          </cell>
          <cell r="AG1632" t="str">
            <v/>
          </cell>
          <cell r="AH1632" t="str">
            <v>/</v>
          </cell>
          <cell r="AI1632" t="str">
            <v>/</v>
          </cell>
        </row>
        <row r="1633">
          <cell r="AF1633" t="str">
            <v/>
          </cell>
          <cell r="AG1633" t="str">
            <v/>
          </cell>
          <cell r="AH1633" t="str">
            <v>/</v>
          </cell>
          <cell r="AI1633" t="str">
            <v>/</v>
          </cell>
        </row>
        <row r="1634">
          <cell r="AF1634" t="str">
            <v/>
          </cell>
          <cell r="AG1634" t="str">
            <v/>
          </cell>
          <cell r="AH1634" t="str">
            <v>/</v>
          </cell>
          <cell r="AI1634" t="str">
            <v>/</v>
          </cell>
        </row>
        <row r="1635">
          <cell r="AF1635" t="str">
            <v/>
          </cell>
          <cell r="AG1635" t="str">
            <v/>
          </cell>
          <cell r="AH1635" t="str">
            <v>/</v>
          </cell>
          <cell r="AI1635" t="str">
            <v>/</v>
          </cell>
        </row>
        <row r="1636">
          <cell r="AF1636" t="str">
            <v/>
          </cell>
          <cell r="AG1636" t="str">
            <v/>
          </cell>
          <cell r="AH1636" t="str">
            <v>/</v>
          </cell>
          <cell r="AI1636" t="str">
            <v>/</v>
          </cell>
        </row>
        <row r="1637">
          <cell r="AF1637" t="str">
            <v/>
          </cell>
          <cell r="AG1637" t="str">
            <v/>
          </cell>
          <cell r="AH1637" t="str">
            <v>/</v>
          </cell>
          <cell r="AI1637" t="str">
            <v>/</v>
          </cell>
        </row>
        <row r="1638">
          <cell r="AF1638" t="str">
            <v/>
          </cell>
          <cell r="AG1638" t="str">
            <v/>
          </cell>
          <cell r="AH1638" t="str">
            <v>/</v>
          </cell>
          <cell r="AI1638" t="str">
            <v>/</v>
          </cell>
        </row>
        <row r="1639">
          <cell r="AF1639" t="str">
            <v/>
          </cell>
          <cell r="AG1639" t="str">
            <v/>
          </cell>
          <cell r="AH1639" t="str">
            <v>/</v>
          </cell>
          <cell r="AI1639" t="str">
            <v>/</v>
          </cell>
        </row>
        <row r="1640">
          <cell r="AF1640" t="str">
            <v/>
          </cell>
          <cell r="AG1640" t="str">
            <v/>
          </cell>
          <cell r="AH1640" t="str">
            <v>/</v>
          </cell>
          <cell r="AI1640" t="str">
            <v>/</v>
          </cell>
        </row>
        <row r="1641">
          <cell r="AF1641" t="str">
            <v/>
          </cell>
          <cell r="AG1641" t="str">
            <v/>
          </cell>
          <cell r="AH1641" t="str">
            <v>/</v>
          </cell>
          <cell r="AI1641" t="str">
            <v>/</v>
          </cell>
        </row>
        <row r="1642">
          <cell r="AF1642" t="str">
            <v/>
          </cell>
          <cell r="AG1642" t="str">
            <v/>
          </cell>
          <cell r="AH1642" t="str">
            <v>/</v>
          </cell>
          <cell r="AI1642" t="str">
            <v>/</v>
          </cell>
        </row>
        <row r="1643">
          <cell r="AF1643" t="str">
            <v/>
          </cell>
          <cell r="AG1643" t="str">
            <v/>
          </cell>
          <cell r="AH1643" t="str">
            <v>/</v>
          </cell>
          <cell r="AI1643" t="str">
            <v>/</v>
          </cell>
        </row>
        <row r="1644">
          <cell r="AF1644" t="str">
            <v/>
          </cell>
          <cell r="AG1644" t="str">
            <v/>
          </cell>
          <cell r="AH1644" t="str">
            <v>/</v>
          </cell>
          <cell r="AI1644" t="str">
            <v>/</v>
          </cell>
        </row>
        <row r="1645">
          <cell r="AF1645" t="str">
            <v/>
          </cell>
          <cell r="AG1645" t="str">
            <v/>
          </cell>
          <cell r="AH1645" t="str">
            <v>/</v>
          </cell>
          <cell r="AI1645" t="str">
            <v>/</v>
          </cell>
        </row>
        <row r="1646">
          <cell r="AF1646" t="str">
            <v/>
          </cell>
          <cell r="AG1646" t="str">
            <v/>
          </cell>
          <cell r="AH1646" t="str">
            <v>/</v>
          </cell>
          <cell r="AI1646" t="str">
            <v>/</v>
          </cell>
        </row>
        <row r="1647">
          <cell r="AF1647" t="str">
            <v/>
          </cell>
          <cell r="AG1647" t="str">
            <v/>
          </cell>
          <cell r="AH1647" t="str">
            <v>/</v>
          </cell>
          <cell r="AI1647" t="str">
            <v>/</v>
          </cell>
        </row>
        <row r="1648">
          <cell r="AF1648" t="str">
            <v/>
          </cell>
          <cell r="AG1648" t="str">
            <v/>
          </cell>
          <cell r="AH1648" t="str">
            <v>/</v>
          </cell>
          <cell r="AI1648" t="str">
            <v>/</v>
          </cell>
        </row>
        <row r="1649">
          <cell r="AF1649" t="str">
            <v/>
          </cell>
          <cell r="AG1649" t="str">
            <v/>
          </cell>
          <cell r="AH1649" t="str">
            <v>/</v>
          </cell>
          <cell r="AI1649" t="str">
            <v>/</v>
          </cell>
        </row>
        <row r="1650">
          <cell r="AF1650" t="str">
            <v/>
          </cell>
          <cell r="AG1650" t="str">
            <v/>
          </cell>
          <cell r="AH1650" t="str">
            <v>/</v>
          </cell>
          <cell r="AI1650" t="str">
            <v>/</v>
          </cell>
        </row>
        <row r="1651">
          <cell r="AF1651" t="str">
            <v/>
          </cell>
          <cell r="AG1651" t="str">
            <v/>
          </cell>
          <cell r="AH1651" t="str">
            <v>/</v>
          </cell>
          <cell r="AI1651" t="str">
            <v>/</v>
          </cell>
        </row>
        <row r="1652">
          <cell r="AF1652" t="str">
            <v/>
          </cell>
          <cell r="AG1652" t="str">
            <v/>
          </cell>
          <cell r="AH1652" t="str">
            <v>/</v>
          </cell>
          <cell r="AI1652" t="str">
            <v>/</v>
          </cell>
        </row>
        <row r="1653">
          <cell r="AF1653" t="str">
            <v/>
          </cell>
          <cell r="AG1653" t="str">
            <v/>
          </cell>
          <cell r="AH1653" t="str">
            <v>/</v>
          </cell>
          <cell r="AI1653" t="str">
            <v>/</v>
          </cell>
        </row>
        <row r="1654">
          <cell r="AF1654" t="str">
            <v/>
          </cell>
          <cell r="AG1654" t="str">
            <v/>
          </cell>
          <cell r="AH1654" t="str">
            <v>/</v>
          </cell>
          <cell r="AI1654" t="str">
            <v>/</v>
          </cell>
        </row>
        <row r="1655">
          <cell r="AF1655" t="str">
            <v/>
          </cell>
          <cell r="AG1655" t="str">
            <v/>
          </cell>
          <cell r="AH1655" t="str">
            <v>/</v>
          </cell>
          <cell r="AI1655" t="str">
            <v>/</v>
          </cell>
        </row>
        <row r="1656">
          <cell r="AF1656" t="str">
            <v/>
          </cell>
          <cell r="AG1656" t="str">
            <v/>
          </cell>
          <cell r="AH1656" t="str">
            <v>/</v>
          </cell>
          <cell r="AI1656" t="str">
            <v>/</v>
          </cell>
        </row>
        <row r="1657">
          <cell r="AF1657" t="str">
            <v/>
          </cell>
          <cell r="AG1657" t="str">
            <v/>
          </cell>
          <cell r="AH1657" t="str">
            <v>/</v>
          </cell>
          <cell r="AI1657" t="str">
            <v>/</v>
          </cell>
        </row>
        <row r="1658">
          <cell r="AF1658" t="str">
            <v/>
          </cell>
          <cell r="AG1658" t="str">
            <v/>
          </cell>
          <cell r="AH1658" t="str">
            <v>/</v>
          </cell>
          <cell r="AI1658" t="str">
            <v>/</v>
          </cell>
        </row>
        <row r="1659">
          <cell r="AF1659" t="str">
            <v/>
          </cell>
          <cell r="AG1659" t="str">
            <v/>
          </cell>
          <cell r="AH1659" t="str">
            <v>/</v>
          </cell>
          <cell r="AI1659" t="str">
            <v>/</v>
          </cell>
        </row>
        <row r="1660">
          <cell r="AF1660" t="str">
            <v/>
          </cell>
          <cell r="AG1660" t="str">
            <v/>
          </cell>
          <cell r="AH1660" t="str">
            <v>/</v>
          </cell>
          <cell r="AI1660" t="str">
            <v>/</v>
          </cell>
        </row>
        <row r="1661">
          <cell r="AF1661" t="str">
            <v/>
          </cell>
          <cell r="AG1661" t="str">
            <v/>
          </cell>
          <cell r="AH1661" t="str">
            <v>/</v>
          </cell>
          <cell r="AI1661" t="str">
            <v>/</v>
          </cell>
        </row>
        <row r="1662">
          <cell r="AF1662" t="str">
            <v/>
          </cell>
          <cell r="AG1662" t="str">
            <v/>
          </cell>
          <cell r="AH1662" t="str">
            <v>/</v>
          </cell>
          <cell r="AI1662" t="str">
            <v>/</v>
          </cell>
        </row>
        <row r="1663">
          <cell r="AF1663" t="str">
            <v/>
          </cell>
          <cell r="AG1663" t="str">
            <v/>
          </cell>
          <cell r="AH1663" t="str">
            <v>/</v>
          </cell>
          <cell r="AI1663" t="str">
            <v>/</v>
          </cell>
        </row>
        <row r="1664">
          <cell r="AF1664" t="str">
            <v/>
          </cell>
          <cell r="AG1664" t="str">
            <v/>
          </cell>
          <cell r="AH1664" t="str">
            <v>/</v>
          </cell>
          <cell r="AI1664" t="str">
            <v>/</v>
          </cell>
        </row>
        <row r="1665">
          <cell r="AF1665" t="str">
            <v/>
          </cell>
          <cell r="AG1665" t="str">
            <v/>
          </cell>
          <cell r="AH1665" t="str">
            <v>/</v>
          </cell>
          <cell r="AI1665" t="str">
            <v>/</v>
          </cell>
        </row>
        <row r="1666">
          <cell r="AF1666" t="str">
            <v/>
          </cell>
          <cell r="AG1666" t="str">
            <v/>
          </cell>
          <cell r="AH1666" t="str">
            <v>/</v>
          </cell>
          <cell r="AI1666" t="str">
            <v>/</v>
          </cell>
        </row>
        <row r="1667">
          <cell r="AF1667" t="str">
            <v/>
          </cell>
          <cell r="AG1667" t="str">
            <v/>
          </cell>
          <cell r="AH1667" t="str">
            <v>/</v>
          </cell>
          <cell r="AI1667" t="str">
            <v>/</v>
          </cell>
        </row>
        <row r="1668">
          <cell r="AF1668" t="str">
            <v/>
          </cell>
          <cell r="AG1668" t="str">
            <v/>
          </cell>
          <cell r="AH1668" t="str">
            <v>/</v>
          </cell>
          <cell r="AI1668" t="str">
            <v>/</v>
          </cell>
        </row>
        <row r="1669">
          <cell r="AF1669" t="str">
            <v/>
          </cell>
          <cell r="AG1669" t="str">
            <v/>
          </cell>
          <cell r="AH1669" t="str">
            <v>/</v>
          </cell>
          <cell r="AI1669" t="str">
            <v>/</v>
          </cell>
        </row>
        <row r="1670">
          <cell r="AF1670" t="str">
            <v/>
          </cell>
          <cell r="AG1670" t="str">
            <v/>
          </cell>
          <cell r="AH1670" t="str">
            <v>/</v>
          </cell>
          <cell r="AI1670" t="str">
            <v>/</v>
          </cell>
        </row>
        <row r="1671">
          <cell r="AF1671" t="str">
            <v/>
          </cell>
          <cell r="AG1671" t="str">
            <v/>
          </cell>
          <cell r="AH1671" t="str">
            <v>/</v>
          </cell>
          <cell r="AI1671" t="str">
            <v>/</v>
          </cell>
        </row>
        <row r="1672">
          <cell r="AF1672" t="str">
            <v/>
          </cell>
          <cell r="AG1672" t="str">
            <v/>
          </cell>
          <cell r="AH1672" t="str">
            <v>/</v>
          </cell>
          <cell r="AI1672" t="str">
            <v>/</v>
          </cell>
        </row>
        <row r="1673">
          <cell r="AF1673" t="str">
            <v/>
          </cell>
          <cell r="AG1673" t="str">
            <v/>
          </cell>
          <cell r="AH1673" t="str">
            <v>/</v>
          </cell>
          <cell r="AI1673" t="str">
            <v>/</v>
          </cell>
        </row>
        <row r="1674">
          <cell r="AF1674" t="str">
            <v/>
          </cell>
          <cell r="AG1674" t="str">
            <v/>
          </cell>
          <cell r="AH1674" t="str">
            <v>/</v>
          </cell>
          <cell r="AI1674" t="str">
            <v>/</v>
          </cell>
        </row>
        <row r="1675">
          <cell r="AF1675" t="str">
            <v/>
          </cell>
          <cell r="AG1675" t="str">
            <v/>
          </cell>
          <cell r="AH1675" t="str">
            <v>/</v>
          </cell>
          <cell r="AI1675" t="str">
            <v>/</v>
          </cell>
        </row>
        <row r="1676">
          <cell r="AF1676" t="str">
            <v/>
          </cell>
          <cell r="AG1676" t="str">
            <v/>
          </cell>
          <cell r="AH1676" t="str">
            <v>/</v>
          </cell>
          <cell r="AI1676" t="str">
            <v>/</v>
          </cell>
        </row>
        <row r="1677">
          <cell r="AF1677" t="str">
            <v/>
          </cell>
          <cell r="AG1677" t="str">
            <v/>
          </cell>
          <cell r="AH1677" t="str">
            <v>/</v>
          </cell>
          <cell r="AI1677" t="str">
            <v>/</v>
          </cell>
        </row>
        <row r="1678">
          <cell r="AF1678" t="str">
            <v/>
          </cell>
          <cell r="AG1678" t="str">
            <v/>
          </cell>
          <cell r="AH1678" t="str">
            <v>/</v>
          </cell>
          <cell r="AI1678" t="str">
            <v>/</v>
          </cell>
        </row>
        <row r="1679">
          <cell r="AF1679" t="str">
            <v/>
          </cell>
          <cell r="AG1679" t="str">
            <v/>
          </cell>
          <cell r="AH1679" t="str">
            <v>/</v>
          </cell>
          <cell r="AI1679" t="str">
            <v>/</v>
          </cell>
        </row>
        <row r="1680">
          <cell r="AF1680" t="str">
            <v/>
          </cell>
          <cell r="AG1680" t="str">
            <v/>
          </cell>
          <cell r="AH1680" t="str">
            <v>/</v>
          </cell>
          <cell r="AI1680" t="str">
            <v>/</v>
          </cell>
        </row>
        <row r="1681">
          <cell r="AF1681" t="str">
            <v/>
          </cell>
          <cell r="AG1681" t="str">
            <v/>
          </cell>
          <cell r="AH1681" t="str">
            <v>/</v>
          </cell>
          <cell r="AI1681" t="str">
            <v>/</v>
          </cell>
        </row>
        <row r="1682">
          <cell r="AF1682" t="str">
            <v/>
          </cell>
          <cell r="AG1682" t="str">
            <v/>
          </cell>
          <cell r="AH1682" t="str">
            <v>/</v>
          </cell>
          <cell r="AI1682" t="str">
            <v>/</v>
          </cell>
        </row>
        <row r="1683">
          <cell r="AF1683" t="str">
            <v/>
          </cell>
          <cell r="AG1683" t="str">
            <v/>
          </cell>
          <cell r="AH1683" t="str">
            <v>/</v>
          </cell>
          <cell r="AI1683" t="str">
            <v>/</v>
          </cell>
        </row>
        <row r="1684">
          <cell r="AF1684" t="str">
            <v/>
          </cell>
          <cell r="AG1684" t="str">
            <v/>
          </cell>
          <cell r="AH1684" t="str">
            <v>/</v>
          </cell>
          <cell r="AI1684" t="str">
            <v>/</v>
          </cell>
        </row>
        <row r="1685">
          <cell r="AF1685" t="str">
            <v/>
          </cell>
          <cell r="AG1685" t="str">
            <v/>
          </cell>
          <cell r="AH1685" t="str">
            <v>/</v>
          </cell>
          <cell r="AI1685" t="str">
            <v>/</v>
          </cell>
        </row>
        <row r="1686">
          <cell r="AF1686" t="str">
            <v/>
          </cell>
          <cell r="AG1686" t="str">
            <v/>
          </cell>
          <cell r="AH1686" t="str">
            <v>/</v>
          </cell>
          <cell r="AI1686" t="str">
            <v>/</v>
          </cell>
        </row>
        <row r="1687">
          <cell r="AF1687" t="str">
            <v/>
          </cell>
          <cell r="AG1687" t="str">
            <v/>
          </cell>
          <cell r="AH1687" t="str">
            <v>/</v>
          </cell>
          <cell r="AI1687" t="str">
            <v>/</v>
          </cell>
        </row>
        <row r="1688">
          <cell r="AF1688" t="str">
            <v/>
          </cell>
          <cell r="AG1688" t="str">
            <v/>
          </cell>
          <cell r="AH1688" t="str">
            <v>/</v>
          </cell>
          <cell r="AI1688" t="str">
            <v>/</v>
          </cell>
        </row>
        <row r="1689">
          <cell r="AF1689" t="str">
            <v/>
          </cell>
          <cell r="AG1689" t="str">
            <v/>
          </cell>
          <cell r="AH1689" t="str">
            <v>/</v>
          </cell>
          <cell r="AI1689" t="str">
            <v>/</v>
          </cell>
        </row>
        <row r="1690">
          <cell r="AF1690" t="str">
            <v/>
          </cell>
          <cell r="AG1690" t="str">
            <v/>
          </cell>
          <cell r="AH1690" t="str">
            <v>/</v>
          </cell>
          <cell r="AI1690" t="str">
            <v>/</v>
          </cell>
        </row>
        <row r="1691">
          <cell r="AF1691" t="str">
            <v/>
          </cell>
          <cell r="AG1691" t="str">
            <v/>
          </cell>
          <cell r="AH1691" t="str">
            <v>/</v>
          </cell>
          <cell r="AI1691" t="str">
            <v>/</v>
          </cell>
        </row>
        <row r="1692">
          <cell r="AF1692" t="str">
            <v/>
          </cell>
          <cell r="AG1692" t="str">
            <v/>
          </cell>
          <cell r="AH1692" t="str">
            <v>/</v>
          </cell>
          <cell r="AI1692" t="str">
            <v>/</v>
          </cell>
        </row>
        <row r="1693">
          <cell r="AF1693" t="str">
            <v/>
          </cell>
          <cell r="AG1693" t="str">
            <v/>
          </cell>
          <cell r="AH1693" t="str">
            <v>/</v>
          </cell>
          <cell r="AI1693" t="str">
            <v>/</v>
          </cell>
        </row>
        <row r="1694">
          <cell r="AF1694" t="str">
            <v/>
          </cell>
          <cell r="AG1694" t="str">
            <v/>
          </cell>
          <cell r="AH1694" t="str">
            <v>/</v>
          </cell>
          <cell r="AI1694" t="str">
            <v>/</v>
          </cell>
        </row>
        <row r="1695">
          <cell r="AF1695" t="str">
            <v/>
          </cell>
          <cell r="AG1695" t="str">
            <v/>
          </cell>
          <cell r="AH1695" t="str">
            <v>/</v>
          </cell>
          <cell r="AI1695" t="str">
            <v>/</v>
          </cell>
        </row>
        <row r="1696">
          <cell r="AF1696" t="str">
            <v/>
          </cell>
          <cell r="AG1696" t="str">
            <v/>
          </cell>
          <cell r="AH1696" t="str">
            <v>/</v>
          </cell>
          <cell r="AI1696" t="str">
            <v>/</v>
          </cell>
        </row>
        <row r="1697">
          <cell r="AF1697" t="str">
            <v/>
          </cell>
          <cell r="AG1697" t="str">
            <v/>
          </cell>
          <cell r="AH1697" t="str">
            <v>/</v>
          </cell>
          <cell r="AI1697" t="str">
            <v>/</v>
          </cell>
        </row>
        <row r="1698">
          <cell r="AF1698" t="str">
            <v/>
          </cell>
          <cell r="AG1698" t="str">
            <v/>
          </cell>
          <cell r="AH1698" t="str">
            <v>/</v>
          </cell>
          <cell r="AI1698" t="str">
            <v>/</v>
          </cell>
        </row>
        <row r="1699">
          <cell r="AF1699" t="str">
            <v/>
          </cell>
          <cell r="AG1699" t="str">
            <v/>
          </cell>
          <cell r="AH1699" t="str">
            <v>/</v>
          </cell>
          <cell r="AI1699" t="str">
            <v>/</v>
          </cell>
        </row>
        <row r="1700">
          <cell r="AF1700" t="str">
            <v/>
          </cell>
          <cell r="AG1700" t="str">
            <v/>
          </cell>
          <cell r="AH1700" t="str">
            <v>/</v>
          </cell>
          <cell r="AI1700" t="str">
            <v>/</v>
          </cell>
        </row>
        <row r="1701">
          <cell r="AF1701" t="str">
            <v/>
          </cell>
          <cell r="AG1701" t="str">
            <v/>
          </cell>
          <cell r="AH1701" t="str">
            <v>/</v>
          </cell>
          <cell r="AI1701" t="str">
            <v>/</v>
          </cell>
        </row>
        <row r="1702">
          <cell r="AF1702" t="str">
            <v/>
          </cell>
          <cell r="AG1702" t="str">
            <v/>
          </cell>
          <cell r="AH1702" t="str">
            <v>/</v>
          </cell>
          <cell r="AI1702" t="str">
            <v>/</v>
          </cell>
        </row>
        <row r="1703">
          <cell r="AF1703" t="str">
            <v/>
          </cell>
          <cell r="AG1703" t="str">
            <v/>
          </cell>
          <cell r="AH1703" t="str">
            <v>/</v>
          </cell>
          <cell r="AI1703" t="str">
            <v>/</v>
          </cell>
        </row>
        <row r="1704">
          <cell r="AF1704" t="str">
            <v/>
          </cell>
          <cell r="AG1704" t="str">
            <v/>
          </cell>
          <cell r="AH1704" t="str">
            <v>/</v>
          </cell>
          <cell r="AI1704" t="str">
            <v>/</v>
          </cell>
        </row>
        <row r="1705">
          <cell r="AF1705" t="str">
            <v/>
          </cell>
          <cell r="AG1705" t="str">
            <v/>
          </cell>
          <cell r="AH1705" t="str">
            <v>/</v>
          </cell>
          <cell r="AI1705" t="str">
            <v>/</v>
          </cell>
        </row>
        <row r="1706">
          <cell r="AF1706" t="str">
            <v/>
          </cell>
          <cell r="AG1706" t="str">
            <v/>
          </cell>
          <cell r="AH1706" t="str">
            <v>/</v>
          </cell>
          <cell r="AI1706" t="str">
            <v>/</v>
          </cell>
        </row>
        <row r="1707">
          <cell r="AF1707" t="str">
            <v/>
          </cell>
          <cell r="AG1707" t="str">
            <v/>
          </cell>
          <cell r="AH1707" t="str">
            <v>/</v>
          </cell>
          <cell r="AI1707" t="str">
            <v>/</v>
          </cell>
        </row>
        <row r="1708">
          <cell r="AF1708" t="str">
            <v/>
          </cell>
          <cell r="AG1708" t="str">
            <v/>
          </cell>
          <cell r="AH1708" t="str">
            <v>/</v>
          </cell>
          <cell r="AI1708" t="str">
            <v>/</v>
          </cell>
        </row>
        <row r="1709">
          <cell r="AF1709" t="str">
            <v/>
          </cell>
          <cell r="AG1709" t="str">
            <v/>
          </cell>
          <cell r="AH1709" t="str">
            <v>/</v>
          </cell>
          <cell r="AI1709" t="str">
            <v>/</v>
          </cell>
        </row>
        <row r="1710">
          <cell r="AF1710" t="str">
            <v/>
          </cell>
          <cell r="AG1710" t="str">
            <v/>
          </cell>
          <cell r="AH1710" t="str">
            <v>/</v>
          </cell>
          <cell r="AI1710" t="str">
            <v>/</v>
          </cell>
        </row>
        <row r="1711">
          <cell r="AF1711" t="str">
            <v/>
          </cell>
          <cell r="AG1711" t="str">
            <v/>
          </cell>
          <cell r="AH1711" t="str">
            <v>/</v>
          </cell>
          <cell r="AI1711" t="str">
            <v>/</v>
          </cell>
        </row>
        <row r="1712">
          <cell r="AF1712" t="str">
            <v/>
          </cell>
          <cell r="AG1712" t="str">
            <v/>
          </cell>
          <cell r="AH1712" t="str">
            <v>/</v>
          </cell>
          <cell r="AI1712" t="str">
            <v>/</v>
          </cell>
        </row>
        <row r="1713">
          <cell r="AF1713" t="str">
            <v/>
          </cell>
          <cell r="AG1713" t="str">
            <v/>
          </cell>
          <cell r="AH1713" t="str">
            <v>/</v>
          </cell>
          <cell r="AI1713" t="str">
            <v>/</v>
          </cell>
        </row>
        <row r="1714">
          <cell r="AF1714" t="str">
            <v/>
          </cell>
          <cell r="AG1714" t="str">
            <v/>
          </cell>
          <cell r="AH1714" t="str">
            <v>/</v>
          </cell>
          <cell r="AI1714" t="str">
            <v>/</v>
          </cell>
        </row>
        <row r="1715">
          <cell r="AF1715" t="str">
            <v/>
          </cell>
          <cell r="AG1715" t="str">
            <v/>
          </cell>
          <cell r="AH1715" t="str">
            <v>/</v>
          </cell>
          <cell r="AI1715" t="str">
            <v>/</v>
          </cell>
        </row>
        <row r="1716">
          <cell r="AF1716" t="str">
            <v/>
          </cell>
          <cell r="AG1716" t="str">
            <v/>
          </cell>
          <cell r="AH1716" t="str">
            <v>/</v>
          </cell>
          <cell r="AI1716" t="str">
            <v>/</v>
          </cell>
        </row>
        <row r="1717">
          <cell r="AF1717" t="str">
            <v/>
          </cell>
          <cell r="AG1717" t="str">
            <v/>
          </cell>
          <cell r="AH1717" t="str">
            <v>/</v>
          </cell>
          <cell r="AI1717" t="str">
            <v>/</v>
          </cell>
        </row>
        <row r="1718">
          <cell r="AF1718" t="str">
            <v/>
          </cell>
          <cell r="AG1718" t="str">
            <v/>
          </cell>
          <cell r="AH1718" t="str">
            <v>/</v>
          </cell>
          <cell r="AI1718" t="str">
            <v>/</v>
          </cell>
        </row>
        <row r="1719">
          <cell r="AF1719" t="str">
            <v/>
          </cell>
          <cell r="AG1719" t="str">
            <v/>
          </cell>
          <cell r="AH1719" t="str">
            <v>/</v>
          </cell>
          <cell r="AI1719" t="str">
            <v>/</v>
          </cell>
        </row>
        <row r="1720">
          <cell r="AF1720" t="str">
            <v/>
          </cell>
          <cell r="AG1720" t="str">
            <v/>
          </cell>
          <cell r="AH1720" t="str">
            <v>/</v>
          </cell>
          <cell r="AI1720" t="str">
            <v>/</v>
          </cell>
        </row>
        <row r="1721">
          <cell r="AF1721" t="str">
            <v/>
          </cell>
          <cell r="AG1721" t="str">
            <v/>
          </cell>
          <cell r="AH1721" t="str">
            <v>/</v>
          </cell>
          <cell r="AI1721" t="str">
            <v>/</v>
          </cell>
        </row>
        <row r="1722">
          <cell r="AF1722" t="str">
            <v/>
          </cell>
          <cell r="AG1722" t="str">
            <v/>
          </cell>
          <cell r="AH1722" t="str">
            <v>/</v>
          </cell>
          <cell r="AI1722" t="str">
            <v>/</v>
          </cell>
        </row>
        <row r="1723">
          <cell r="AF1723" t="str">
            <v/>
          </cell>
          <cell r="AG1723" t="str">
            <v/>
          </cell>
          <cell r="AH1723" t="str">
            <v>/</v>
          </cell>
          <cell r="AI1723" t="str">
            <v>/</v>
          </cell>
        </row>
        <row r="1724">
          <cell r="AF1724" t="str">
            <v/>
          </cell>
          <cell r="AG1724" t="str">
            <v/>
          </cell>
          <cell r="AH1724" t="str">
            <v>/</v>
          </cell>
          <cell r="AI1724" t="str">
            <v>/</v>
          </cell>
        </row>
        <row r="1725">
          <cell r="AF1725" t="str">
            <v/>
          </cell>
          <cell r="AG1725" t="str">
            <v/>
          </cell>
          <cell r="AH1725" t="str">
            <v>/</v>
          </cell>
          <cell r="AI1725" t="str">
            <v>/</v>
          </cell>
        </row>
        <row r="1726">
          <cell r="AF1726" t="str">
            <v/>
          </cell>
          <cell r="AG1726" t="str">
            <v/>
          </cell>
          <cell r="AH1726" t="str">
            <v>/</v>
          </cell>
          <cell r="AI1726" t="str">
            <v>/</v>
          </cell>
        </row>
        <row r="1727">
          <cell r="AF1727" t="str">
            <v/>
          </cell>
          <cell r="AG1727" t="str">
            <v/>
          </cell>
          <cell r="AH1727" t="str">
            <v>/</v>
          </cell>
          <cell r="AI1727" t="str">
            <v>/</v>
          </cell>
        </row>
        <row r="1728">
          <cell r="AF1728" t="str">
            <v/>
          </cell>
          <cell r="AG1728" t="str">
            <v/>
          </cell>
          <cell r="AH1728" t="str">
            <v>/</v>
          </cell>
          <cell r="AI1728" t="str">
            <v>/</v>
          </cell>
        </row>
        <row r="1729">
          <cell r="AF1729" t="str">
            <v/>
          </cell>
          <cell r="AG1729" t="str">
            <v/>
          </cell>
          <cell r="AH1729" t="str">
            <v>/</v>
          </cell>
          <cell r="AI1729" t="str">
            <v>/</v>
          </cell>
        </row>
        <row r="1730">
          <cell r="AF1730" t="str">
            <v/>
          </cell>
          <cell r="AG1730" t="str">
            <v/>
          </cell>
          <cell r="AH1730" t="str">
            <v>/</v>
          </cell>
          <cell r="AI1730" t="str">
            <v>/</v>
          </cell>
        </row>
        <row r="1731">
          <cell r="AF1731" t="str">
            <v/>
          </cell>
          <cell r="AG1731" t="str">
            <v/>
          </cell>
          <cell r="AH1731" t="str">
            <v>/</v>
          </cell>
          <cell r="AI1731" t="str">
            <v>/</v>
          </cell>
        </row>
        <row r="1732">
          <cell r="AF1732" t="str">
            <v/>
          </cell>
          <cell r="AG1732" t="str">
            <v/>
          </cell>
          <cell r="AH1732" t="str">
            <v>/</v>
          </cell>
          <cell r="AI1732" t="str">
            <v>/</v>
          </cell>
        </row>
        <row r="1733">
          <cell r="AF1733" t="str">
            <v/>
          </cell>
          <cell r="AG1733" t="str">
            <v/>
          </cell>
          <cell r="AH1733" t="str">
            <v>/</v>
          </cell>
          <cell r="AI1733" t="str">
            <v>/</v>
          </cell>
        </row>
        <row r="1734">
          <cell r="AF1734" t="str">
            <v/>
          </cell>
          <cell r="AG1734" t="str">
            <v/>
          </cell>
          <cell r="AH1734" t="str">
            <v>/</v>
          </cell>
          <cell r="AI1734" t="str">
            <v>/</v>
          </cell>
        </row>
        <row r="1735">
          <cell r="AF1735" t="str">
            <v/>
          </cell>
          <cell r="AG1735" t="str">
            <v/>
          </cell>
          <cell r="AH1735" t="str">
            <v>/</v>
          </cell>
          <cell r="AI1735" t="str">
            <v>/</v>
          </cell>
        </row>
        <row r="1736">
          <cell r="AF1736" t="str">
            <v/>
          </cell>
          <cell r="AG1736" t="str">
            <v/>
          </cell>
          <cell r="AH1736" t="str">
            <v>/</v>
          </cell>
          <cell r="AI1736" t="str">
            <v>/</v>
          </cell>
        </row>
        <row r="1737">
          <cell r="AF1737" t="str">
            <v/>
          </cell>
          <cell r="AG1737" t="str">
            <v/>
          </cell>
          <cell r="AH1737" t="str">
            <v>/</v>
          </cell>
          <cell r="AI1737" t="str">
            <v>/</v>
          </cell>
        </row>
        <row r="1738">
          <cell r="AF1738" t="str">
            <v/>
          </cell>
          <cell r="AG1738" t="str">
            <v/>
          </cell>
          <cell r="AH1738" t="str">
            <v>/</v>
          </cell>
          <cell r="AI1738" t="str">
            <v>/</v>
          </cell>
        </row>
        <row r="1739">
          <cell r="AF1739" t="str">
            <v/>
          </cell>
          <cell r="AG1739" t="str">
            <v/>
          </cell>
          <cell r="AH1739" t="str">
            <v>/</v>
          </cell>
          <cell r="AI1739" t="str">
            <v>/</v>
          </cell>
        </row>
        <row r="1740">
          <cell r="AF1740" t="str">
            <v/>
          </cell>
          <cell r="AG1740" t="str">
            <v/>
          </cell>
          <cell r="AH1740" t="str">
            <v>/</v>
          </cell>
          <cell r="AI1740" t="str">
            <v>/</v>
          </cell>
        </row>
        <row r="1741">
          <cell r="AF1741" t="str">
            <v/>
          </cell>
          <cell r="AG1741" t="str">
            <v/>
          </cell>
          <cell r="AH1741" t="str">
            <v>/</v>
          </cell>
          <cell r="AI1741" t="str">
            <v>/</v>
          </cell>
        </row>
        <row r="1742">
          <cell r="AF1742" t="str">
            <v/>
          </cell>
          <cell r="AG1742" t="str">
            <v/>
          </cell>
          <cell r="AH1742" t="str">
            <v>/</v>
          </cell>
          <cell r="AI1742" t="str">
            <v>/</v>
          </cell>
        </row>
        <row r="1743">
          <cell r="AF1743" t="str">
            <v/>
          </cell>
          <cell r="AG1743" t="str">
            <v/>
          </cell>
          <cell r="AH1743" t="str">
            <v>/</v>
          </cell>
          <cell r="AI1743" t="str">
            <v>/</v>
          </cell>
        </row>
        <row r="1744">
          <cell r="AF1744" t="str">
            <v/>
          </cell>
          <cell r="AG1744" t="str">
            <v/>
          </cell>
          <cell r="AH1744" t="str">
            <v>/</v>
          </cell>
          <cell r="AI1744" t="str">
            <v>/</v>
          </cell>
        </row>
        <row r="1745">
          <cell r="AF1745" t="str">
            <v/>
          </cell>
          <cell r="AG1745" t="str">
            <v/>
          </cell>
          <cell r="AH1745" t="str">
            <v>/</v>
          </cell>
          <cell r="AI1745" t="str">
            <v>/</v>
          </cell>
        </row>
        <row r="1746">
          <cell r="AF1746" t="str">
            <v/>
          </cell>
          <cell r="AG1746" t="str">
            <v/>
          </cell>
          <cell r="AH1746" t="str">
            <v>/</v>
          </cell>
          <cell r="AI1746" t="str">
            <v>/</v>
          </cell>
        </row>
        <row r="1747">
          <cell r="AF1747" t="str">
            <v/>
          </cell>
          <cell r="AG1747" t="str">
            <v/>
          </cell>
          <cell r="AH1747" t="str">
            <v>/</v>
          </cell>
          <cell r="AI1747" t="str">
            <v>/</v>
          </cell>
        </row>
        <row r="1748">
          <cell r="AF1748" t="str">
            <v/>
          </cell>
          <cell r="AG1748" t="str">
            <v/>
          </cell>
          <cell r="AH1748" t="str">
            <v>/</v>
          </cell>
          <cell r="AI1748" t="str">
            <v>/</v>
          </cell>
        </row>
        <row r="1749">
          <cell r="AF1749" t="str">
            <v/>
          </cell>
          <cell r="AG1749" t="str">
            <v/>
          </cell>
          <cell r="AH1749" t="str">
            <v>/</v>
          </cell>
          <cell r="AI1749" t="str">
            <v>/</v>
          </cell>
        </row>
        <row r="1750">
          <cell r="AF1750" t="str">
            <v/>
          </cell>
          <cell r="AG1750" t="str">
            <v/>
          </cell>
          <cell r="AH1750" t="str">
            <v>/</v>
          </cell>
          <cell r="AI1750" t="str">
            <v>/</v>
          </cell>
        </row>
        <row r="1751">
          <cell r="AF1751" t="str">
            <v/>
          </cell>
          <cell r="AG1751" t="str">
            <v/>
          </cell>
          <cell r="AH1751" t="str">
            <v>/</v>
          </cell>
          <cell r="AI1751" t="str">
            <v>/</v>
          </cell>
        </row>
        <row r="1752">
          <cell r="AF1752" t="str">
            <v/>
          </cell>
          <cell r="AG1752" t="str">
            <v/>
          </cell>
          <cell r="AH1752" t="str">
            <v>/</v>
          </cell>
          <cell r="AI1752" t="str">
            <v>/</v>
          </cell>
        </row>
        <row r="1753">
          <cell r="AF1753" t="str">
            <v/>
          </cell>
          <cell r="AG1753" t="str">
            <v/>
          </cell>
          <cell r="AH1753" t="str">
            <v>/</v>
          </cell>
          <cell r="AI1753" t="str">
            <v>/</v>
          </cell>
        </row>
        <row r="1754">
          <cell r="AF1754" t="str">
            <v/>
          </cell>
          <cell r="AG1754" t="str">
            <v/>
          </cell>
          <cell r="AH1754" t="str">
            <v>/</v>
          </cell>
          <cell r="AI1754" t="str">
            <v>/</v>
          </cell>
        </row>
        <row r="1755">
          <cell r="AF1755" t="str">
            <v/>
          </cell>
          <cell r="AG1755" t="str">
            <v/>
          </cell>
          <cell r="AH1755" t="str">
            <v>/</v>
          </cell>
          <cell r="AI1755" t="str">
            <v>/</v>
          </cell>
        </row>
        <row r="1756">
          <cell r="AF1756" t="str">
            <v/>
          </cell>
          <cell r="AG1756" t="str">
            <v/>
          </cell>
          <cell r="AH1756" t="str">
            <v>/</v>
          </cell>
          <cell r="AI1756" t="str">
            <v>/</v>
          </cell>
        </row>
        <row r="1757">
          <cell r="AF1757" t="str">
            <v/>
          </cell>
          <cell r="AG1757" t="str">
            <v/>
          </cell>
          <cell r="AH1757" t="str">
            <v>/</v>
          </cell>
          <cell r="AI1757" t="str">
            <v>/</v>
          </cell>
        </row>
        <row r="1758">
          <cell r="AF1758" t="str">
            <v/>
          </cell>
          <cell r="AG1758" t="str">
            <v/>
          </cell>
          <cell r="AH1758" t="str">
            <v>/</v>
          </cell>
          <cell r="AI1758" t="str">
            <v>/</v>
          </cell>
        </row>
        <row r="1759">
          <cell r="AF1759" t="str">
            <v/>
          </cell>
          <cell r="AG1759" t="str">
            <v/>
          </cell>
          <cell r="AH1759" t="str">
            <v>/</v>
          </cell>
          <cell r="AI1759" t="str">
            <v>/</v>
          </cell>
        </row>
        <row r="1760">
          <cell r="AF1760" t="str">
            <v/>
          </cell>
          <cell r="AG1760" t="str">
            <v/>
          </cell>
          <cell r="AH1760" t="str">
            <v>/</v>
          </cell>
          <cell r="AI1760" t="str">
            <v>/</v>
          </cell>
        </row>
        <row r="1761">
          <cell r="AF1761" t="str">
            <v/>
          </cell>
          <cell r="AG1761" t="str">
            <v/>
          </cell>
          <cell r="AH1761" t="str">
            <v>/</v>
          </cell>
          <cell r="AI1761" t="str">
            <v>/</v>
          </cell>
        </row>
        <row r="1762">
          <cell r="AF1762" t="str">
            <v/>
          </cell>
          <cell r="AG1762" t="str">
            <v/>
          </cell>
          <cell r="AH1762" t="str">
            <v>/</v>
          </cell>
          <cell r="AI1762" t="str">
            <v>/</v>
          </cell>
        </row>
        <row r="1763">
          <cell r="AF1763" t="str">
            <v/>
          </cell>
          <cell r="AG1763" t="str">
            <v/>
          </cell>
          <cell r="AH1763" t="str">
            <v>/</v>
          </cell>
          <cell r="AI1763" t="str">
            <v>/</v>
          </cell>
        </row>
        <row r="1764">
          <cell r="AF1764" t="str">
            <v/>
          </cell>
          <cell r="AG1764" t="str">
            <v/>
          </cell>
          <cell r="AH1764" t="str">
            <v>/</v>
          </cell>
          <cell r="AI1764" t="str">
            <v>/</v>
          </cell>
        </row>
        <row r="1765">
          <cell r="AF1765" t="str">
            <v/>
          </cell>
          <cell r="AG1765" t="str">
            <v/>
          </cell>
          <cell r="AH1765" t="str">
            <v>/</v>
          </cell>
          <cell r="AI1765" t="str">
            <v>/</v>
          </cell>
        </row>
        <row r="1766">
          <cell r="AF1766" t="str">
            <v/>
          </cell>
          <cell r="AG1766" t="str">
            <v/>
          </cell>
          <cell r="AH1766" t="str">
            <v>/</v>
          </cell>
          <cell r="AI1766" t="str">
            <v>/</v>
          </cell>
        </row>
        <row r="1767">
          <cell r="AF1767" t="str">
            <v/>
          </cell>
          <cell r="AG1767" t="str">
            <v/>
          </cell>
          <cell r="AH1767" t="str">
            <v>/</v>
          </cell>
          <cell r="AI1767" t="str">
            <v>/</v>
          </cell>
        </row>
        <row r="1768">
          <cell r="AF1768" t="str">
            <v/>
          </cell>
          <cell r="AG1768" t="str">
            <v/>
          </cell>
          <cell r="AH1768" t="str">
            <v>/</v>
          </cell>
          <cell r="AI1768" t="str">
            <v>/</v>
          </cell>
        </row>
        <row r="1769">
          <cell r="AF1769" t="str">
            <v/>
          </cell>
          <cell r="AG1769" t="str">
            <v/>
          </cell>
          <cell r="AH1769" t="str">
            <v>/</v>
          </cell>
          <cell r="AI1769" t="str">
            <v>/</v>
          </cell>
        </row>
        <row r="1770">
          <cell r="AF1770" t="str">
            <v/>
          </cell>
          <cell r="AG1770" t="str">
            <v/>
          </cell>
          <cell r="AH1770" t="str">
            <v>/</v>
          </cell>
          <cell r="AI1770" t="str">
            <v>/</v>
          </cell>
        </row>
        <row r="1771">
          <cell r="AF1771" t="str">
            <v/>
          </cell>
          <cell r="AG1771" t="str">
            <v/>
          </cell>
          <cell r="AH1771" t="str">
            <v>/</v>
          </cell>
          <cell r="AI1771" t="str">
            <v>/</v>
          </cell>
        </row>
        <row r="1772">
          <cell r="AF1772" t="str">
            <v/>
          </cell>
          <cell r="AG1772" t="str">
            <v/>
          </cell>
          <cell r="AH1772" t="str">
            <v>/</v>
          </cell>
          <cell r="AI1772" t="str">
            <v>/</v>
          </cell>
        </row>
        <row r="1773">
          <cell r="AF1773" t="str">
            <v/>
          </cell>
          <cell r="AG1773" t="str">
            <v/>
          </cell>
          <cell r="AH1773" t="str">
            <v>/</v>
          </cell>
          <cell r="AI1773" t="str">
            <v>/</v>
          </cell>
        </row>
        <row r="1774">
          <cell r="AF1774" t="str">
            <v/>
          </cell>
          <cell r="AG1774" t="str">
            <v/>
          </cell>
          <cell r="AH1774" t="str">
            <v>/</v>
          </cell>
          <cell r="AI1774" t="str">
            <v>/</v>
          </cell>
        </row>
        <row r="1775">
          <cell r="AF1775" t="str">
            <v/>
          </cell>
          <cell r="AG1775" t="str">
            <v/>
          </cell>
          <cell r="AH1775" t="str">
            <v>/</v>
          </cell>
          <cell r="AI1775" t="str">
            <v>/</v>
          </cell>
        </row>
        <row r="1776">
          <cell r="AF1776" t="str">
            <v/>
          </cell>
          <cell r="AG1776" t="str">
            <v/>
          </cell>
          <cell r="AH1776" t="str">
            <v>/</v>
          </cell>
          <cell r="AI1776" t="str">
            <v>/</v>
          </cell>
        </row>
        <row r="1777">
          <cell r="AF1777" t="str">
            <v/>
          </cell>
          <cell r="AG1777" t="str">
            <v/>
          </cell>
          <cell r="AH1777" t="str">
            <v>/</v>
          </cell>
          <cell r="AI1777" t="str">
            <v>/</v>
          </cell>
        </row>
        <row r="1778">
          <cell r="AF1778" t="str">
            <v/>
          </cell>
          <cell r="AG1778" t="str">
            <v/>
          </cell>
          <cell r="AH1778" t="str">
            <v>/</v>
          </cell>
          <cell r="AI1778" t="str">
            <v>/</v>
          </cell>
        </row>
        <row r="1779">
          <cell r="AF1779" t="str">
            <v/>
          </cell>
          <cell r="AG1779" t="str">
            <v/>
          </cell>
          <cell r="AH1779" t="str">
            <v>/</v>
          </cell>
          <cell r="AI1779" t="str">
            <v>/</v>
          </cell>
        </row>
        <row r="1780">
          <cell r="AF1780" t="str">
            <v/>
          </cell>
          <cell r="AG1780" t="str">
            <v/>
          </cell>
          <cell r="AH1780" t="str">
            <v>/</v>
          </cell>
          <cell r="AI1780" t="str">
            <v>/</v>
          </cell>
        </row>
        <row r="1781">
          <cell r="AF1781" t="str">
            <v/>
          </cell>
          <cell r="AG1781" t="str">
            <v/>
          </cell>
          <cell r="AH1781" t="str">
            <v>/</v>
          </cell>
          <cell r="AI1781" t="str">
            <v>/</v>
          </cell>
        </row>
        <row r="1782">
          <cell r="AF1782" t="str">
            <v/>
          </cell>
          <cell r="AG1782" t="str">
            <v/>
          </cell>
          <cell r="AH1782" t="str">
            <v>/</v>
          </cell>
          <cell r="AI1782" t="str">
            <v>/</v>
          </cell>
        </row>
        <row r="1783">
          <cell r="AF1783" t="str">
            <v/>
          </cell>
          <cell r="AG1783" t="str">
            <v/>
          </cell>
          <cell r="AH1783" t="str">
            <v>/</v>
          </cell>
          <cell r="AI1783" t="str">
            <v>/</v>
          </cell>
        </row>
        <row r="1784">
          <cell r="AF1784" t="str">
            <v/>
          </cell>
          <cell r="AG1784" t="str">
            <v/>
          </cell>
          <cell r="AH1784" t="str">
            <v>/</v>
          </cell>
          <cell r="AI1784" t="str">
            <v>/</v>
          </cell>
        </row>
        <row r="1785">
          <cell r="AF1785" t="str">
            <v/>
          </cell>
          <cell r="AG1785" t="str">
            <v/>
          </cell>
          <cell r="AH1785" t="str">
            <v>/</v>
          </cell>
          <cell r="AI1785" t="str">
            <v>/</v>
          </cell>
        </row>
        <row r="1786">
          <cell r="AF1786" t="str">
            <v/>
          </cell>
          <cell r="AG1786" t="str">
            <v/>
          </cell>
          <cell r="AH1786" t="str">
            <v>/</v>
          </cell>
          <cell r="AI1786" t="str">
            <v>/</v>
          </cell>
        </row>
        <row r="1787">
          <cell r="AF1787" t="str">
            <v/>
          </cell>
          <cell r="AG1787" t="str">
            <v/>
          </cell>
          <cell r="AH1787" t="str">
            <v>/</v>
          </cell>
          <cell r="AI1787" t="str">
            <v>/</v>
          </cell>
        </row>
        <row r="1788">
          <cell r="AF1788" t="str">
            <v/>
          </cell>
          <cell r="AG1788" t="str">
            <v/>
          </cell>
          <cell r="AH1788" t="str">
            <v>/</v>
          </cell>
          <cell r="AI1788" t="str">
            <v>/</v>
          </cell>
        </row>
        <row r="1789">
          <cell r="AF1789" t="str">
            <v/>
          </cell>
          <cell r="AG1789" t="str">
            <v/>
          </cell>
          <cell r="AH1789" t="str">
            <v>/</v>
          </cell>
          <cell r="AI1789" t="str">
            <v>/</v>
          </cell>
        </row>
        <row r="1790">
          <cell r="AF1790" t="str">
            <v/>
          </cell>
          <cell r="AG1790" t="str">
            <v/>
          </cell>
          <cell r="AH1790" t="str">
            <v>/</v>
          </cell>
          <cell r="AI1790" t="str">
            <v>/</v>
          </cell>
        </row>
        <row r="1791">
          <cell r="AF1791" t="str">
            <v/>
          </cell>
          <cell r="AG1791" t="str">
            <v/>
          </cell>
          <cell r="AH1791" t="str">
            <v>/</v>
          </cell>
          <cell r="AI1791" t="str">
            <v>/</v>
          </cell>
        </row>
        <row r="1792">
          <cell r="AF1792" t="str">
            <v/>
          </cell>
          <cell r="AG1792" t="str">
            <v/>
          </cell>
          <cell r="AH1792" t="str">
            <v>/</v>
          </cell>
          <cell r="AI1792" t="str">
            <v>/</v>
          </cell>
        </row>
        <row r="1793">
          <cell r="AF1793" t="str">
            <v/>
          </cell>
          <cell r="AG1793" t="str">
            <v/>
          </cell>
          <cell r="AH1793" t="str">
            <v>/</v>
          </cell>
          <cell r="AI1793" t="str">
            <v>/</v>
          </cell>
        </row>
        <row r="1794">
          <cell r="AF1794" t="str">
            <v/>
          </cell>
          <cell r="AG1794" t="str">
            <v/>
          </cell>
          <cell r="AH1794" t="str">
            <v>/</v>
          </cell>
          <cell r="AI1794" t="str">
            <v>/</v>
          </cell>
        </row>
        <row r="1795">
          <cell r="AF1795" t="str">
            <v/>
          </cell>
          <cell r="AG1795" t="str">
            <v/>
          </cell>
          <cell r="AH1795" t="str">
            <v>/</v>
          </cell>
          <cell r="AI1795" t="str">
            <v>/</v>
          </cell>
        </row>
        <row r="1796">
          <cell r="AF1796" t="str">
            <v/>
          </cell>
          <cell r="AG1796" t="str">
            <v/>
          </cell>
          <cell r="AH1796" t="str">
            <v>/</v>
          </cell>
          <cell r="AI1796" t="str">
            <v>/</v>
          </cell>
        </row>
        <row r="1797">
          <cell r="AF1797" t="str">
            <v/>
          </cell>
          <cell r="AG1797" t="str">
            <v/>
          </cell>
          <cell r="AH1797" t="str">
            <v>/</v>
          </cell>
          <cell r="AI1797" t="str">
            <v>/</v>
          </cell>
        </row>
        <row r="1798">
          <cell r="AF1798" t="str">
            <v/>
          </cell>
          <cell r="AG1798" t="str">
            <v/>
          </cell>
          <cell r="AH1798" t="str">
            <v>/</v>
          </cell>
          <cell r="AI1798" t="str">
            <v>/</v>
          </cell>
        </row>
        <row r="1799">
          <cell r="AF1799" t="str">
            <v/>
          </cell>
          <cell r="AG1799" t="str">
            <v/>
          </cell>
          <cell r="AH1799" t="str">
            <v>/</v>
          </cell>
          <cell r="AI1799" t="str">
            <v>/</v>
          </cell>
        </row>
        <row r="1800">
          <cell r="AF1800" t="str">
            <v/>
          </cell>
          <cell r="AG1800" t="str">
            <v/>
          </cell>
          <cell r="AH1800" t="str">
            <v>/</v>
          </cell>
          <cell r="AI1800" t="str">
            <v>/</v>
          </cell>
        </row>
        <row r="1801">
          <cell r="AF1801" t="str">
            <v/>
          </cell>
          <cell r="AG1801" t="str">
            <v/>
          </cell>
          <cell r="AH1801" t="str">
            <v>/</v>
          </cell>
          <cell r="AI1801" t="str">
            <v>/</v>
          </cell>
        </row>
        <row r="1802">
          <cell r="AF1802" t="str">
            <v/>
          </cell>
          <cell r="AG1802" t="str">
            <v/>
          </cell>
          <cell r="AH1802" t="str">
            <v>/</v>
          </cell>
          <cell r="AI1802" t="str">
            <v>/</v>
          </cell>
        </row>
        <row r="1803">
          <cell r="AF1803" t="str">
            <v/>
          </cell>
          <cell r="AG1803" t="str">
            <v/>
          </cell>
          <cell r="AH1803" t="str">
            <v>/</v>
          </cell>
          <cell r="AI1803" t="str">
            <v>/</v>
          </cell>
        </row>
        <row r="1804">
          <cell r="AF1804" t="str">
            <v/>
          </cell>
          <cell r="AG1804" t="str">
            <v/>
          </cell>
          <cell r="AH1804" t="str">
            <v>/</v>
          </cell>
          <cell r="AI1804" t="str">
            <v>/</v>
          </cell>
        </row>
        <row r="1805">
          <cell r="AF1805" t="str">
            <v/>
          </cell>
          <cell r="AG1805" t="str">
            <v/>
          </cell>
          <cell r="AH1805" t="str">
            <v>/</v>
          </cell>
          <cell r="AI1805" t="str">
            <v>/</v>
          </cell>
        </row>
        <row r="1806">
          <cell r="AF1806" t="str">
            <v/>
          </cell>
          <cell r="AG1806" t="str">
            <v/>
          </cell>
          <cell r="AH1806" t="str">
            <v>/</v>
          </cell>
          <cell r="AI1806" t="str">
            <v>/</v>
          </cell>
        </row>
        <row r="1807">
          <cell r="AF1807" t="str">
            <v/>
          </cell>
          <cell r="AG1807" t="str">
            <v/>
          </cell>
          <cell r="AH1807" t="str">
            <v>/</v>
          </cell>
          <cell r="AI1807" t="str">
            <v>/</v>
          </cell>
        </row>
        <row r="1808">
          <cell r="AF1808" t="str">
            <v/>
          </cell>
          <cell r="AG1808" t="str">
            <v/>
          </cell>
          <cell r="AH1808" t="str">
            <v>/</v>
          </cell>
          <cell r="AI1808" t="str">
            <v>/</v>
          </cell>
        </row>
        <row r="1809">
          <cell r="AF1809" t="str">
            <v/>
          </cell>
          <cell r="AG1809" t="str">
            <v/>
          </cell>
          <cell r="AH1809" t="str">
            <v>/</v>
          </cell>
          <cell r="AI1809" t="str">
            <v>/</v>
          </cell>
        </row>
        <row r="1810">
          <cell r="AF1810" t="str">
            <v/>
          </cell>
          <cell r="AG1810" t="str">
            <v/>
          </cell>
          <cell r="AH1810" t="str">
            <v>/</v>
          </cell>
          <cell r="AI1810" t="str">
            <v>/</v>
          </cell>
        </row>
        <row r="1811">
          <cell r="AF1811" t="str">
            <v/>
          </cell>
          <cell r="AG1811" t="str">
            <v/>
          </cell>
          <cell r="AH1811" t="str">
            <v>/</v>
          </cell>
          <cell r="AI1811" t="str">
            <v>/</v>
          </cell>
        </row>
        <row r="1812">
          <cell r="AF1812" t="str">
            <v/>
          </cell>
          <cell r="AG1812" t="str">
            <v/>
          </cell>
          <cell r="AH1812" t="str">
            <v>/</v>
          </cell>
          <cell r="AI1812" t="str">
            <v>/</v>
          </cell>
        </row>
        <row r="1813">
          <cell r="AF1813" t="str">
            <v/>
          </cell>
          <cell r="AG1813" t="str">
            <v/>
          </cell>
          <cell r="AH1813" t="str">
            <v>/</v>
          </cell>
          <cell r="AI1813" t="str">
            <v>/</v>
          </cell>
        </row>
        <row r="1814">
          <cell r="AF1814" t="str">
            <v/>
          </cell>
          <cell r="AG1814" t="str">
            <v/>
          </cell>
          <cell r="AH1814" t="str">
            <v>/</v>
          </cell>
          <cell r="AI1814" t="str">
            <v>/</v>
          </cell>
        </row>
        <row r="1815">
          <cell r="AF1815" t="str">
            <v/>
          </cell>
          <cell r="AG1815" t="str">
            <v/>
          </cell>
          <cell r="AH1815" t="str">
            <v>/</v>
          </cell>
          <cell r="AI1815" t="str">
            <v>/</v>
          </cell>
        </row>
        <row r="1816">
          <cell r="AF1816" t="str">
            <v/>
          </cell>
          <cell r="AG1816" t="str">
            <v/>
          </cell>
          <cell r="AH1816" t="str">
            <v>/</v>
          </cell>
          <cell r="AI1816" t="str">
            <v>/</v>
          </cell>
        </row>
        <row r="1817">
          <cell r="AF1817" t="str">
            <v/>
          </cell>
          <cell r="AG1817" t="str">
            <v/>
          </cell>
          <cell r="AH1817" t="str">
            <v>/</v>
          </cell>
          <cell r="AI1817" t="str">
            <v>/</v>
          </cell>
        </row>
        <row r="1818">
          <cell r="AF1818" t="str">
            <v/>
          </cell>
          <cell r="AG1818" t="str">
            <v/>
          </cell>
          <cell r="AH1818" t="str">
            <v>/</v>
          </cell>
          <cell r="AI1818" t="str">
            <v>/</v>
          </cell>
        </row>
        <row r="1819">
          <cell r="AF1819" t="str">
            <v/>
          </cell>
          <cell r="AG1819" t="str">
            <v/>
          </cell>
          <cell r="AH1819" t="str">
            <v>/</v>
          </cell>
          <cell r="AI1819" t="str">
            <v>/</v>
          </cell>
        </row>
        <row r="1820">
          <cell r="AF1820" t="str">
            <v/>
          </cell>
          <cell r="AG1820" t="str">
            <v/>
          </cell>
          <cell r="AH1820" t="str">
            <v>/</v>
          </cell>
          <cell r="AI1820" t="str">
            <v>/</v>
          </cell>
        </row>
        <row r="1821">
          <cell r="AF1821" t="str">
            <v/>
          </cell>
          <cell r="AG1821" t="str">
            <v/>
          </cell>
          <cell r="AH1821" t="str">
            <v>/</v>
          </cell>
          <cell r="AI1821" t="str">
            <v>/</v>
          </cell>
        </row>
        <row r="1822">
          <cell r="AF1822" t="str">
            <v/>
          </cell>
          <cell r="AG1822" t="str">
            <v/>
          </cell>
          <cell r="AH1822" t="str">
            <v>/</v>
          </cell>
          <cell r="AI1822" t="str">
            <v>/</v>
          </cell>
        </row>
        <row r="1823">
          <cell r="AF1823" t="str">
            <v/>
          </cell>
          <cell r="AG1823" t="str">
            <v/>
          </cell>
          <cell r="AH1823" t="str">
            <v>/</v>
          </cell>
          <cell r="AI1823" t="str">
            <v>/</v>
          </cell>
        </row>
        <row r="1824">
          <cell r="AF1824" t="str">
            <v/>
          </cell>
          <cell r="AG1824" t="str">
            <v/>
          </cell>
          <cell r="AH1824" t="str">
            <v>/</v>
          </cell>
          <cell r="AI1824" t="str">
            <v>/</v>
          </cell>
        </row>
        <row r="1825">
          <cell r="AF1825" t="str">
            <v/>
          </cell>
          <cell r="AG1825" t="str">
            <v/>
          </cell>
          <cell r="AH1825" t="str">
            <v>/</v>
          </cell>
          <cell r="AI1825" t="str">
            <v>/</v>
          </cell>
        </row>
        <row r="1826">
          <cell r="AF1826" t="str">
            <v/>
          </cell>
          <cell r="AG1826" t="str">
            <v/>
          </cell>
          <cell r="AH1826" t="str">
            <v>/</v>
          </cell>
          <cell r="AI1826" t="str">
            <v>/</v>
          </cell>
        </row>
        <row r="1827">
          <cell r="AF1827" t="str">
            <v/>
          </cell>
          <cell r="AG1827" t="str">
            <v/>
          </cell>
          <cell r="AH1827" t="str">
            <v>/</v>
          </cell>
          <cell r="AI1827" t="str">
            <v>/</v>
          </cell>
        </row>
        <row r="1828">
          <cell r="AF1828" t="str">
            <v/>
          </cell>
          <cell r="AG1828" t="str">
            <v/>
          </cell>
          <cell r="AH1828" t="str">
            <v>/</v>
          </cell>
          <cell r="AI1828" t="str">
            <v>/</v>
          </cell>
        </row>
        <row r="1829">
          <cell r="AF1829" t="str">
            <v/>
          </cell>
          <cell r="AG1829" t="str">
            <v/>
          </cell>
          <cell r="AH1829" t="str">
            <v>/</v>
          </cell>
          <cell r="AI1829" t="str">
            <v>/</v>
          </cell>
        </row>
        <row r="1830">
          <cell r="AF1830" t="str">
            <v/>
          </cell>
          <cell r="AG1830" t="str">
            <v/>
          </cell>
          <cell r="AH1830" t="str">
            <v>/</v>
          </cell>
          <cell r="AI1830" t="str">
            <v>/</v>
          </cell>
        </row>
        <row r="1831">
          <cell r="AF1831" t="str">
            <v/>
          </cell>
          <cell r="AG1831" t="str">
            <v/>
          </cell>
          <cell r="AH1831" t="str">
            <v>/</v>
          </cell>
          <cell r="AI1831" t="str">
            <v>/</v>
          </cell>
        </row>
        <row r="1832">
          <cell r="AF1832" t="str">
            <v/>
          </cell>
          <cell r="AG1832" t="str">
            <v/>
          </cell>
          <cell r="AH1832" t="str">
            <v>/</v>
          </cell>
          <cell r="AI1832" t="str">
            <v>/</v>
          </cell>
        </row>
        <row r="1833">
          <cell r="AF1833" t="str">
            <v/>
          </cell>
          <cell r="AG1833" t="str">
            <v/>
          </cell>
          <cell r="AH1833" t="str">
            <v>/</v>
          </cell>
          <cell r="AI1833" t="str">
            <v>/</v>
          </cell>
        </row>
        <row r="1834">
          <cell r="AF1834" t="str">
            <v/>
          </cell>
          <cell r="AG1834" t="str">
            <v/>
          </cell>
          <cell r="AH1834" t="str">
            <v>/</v>
          </cell>
          <cell r="AI1834" t="str">
            <v>/</v>
          </cell>
        </row>
        <row r="1835">
          <cell r="AF1835" t="str">
            <v/>
          </cell>
          <cell r="AG1835" t="str">
            <v/>
          </cell>
          <cell r="AH1835" t="str">
            <v>/</v>
          </cell>
          <cell r="AI1835" t="str">
            <v>/</v>
          </cell>
        </row>
        <row r="1836">
          <cell r="AF1836" t="str">
            <v/>
          </cell>
          <cell r="AG1836" t="str">
            <v/>
          </cell>
          <cell r="AH1836" t="str">
            <v>/</v>
          </cell>
          <cell r="AI1836" t="str">
            <v>/</v>
          </cell>
        </row>
        <row r="1837">
          <cell r="AF1837" t="str">
            <v/>
          </cell>
          <cell r="AG1837" t="str">
            <v/>
          </cell>
          <cell r="AH1837" t="str">
            <v>/</v>
          </cell>
          <cell r="AI1837" t="str">
            <v>/</v>
          </cell>
        </row>
        <row r="1838">
          <cell r="AF1838" t="str">
            <v/>
          </cell>
          <cell r="AG1838" t="str">
            <v/>
          </cell>
          <cell r="AH1838" t="str">
            <v>/</v>
          </cell>
          <cell r="AI1838" t="str">
            <v>/</v>
          </cell>
        </row>
        <row r="1839">
          <cell r="AF1839" t="str">
            <v/>
          </cell>
          <cell r="AG1839" t="str">
            <v/>
          </cell>
          <cell r="AH1839" t="str">
            <v>/</v>
          </cell>
          <cell r="AI1839" t="str">
            <v>/</v>
          </cell>
        </row>
        <row r="1840">
          <cell r="AF1840" t="str">
            <v/>
          </cell>
          <cell r="AG1840" t="str">
            <v/>
          </cell>
          <cell r="AH1840" t="str">
            <v>/</v>
          </cell>
          <cell r="AI1840" t="str">
            <v>/</v>
          </cell>
        </row>
        <row r="1841">
          <cell r="AF1841" t="str">
            <v/>
          </cell>
          <cell r="AG1841" t="str">
            <v/>
          </cell>
          <cell r="AH1841" t="str">
            <v>/</v>
          </cell>
          <cell r="AI1841" t="str">
            <v>/</v>
          </cell>
        </row>
        <row r="1842">
          <cell r="AF1842" t="str">
            <v/>
          </cell>
          <cell r="AG1842" t="str">
            <v/>
          </cell>
          <cell r="AH1842" t="str">
            <v>/</v>
          </cell>
          <cell r="AI1842" t="str">
            <v>/</v>
          </cell>
        </row>
        <row r="1843">
          <cell r="AF1843" t="str">
            <v/>
          </cell>
          <cell r="AG1843" t="str">
            <v/>
          </cell>
          <cell r="AH1843" t="str">
            <v>/</v>
          </cell>
          <cell r="AI1843" t="str">
            <v>/</v>
          </cell>
        </row>
        <row r="1844">
          <cell r="AF1844" t="str">
            <v/>
          </cell>
          <cell r="AG1844" t="str">
            <v/>
          </cell>
          <cell r="AH1844" t="str">
            <v>/</v>
          </cell>
          <cell r="AI1844" t="str">
            <v>/</v>
          </cell>
        </row>
        <row r="1845">
          <cell r="AF1845" t="str">
            <v/>
          </cell>
          <cell r="AG1845" t="str">
            <v/>
          </cell>
          <cell r="AH1845" t="str">
            <v>/</v>
          </cell>
          <cell r="AI1845" t="str">
            <v>/</v>
          </cell>
        </row>
        <row r="1846">
          <cell r="AF1846" t="str">
            <v/>
          </cell>
          <cell r="AG1846" t="str">
            <v/>
          </cell>
          <cell r="AH1846" t="str">
            <v>/</v>
          </cell>
          <cell r="AI1846" t="str">
            <v>/</v>
          </cell>
        </row>
        <row r="1847">
          <cell r="AF1847" t="str">
            <v/>
          </cell>
          <cell r="AG1847" t="str">
            <v/>
          </cell>
          <cell r="AH1847" t="str">
            <v>/</v>
          </cell>
          <cell r="AI1847" t="str">
            <v>/</v>
          </cell>
        </row>
        <row r="1848">
          <cell r="AF1848" t="str">
            <v/>
          </cell>
          <cell r="AG1848" t="str">
            <v/>
          </cell>
          <cell r="AH1848" t="str">
            <v>/</v>
          </cell>
          <cell r="AI1848" t="str">
            <v>/</v>
          </cell>
        </row>
        <row r="1849">
          <cell r="AF1849" t="str">
            <v/>
          </cell>
          <cell r="AG1849" t="str">
            <v/>
          </cell>
          <cell r="AH1849" t="str">
            <v>/</v>
          </cell>
          <cell r="AI1849" t="str">
            <v>/</v>
          </cell>
        </row>
        <row r="1850">
          <cell r="AF1850" t="str">
            <v/>
          </cell>
          <cell r="AG1850" t="str">
            <v/>
          </cell>
          <cell r="AH1850" t="str">
            <v>/</v>
          </cell>
          <cell r="AI1850" t="str">
            <v>/</v>
          </cell>
        </row>
        <row r="1851">
          <cell r="AF1851" t="str">
            <v/>
          </cell>
          <cell r="AG1851" t="str">
            <v/>
          </cell>
          <cell r="AH1851" t="str">
            <v>/</v>
          </cell>
          <cell r="AI1851" t="str">
            <v>/</v>
          </cell>
        </row>
        <row r="1852">
          <cell r="AF1852" t="str">
            <v/>
          </cell>
          <cell r="AG1852" t="str">
            <v/>
          </cell>
          <cell r="AH1852" t="str">
            <v>/</v>
          </cell>
          <cell r="AI1852" t="str">
            <v>/</v>
          </cell>
        </row>
        <row r="1853">
          <cell r="AF1853" t="str">
            <v/>
          </cell>
          <cell r="AG1853" t="str">
            <v/>
          </cell>
          <cell r="AH1853" t="str">
            <v>/</v>
          </cell>
          <cell r="AI1853" t="str">
            <v>/</v>
          </cell>
        </row>
        <row r="1854">
          <cell r="AF1854" t="str">
            <v/>
          </cell>
          <cell r="AG1854" t="str">
            <v/>
          </cell>
          <cell r="AH1854" t="str">
            <v>/</v>
          </cell>
          <cell r="AI1854" t="str">
            <v>/</v>
          </cell>
        </row>
        <row r="1855">
          <cell r="AF1855" t="str">
            <v/>
          </cell>
          <cell r="AG1855" t="str">
            <v/>
          </cell>
          <cell r="AH1855" t="str">
            <v>/</v>
          </cell>
          <cell r="AI1855" t="str">
            <v>/</v>
          </cell>
        </row>
        <row r="1856">
          <cell r="AF1856" t="str">
            <v/>
          </cell>
          <cell r="AG1856" t="str">
            <v/>
          </cell>
          <cell r="AH1856" t="str">
            <v>/</v>
          </cell>
          <cell r="AI1856" t="str">
            <v>/</v>
          </cell>
        </row>
        <row r="1857">
          <cell r="AF1857" t="str">
            <v/>
          </cell>
          <cell r="AG1857" t="str">
            <v/>
          </cell>
          <cell r="AH1857" t="str">
            <v>/</v>
          </cell>
          <cell r="AI1857" t="str">
            <v>/</v>
          </cell>
        </row>
        <row r="1858">
          <cell r="AF1858" t="str">
            <v/>
          </cell>
          <cell r="AG1858" t="str">
            <v/>
          </cell>
          <cell r="AH1858" t="str">
            <v>/</v>
          </cell>
          <cell r="AI1858" t="str">
            <v>/</v>
          </cell>
        </row>
        <row r="1859">
          <cell r="AF1859" t="str">
            <v/>
          </cell>
          <cell r="AG1859" t="str">
            <v/>
          </cell>
          <cell r="AH1859" t="str">
            <v>/</v>
          </cell>
          <cell r="AI1859" t="str">
            <v>/</v>
          </cell>
        </row>
        <row r="1860">
          <cell r="AF1860" t="str">
            <v/>
          </cell>
          <cell r="AG1860" t="str">
            <v/>
          </cell>
          <cell r="AH1860" t="str">
            <v>/</v>
          </cell>
          <cell r="AI1860" t="str">
            <v>/</v>
          </cell>
        </row>
        <row r="1861">
          <cell r="AF1861" t="str">
            <v/>
          </cell>
          <cell r="AG1861" t="str">
            <v/>
          </cell>
          <cell r="AH1861" t="str">
            <v>/</v>
          </cell>
          <cell r="AI1861" t="str">
            <v>/</v>
          </cell>
        </row>
        <row r="1862">
          <cell r="AF1862" t="str">
            <v/>
          </cell>
          <cell r="AG1862" t="str">
            <v/>
          </cell>
          <cell r="AH1862" t="str">
            <v>/</v>
          </cell>
          <cell r="AI1862" t="str">
            <v>/</v>
          </cell>
        </row>
        <row r="1863">
          <cell r="AF1863" t="str">
            <v/>
          </cell>
          <cell r="AG1863" t="str">
            <v/>
          </cell>
          <cell r="AH1863" t="str">
            <v>/</v>
          </cell>
          <cell r="AI1863" t="str">
            <v>/</v>
          </cell>
        </row>
        <row r="1864">
          <cell r="AF1864" t="str">
            <v/>
          </cell>
          <cell r="AG1864" t="str">
            <v/>
          </cell>
          <cell r="AH1864" t="str">
            <v>/</v>
          </cell>
          <cell r="AI1864" t="str">
            <v>/</v>
          </cell>
        </row>
        <row r="1865">
          <cell r="AF1865" t="str">
            <v/>
          </cell>
          <cell r="AG1865" t="str">
            <v/>
          </cell>
          <cell r="AH1865" t="str">
            <v>/</v>
          </cell>
          <cell r="AI1865" t="str">
            <v>/</v>
          </cell>
        </row>
        <row r="1866">
          <cell r="AF1866" t="str">
            <v/>
          </cell>
          <cell r="AG1866" t="str">
            <v/>
          </cell>
          <cell r="AH1866" t="str">
            <v>/</v>
          </cell>
          <cell r="AI1866" t="str">
            <v>/</v>
          </cell>
        </row>
        <row r="1867">
          <cell r="AF1867" t="str">
            <v/>
          </cell>
          <cell r="AG1867" t="str">
            <v/>
          </cell>
          <cell r="AH1867" t="str">
            <v>/</v>
          </cell>
          <cell r="AI1867" t="str">
            <v>/</v>
          </cell>
        </row>
        <row r="1868">
          <cell r="AF1868" t="str">
            <v/>
          </cell>
          <cell r="AG1868" t="str">
            <v/>
          </cell>
          <cell r="AH1868" t="str">
            <v>/</v>
          </cell>
          <cell r="AI1868" t="str">
            <v>/</v>
          </cell>
        </row>
        <row r="1869">
          <cell r="AF1869" t="str">
            <v/>
          </cell>
          <cell r="AG1869" t="str">
            <v/>
          </cell>
          <cell r="AH1869" t="str">
            <v>/</v>
          </cell>
          <cell r="AI1869" t="str">
            <v>/</v>
          </cell>
        </row>
        <row r="1870">
          <cell r="AF1870" t="str">
            <v/>
          </cell>
          <cell r="AG1870" t="str">
            <v/>
          </cell>
          <cell r="AH1870" t="str">
            <v>/</v>
          </cell>
          <cell r="AI1870" t="str">
            <v>/</v>
          </cell>
        </row>
        <row r="1871">
          <cell r="AF1871" t="str">
            <v/>
          </cell>
          <cell r="AG1871" t="str">
            <v/>
          </cell>
          <cell r="AH1871" t="str">
            <v>/</v>
          </cell>
          <cell r="AI1871" t="str">
            <v>/</v>
          </cell>
        </row>
        <row r="1872">
          <cell r="AF1872" t="str">
            <v/>
          </cell>
          <cell r="AG1872" t="str">
            <v/>
          </cell>
          <cell r="AH1872" t="str">
            <v>/</v>
          </cell>
          <cell r="AI1872" t="str">
            <v>/</v>
          </cell>
        </row>
        <row r="1873">
          <cell r="AF1873" t="str">
            <v/>
          </cell>
          <cell r="AG1873" t="str">
            <v/>
          </cell>
          <cell r="AH1873" t="str">
            <v>/</v>
          </cell>
          <cell r="AI1873" t="str">
            <v>/</v>
          </cell>
        </row>
        <row r="1874">
          <cell r="AF1874" t="str">
            <v/>
          </cell>
          <cell r="AG1874" t="str">
            <v/>
          </cell>
          <cell r="AH1874" t="str">
            <v>/</v>
          </cell>
          <cell r="AI1874" t="str">
            <v>/</v>
          </cell>
        </row>
        <row r="1875">
          <cell r="AF1875" t="str">
            <v/>
          </cell>
          <cell r="AG1875" t="str">
            <v/>
          </cell>
          <cell r="AH1875" t="str">
            <v>/</v>
          </cell>
          <cell r="AI1875" t="str">
            <v>/</v>
          </cell>
        </row>
        <row r="1876">
          <cell r="AF1876" t="str">
            <v/>
          </cell>
          <cell r="AG1876" t="str">
            <v/>
          </cell>
          <cell r="AH1876" t="str">
            <v>/</v>
          </cell>
          <cell r="AI1876" t="str">
            <v>/</v>
          </cell>
        </row>
        <row r="1877">
          <cell r="AF1877" t="str">
            <v/>
          </cell>
          <cell r="AG1877" t="str">
            <v/>
          </cell>
          <cell r="AH1877" t="str">
            <v>/</v>
          </cell>
          <cell r="AI1877" t="str">
            <v>/</v>
          </cell>
        </row>
        <row r="1878">
          <cell r="AF1878" t="str">
            <v/>
          </cell>
          <cell r="AG1878" t="str">
            <v/>
          </cell>
          <cell r="AH1878" t="str">
            <v>/</v>
          </cell>
          <cell r="AI1878" t="str">
            <v>/</v>
          </cell>
        </row>
        <row r="1879">
          <cell r="AF1879" t="str">
            <v/>
          </cell>
          <cell r="AG1879" t="str">
            <v/>
          </cell>
          <cell r="AH1879" t="str">
            <v>/</v>
          </cell>
          <cell r="AI1879" t="str">
            <v>/</v>
          </cell>
        </row>
        <row r="1880">
          <cell r="AF1880" t="str">
            <v/>
          </cell>
          <cell r="AG1880" t="str">
            <v/>
          </cell>
          <cell r="AH1880" t="str">
            <v>/</v>
          </cell>
          <cell r="AI1880" t="str">
            <v>/</v>
          </cell>
        </row>
        <row r="1881">
          <cell r="AF1881" t="str">
            <v/>
          </cell>
          <cell r="AG1881" t="str">
            <v/>
          </cell>
          <cell r="AH1881" t="str">
            <v>/</v>
          </cell>
          <cell r="AI1881" t="str">
            <v>/</v>
          </cell>
        </row>
        <row r="1882">
          <cell r="AF1882" t="str">
            <v/>
          </cell>
          <cell r="AG1882" t="str">
            <v/>
          </cell>
          <cell r="AH1882" t="str">
            <v>/</v>
          </cell>
          <cell r="AI1882" t="str">
            <v>/</v>
          </cell>
        </row>
        <row r="1883">
          <cell r="AF1883" t="str">
            <v/>
          </cell>
          <cell r="AG1883" t="str">
            <v/>
          </cell>
          <cell r="AH1883" t="str">
            <v>/</v>
          </cell>
          <cell r="AI1883" t="str">
            <v>/</v>
          </cell>
        </row>
        <row r="1884">
          <cell r="AF1884" t="str">
            <v/>
          </cell>
          <cell r="AG1884" t="str">
            <v/>
          </cell>
          <cell r="AH1884" t="str">
            <v>/</v>
          </cell>
          <cell r="AI1884" t="str">
            <v>/</v>
          </cell>
        </row>
        <row r="1885">
          <cell r="AF1885" t="str">
            <v/>
          </cell>
          <cell r="AG1885" t="str">
            <v/>
          </cell>
          <cell r="AH1885" t="str">
            <v>/</v>
          </cell>
          <cell r="AI1885" t="str">
            <v>/</v>
          </cell>
        </row>
        <row r="1886">
          <cell r="AF1886" t="str">
            <v/>
          </cell>
          <cell r="AG1886" t="str">
            <v/>
          </cell>
          <cell r="AH1886" t="str">
            <v>/</v>
          </cell>
          <cell r="AI1886" t="str">
            <v>/</v>
          </cell>
        </row>
        <row r="1887">
          <cell r="AF1887" t="str">
            <v/>
          </cell>
          <cell r="AG1887" t="str">
            <v/>
          </cell>
          <cell r="AH1887" t="str">
            <v>/</v>
          </cell>
          <cell r="AI1887" t="str">
            <v>/</v>
          </cell>
        </row>
        <row r="1888">
          <cell r="AF1888" t="str">
            <v/>
          </cell>
          <cell r="AG1888" t="str">
            <v/>
          </cell>
          <cell r="AH1888" t="str">
            <v>/</v>
          </cell>
          <cell r="AI1888" t="str">
            <v>/</v>
          </cell>
        </row>
        <row r="1889">
          <cell r="AF1889" t="str">
            <v/>
          </cell>
          <cell r="AG1889" t="str">
            <v/>
          </cell>
          <cell r="AH1889" t="str">
            <v>/</v>
          </cell>
          <cell r="AI1889" t="str">
            <v>/</v>
          </cell>
        </row>
        <row r="1890">
          <cell r="AF1890" t="str">
            <v/>
          </cell>
          <cell r="AG1890" t="str">
            <v/>
          </cell>
          <cell r="AH1890" t="str">
            <v>/</v>
          </cell>
          <cell r="AI1890" t="str">
            <v>/</v>
          </cell>
        </row>
        <row r="1891">
          <cell r="AF1891" t="str">
            <v/>
          </cell>
          <cell r="AG1891" t="str">
            <v/>
          </cell>
          <cell r="AH1891" t="str">
            <v>/</v>
          </cell>
          <cell r="AI1891" t="str">
            <v>/</v>
          </cell>
        </row>
        <row r="1892">
          <cell r="AF1892" t="str">
            <v/>
          </cell>
          <cell r="AG1892" t="str">
            <v/>
          </cell>
          <cell r="AH1892" t="str">
            <v>/</v>
          </cell>
          <cell r="AI1892" t="str">
            <v>/</v>
          </cell>
        </row>
        <row r="1893">
          <cell r="AF1893" t="str">
            <v/>
          </cell>
          <cell r="AG1893" t="str">
            <v/>
          </cell>
          <cell r="AH1893" t="str">
            <v>/</v>
          </cell>
          <cell r="AI1893" t="str">
            <v>/</v>
          </cell>
        </row>
        <row r="1894">
          <cell r="AF1894" t="str">
            <v/>
          </cell>
          <cell r="AG1894" t="str">
            <v/>
          </cell>
          <cell r="AH1894" t="str">
            <v>/</v>
          </cell>
          <cell r="AI1894" t="str">
            <v>/</v>
          </cell>
        </row>
        <row r="1895">
          <cell r="AF1895" t="str">
            <v/>
          </cell>
          <cell r="AG1895" t="str">
            <v/>
          </cell>
          <cell r="AH1895" t="str">
            <v>/</v>
          </cell>
          <cell r="AI1895" t="str">
            <v>/</v>
          </cell>
        </row>
        <row r="1896">
          <cell r="AF1896" t="str">
            <v/>
          </cell>
          <cell r="AG1896" t="str">
            <v/>
          </cell>
          <cell r="AH1896" t="str">
            <v>/</v>
          </cell>
          <cell r="AI1896" t="str">
            <v>/</v>
          </cell>
        </row>
        <row r="1897">
          <cell r="AF1897" t="str">
            <v/>
          </cell>
          <cell r="AG1897" t="str">
            <v/>
          </cell>
          <cell r="AH1897" t="str">
            <v>/</v>
          </cell>
          <cell r="AI1897" t="str">
            <v>/</v>
          </cell>
        </row>
        <row r="1898">
          <cell r="AF1898" t="str">
            <v/>
          </cell>
          <cell r="AG1898" t="str">
            <v/>
          </cell>
          <cell r="AH1898" t="str">
            <v>/</v>
          </cell>
          <cell r="AI1898" t="str">
            <v>/</v>
          </cell>
        </row>
        <row r="1899">
          <cell r="AF1899" t="str">
            <v/>
          </cell>
          <cell r="AG1899" t="str">
            <v/>
          </cell>
          <cell r="AH1899" t="str">
            <v>/</v>
          </cell>
          <cell r="AI1899" t="str">
            <v>/</v>
          </cell>
        </row>
        <row r="1900">
          <cell r="AF1900" t="str">
            <v/>
          </cell>
          <cell r="AG1900" t="str">
            <v/>
          </cell>
          <cell r="AH1900" t="str">
            <v>/</v>
          </cell>
          <cell r="AI1900" t="str">
            <v>/</v>
          </cell>
        </row>
        <row r="1901">
          <cell r="AF1901" t="str">
            <v/>
          </cell>
          <cell r="AG1901" t="str">
            <v/>
          </cell>
          <cell r="AH1901" t="str">
            <v>/</v>
          </cell>
          <cell r="AI1901" t="str">
            <v>/</v>
          </cell>
        </row>
        <row r="1902">
          <cell r="AF1902" t="str">
            <v/>
          </cell>
          <cell r="AG1902" t="str">
            <v/>
          </cell>
          <cell r="AH1902" t="str">
            <v>/</v>
          </cell>
          <cell r="AI1902" t="str">
            <v>/</v>
          </cell>
        </row>
        <row r="1903">
          <cell r="AF1903" t="str">
            <v/>
          </cell>
          <cell r="AG1903" t="str">
            <v/>
          </cell>
          <cell r="AH1903" t="str">
            <v>/</v>
          </cell>
          <cell r="AI1903" t="str">
            <v>/</v>
          </cell>
        </row>
        <row r="1904">
          <cell r="AF1904" t="str">
            <v/>
          </cell>
          <cell r="AG1904" t="str">
            <v/>
          </cell>
          <cell r="AH1904" t="str">
            <v>/</v>
          </cell>
          <cell r="AI1904" t="str">
            <v>/</v>
          </cell>
        </row>
        <row r="1905">
          <cell r="AF1905" t="str">
            <v/>
          </cell>
          <cell r="AG1905" t="str">
            <v/>
          </cell>
          <cell r="AH1905" t="str">
            <v>/</v>
          </cell>
          <cell r="AI1905" t="str">
            <v>/</v>
          </cell>
        </row>
        <row r="1906">
          <cell r="AF1906" t="str">
            <v/>
          </cell>
          <cell r="AG1906" t="str">
            <v/>
          </cell>
          <cell r="AH1906" t="str">
            <v>/</v>
          </cell>
          <cell r="AI1906" t="str">
            <v>/</v>
          </cell>
        </row>
        <row r="1907">
          <cell r="AF1907" t="str">
            <v/>
          </cell>
          <cell r="AG1907" t="str">
            <v/>
          </cell>
          <cell r="AH1907" t="str">
            <v>/</v>
          </cell>
          <cell r="AI1907" t="str">
            <v>/</v>
          </cell>
        </row>
        <row r="1908">
          <cell r="AF1908" t="str">
            <v/>
          </cell>
          <cell r="AG1908" t="str">
            <v/>
          </cell>
          <cell r="AH1908" t="str">
            <v>/</v>
          </cell>
          <cell r="AI1908" t="str">
            <v>/</v>
          </cell>
        </row>
        <row r="1909">
          <cell r="AF1909" t="str">
            <v/>
          </cell>
          <cell r="AG1909" t="str">
            <v/>
          </cell>
          <cell r="AH1909" t="str">
            <v>/</v>
          </cell>
          <cell r="AI1909" t="str">
            <v>/</v>
          </cell>
        </row>
        <row r="1910">
          <cell r="AF1910" t="str">
            <v/>
          </cell>
          <cell r="AG1910" t="str">
            <v/>
          </cell>
          <cell r="AH1910" t="str">
            <v>/</v>
          </cell>
          <cell r="AI1910" t="str">
            <v>/</v>
          </cell>
        </row>
        <row r="1911">
          <cell r="AF1911" t="str">
            <v/>
          </cell>
          <cell r="AG1911" t="str">
            <v/>
          </cell>
          <cell r="AH1911" t="str">
            <v>/</v>
          </cell>
          <cell r="AI1911" t="str">
            <v>/</v>
          </cell>
        </row>
        <row r="1912">
          <cell r="AF1912" t="str">
            <v/>
          </cell>
          <cell r="AG1912" t="str">
            <v/>
          </cell>
          <cell r="AH1912" t="str">
            <v>/</v>
          </cell>
          <cell r="AI1912" t="str">
            <v>/</v>
          </cell>
        </row>
        <row r="1913">
          <cell r="AF1913" t="str">
            <v/>
          </cell>
          <cell r="AG1913" t="str">
            <v/>
          </cell>
          <cell r="AH1913" t="str">
            <v>/</v>
          </cell>
          <cell r="AI1913" t="str">
            <v>/</v>
          </cell>
        </row>
        <row r="1914">
          <cell r="AF1914" t="str">
            <v/>
          </cell>
          <cell r="AG1914" t="str">
            <v/>
          </cell>
          <cell r="AH1914" t="str">
            <v>/</v>
          </cell>
          <cell r="AI1914" t="str">
            <v>/</v>
          </cell>
        </row>
        <row r="1915">
          <cell r="AF1915" t="str">
            <v/>
          </cell>
          <cell r="AG1915" t="str">
            <v/>
          </cell>
          <cell r="AH1915" t="str">
            <v>/</v>
          </cell>
          <cell r="AI1915" t="str">
            <v>/</v>
          </cell>
        </row>
        <row r="1916">
          <cell r="AF1916" t="str">
            <v/>
          </cell>
          <cell r="AG1916" t="str">
            <v/>
          </cell>
          <cell r="AH1916" t="str">
            <v>/</v>
          </cell>
          <cell r="AI1916" t="str">
            <v>/</v>
          </cell>
        </row>
        <row r="1917">
          <cell r="AF1917" t="str">
            <v/>
          </cell>
          <cell r="AG1917" t="str">
            <v/>
          </cell>
          <cell r="AH1917" t="str">
            <v>/</v>
          </cell>
          <cell r="AI1917" t="str">
            <v>/</v>
          </cell>
        </row>
        <row r="1918">
          <cell r="AF1918" t="str">
            <v/>
          </cell>
          <cell r="AG1918" t="str">
            <v/>
          </cell>
          <cell r="AH1918" t="str">
            <v>/</v>
          </cell>
          <cell r="AI1918" t="str">
            <v>/</v>
          </cell>
        </row>
        <row r="1919">
          <cell r="AF1919" t="str">
            <v/>
          </cell>
          <cell r="AG1919" t="str">
            <v/>
          </cell>
          <cell r="AH1919" t="str">
            <v>/</v>
          </cell>
          <cell r="AI1919" t="str">
            <v>/</v>
          </cell>
        </row>
        <row r="1920">
          <cell r="AF1920" t="str">
            <v/>
          </cell>
          <cell r="AG1920" t="str">
            <v/>
          </cell>
          <cell r="AH1920" t="str">
            <v>/</v>
          </cell>
          <cell r="AI1920" t="str">
            <v>/</v>
          </cell>
        </row>
        <row r="1921">
          <cell r="AF1921" t="str">
            <v/>
          </cell>
          <cell r="AG1921" t="str">
            <v/>
          </cell>
          <cell r="AH1921" t="str">
            <v>/</v>
          </cell>
          <cell r="AI1921" t="str">
            <v>/</v>
          </cell>
        </row>
        <row r="1922">
          <cell r="AF1922" t="str">
            <v/>
          </cell>
          <cell r="AG1922" t="str">
            <v/>
          </cell>
          <cell r="AH1922" t="str">
            <v>/</v>
          </cell>
          <cell r="AI1922" t="str">
            <v>/</v>
          </cell>
        </row>
        <row r="1923">
          <cell r="AF1923" t="str">
            <v/>
          </cell>
          <cell r="AG1923" t="str">
            <v/>
          </cell>
          <cell r="AH1923" t="str">
            <v>/</v>
          </cell>
          <cell r="AI1923" t="str">
            <v>/</v>
          </cell>
        </row>
        <row r="1924">
          <cell r="AF1924" t="str">
            <v/>
          </cell>
          <cell r="AG1924" t="str">
            <v/>
          </cell>
          <cell r="AH1924" t="str">
            <v>/</v>
          </cell>
          <cell r="AI1924" t="str">
            <v>/</v>
          </cell>
        </row>
        <row r="1925">
          <cell r="AF1925" t="str">
            <v/>
          </cell>
          <cell r="AG1925" t="str">
            <v/>
          </cell>
          <cell r="AH1925" t="str">
            <v>/</v>
          </cell>
          <cell r="AI1925" t="str">
            <v>/</v>
          </cell>
        </row>
        <row r="1926">
          <cell r="AF1926" t="str">
            <v/>
          </cell>
          <cell r="AG1926" t="str">
            <v/>
          </cell>
          <cell r="AH1926" t="str">
            <v>/</v>
          </cell>
          <cell r="AI1926" t="str">
            <v>/</v>
          </cell>
        </row>
        <row r="1927">
          <cell r="AF1927" t="str">
            <v/>
          </cell>
          <cell r="AG1927" t="str">
            <v/>
          </cell>
          <cell r="AH1927" t="str">
            <v>/</v>
          </cell>
          <cell r="AI1927" t="str">
            <v>/</v>
          </cell>
        </row>
        <row r="1928">
          <cell r="AF1928" t="str">
            <v/>
          </cell>
          <cell r="AG1928" t="str">
            <v/>
          </cell>
          <cell r="AH1928" t="str">
            <v>/</v>
          </cell>
          <cell r="AI1928" t="str">
            <v>/</v>
          </cell>
        </row>
        <row r="1929">
          <cell r="AF1929" t="str">
            <v/>
          </cell>
          <cell r="AG1929" t="str">
            <v/>
          </cell>
          <cell r="AH1929" t="str">
            <v>/</v>
          </cell>
          <cell r="AI1929" t="str">
            <v>/</v>
          </cell>
        </row>
        <row r="1930">
          <cell r="AF1930" t="str">
            <v/>
          </cell>
          <cell r="AG1930" t="str">
            <v/>
          </cell>
          <cell r="AH1930" t="str">
            <v>/</v>
          </cell>
          <cell r="AI1930" t="str">
            <v>/</v>
          </cell>
        </row>
        <row r="1931">
          <cell r="AF1931" t="str">
            <v/>
          </cell>
          <cell r="AG1931" t="str">
            <v/>
          </cell>
          <cell r="AH1931" t="str">
            <v>/</v>
          </cell>
          <cell r="AI1931" t="str">
            <v>/</v>
          </cell>
        </row>
        <row r="1932">
          <cell r="AF1932" t="str">
            <v/>
          </cell>
          <cell r="AG1932" t="str">
            <v/>
          </cell>
          <cell r="AH1932" t="str">
            <v>/</v>
          </cell>
          <cell r="AI1932" t="str">
            <v>/</v>
          </cell>
        </row>
        <row r="1933">
          <cell r="AF1933" t="str">
            <v/>
          </cell>
          <cell r="AG1933" t="str">
            <v/>
          </cell>
          <cell r="AH1933" t="str">
            <v>/</v>
          </cell>
          <cell r="AI1933" t="str">
            <v>/</v>
          </cell>
        </row>
        <row r="1934">
          <cell r="AF1934" t="str">
            <v/>
          </cell>
          <cell r="AG1934" t="str">
            <v/>
          </cell>
          <cell r="AH1934" t="str">
            <v>/</v>
          </cell>
          <cell r="AI1934" t="str">
            <v>/</v>
          </cell>
        </row>
        <row r="1935">
          <cell r="AF1935" t="str">
            <v/>
          </cell>
          <cell r="AG1935" t="str">
            <v/>
          </cell>
          <cell r="AH1935" t="str">
            <v>/</v>
          </cell>
          <cell r="AI1935" t="str">
            <v>/</v>
          </cell>
        </row>
        <row r="1936">
          <cell r="AF1936" t="str">
            <v/>
          </cell>
          <cell r="AG1936" t="str">
            <v/>
          </cell>
          <cell r="AH1936" t="str">
            <v>/</v>
          </cell>
          <cell r="AI1936" t="str">
            <v>/</v>
          </cell>
        </row>
        <row r="1937">
          <cell r="AF1937" t="str">
            <v/>
          </cell>
          <cell r="AG1937" t="str">
            <v/>
          </cell>
          <cell r="AH1937" t="str">
            <v>/</v>
          </cell>
          <cell r="AI1937" t="str">
            <v>/</v>
          </cell>
        </row>
        <row r="1938">
          <cell r="AF1938" t="str">
            <v/>
          </cell>
          <cell r="AG1938" t="str">
            <v/>
          </cell>
          <cell r="AH1938" t="str">
            <v>/</v>
          </cell>
          <cell r="AI1938" t="str">
            <v>/</v>
          </cell>
        </row>
        <row r="1939">
          <cell r="AF1939" t="str">
            <v/>
          </cell>
          <cell r="AG1939" t="str">
            <v/>
          </cell>
          <cell r="AH1939" t="str">
            <v>/</v>
          </cell>
          <cell r="AI1939" t="str">
            <v>/</v>
          </cell>
        </row>
        <row r="1940">
          <cell r="AF1940" t="str">
            <v/>
          </cell>
          <cell r="AG1940" t="str">
            <v/>
          </cell>
          <cell r="AH1940" t="str">
            <v>/</v>
          </cell>
          <cell r="AI1940" t="str">
            <v>/</v>
          </cell>
        </row>
        <row r="1941">
          <cell r="AF1941" t="str">
            <v/>
          </cell>
          <cell r="AG1941" t="str">
            <v/>
          </cell>
          <cell r="AH1941" t="str">
            <v>/</v>
          </cell>
          <cell r="AI1941" t="str">
            <v>/</v>
          </cell>
        </row>
        <row r="1942">
          <cell r="AF1942" t="str">
            <v/>
          </cell>
          <cell r="AG1942" t="str">
            <v/>
          </cell>
          <cell r="AH1942" t="str">
            <v>/</v>
          </cell>
          <cell r="AI1942" t="str">
            <v>/</v>
          </cell>
        </row>
        <row r="1943">
          <cell r="AF1943" t="str">
            <v/>
          </cell>
          <cell r="AG1943" t="str">
            <v/>
          </cell>
          <cell r="AH1943" t="str">
            <v>/</v>
          </cell>
          <cell r="AI1943" t="str">
            <v>/</v>
          </cell>
        </row>
        <row r="1944">
          <cell r="AF1944" t="str">
            <v/>
          </cell>
          <cell r="AG1944" t="str">
            <v/>
          </cell>
          <cell r="AH1944" t="str">
            <v>/</v>
          </cell>
          <cell r="AI1944" t="str">
            <v>/</v>
          </cell>
        </row>
        <row r="1945">
          <cell r="AF1945" t="str">
            <v/>
          </cell>
          <cell r="AG1945" t="str">
            <v/>
          </cell>
          <cell r="AH1945" t="str">
            <v>/</v>
          </cell>
          <cell r="AI1945" t="str">
            <v>/</v>
          </cell>
        </row>
        <row r="1946">
          <cell r="AF1946" t="str">
            <v/>
          </cell>
          <cell r="AG1946" t="str">
            <v/>
          </cell>
          <cell r="AH1946" t="str">
            <v>/</v>
          </cell>
          <cell r="AI1946" t="str">
            <v>/</v>
          </cell>
        </row>
        <row r="1947">
          <cell r="AF1947" t="str">
            <v/>
          </cell>
          <cell r="AG1947" t="str">
            <v/>
          </cell>
          <cell r="AH1947" t="str">
            <v>/</v>
          </cell>
          <cell r="AI1947" t="str">
            <v>/</v>
          </cell>
        </row>
        <row r="1948">
          <cell r="AF1948" t="str">
            <v/>
          </cell>
          <cell r="AG1948" t="str">
            <v/>
          </cell>
          <cell r="AH1948" t="str">
            <v>/</v>
          </cell>
          <cell r="AI1948" t="str">
            <v>/</v>
          </cell>
        </row>
        <row r="1949">
          <cell r="AF1949" t="str">
            <v/>
          </cell>
          <cell r="AG1949" t="str">
            <v/>
          </cell>
          <cell r="AH1949" t="str">
            <v>/</v>
          </cell>
          <cell r="AI1949" t="str">
            <v>/</v>
          </cell>
        </row>
        <row r="1950">
          <cell r="AF1950" t="str">
            <v/>
          </cell>
          <cell r="AG1950" t="str">
            <v/>
          </cell>
          <cell r="AH1950" t="str">
            <v>/</v>
          </cell>
          <cell r="AI1950" t="str">
            <v>/</v>
          </cell>
        </row>
        <row r="1951">
          <cell r="AF1951" t="str">
            <v/>
          </cell>
          <cell r="AG1951" t="str">
            <v/>
          </cell>
          <cell r="AH1951" t="str">
            <v>/</v>
          </cell>
          <cell r="AI1951" t="str">
            <v>/</v>
          </cell>
        </row>
        <row r="1952">
          <cell r="AF1952" t="str">
            <v/>
          </cell>
          <cell r="AG1952" t="str">
            <v/>
          </cell>
          <cell r="AH1952" t="str">
            <v>/</v>
          </cell>
          <cell r="AI1952" t="str">
            <v>/</v>
          </cell>
        </row>
        <row r="1953">
          <cell r="AF1953" t="str">
            <v/>
          </cell>
          <cell r="AG1953" t="str">
            <v/>
          </cell>
          <cell r="AH1953" t="str">
            <v>/</v>
          </cell>
          <cell r="AI1953" t="str">
            <v>/</v>
          </cell>
        </row>
        <row r="1954">
          <cell r="AF1954" t="str">
            <v/>
          </cell>
          <cell r="AG1954" t="str">
            <v/>
          </cell>
          <cell r="AH1954" t="str">
            <v>/</v>
          </cell>
          <cell r="AI1954" t="str">
            <v>/</v>
          </cell>
        </row>
        <row r="1955">
          <cell r="AF1955" t="str">
            <v/>
          </cell>
          <cell r="AG1955" t="str">
            <v/>
          </cell>
          <cell r="AH1955" t="str">
            <v>/</v>
          </cell>
          <cell r="AI1955" t="str">
            <v>/</v>
          </cell>
        </row>
        <row r="1956">
          <cell r="AF1956" t="str">
            <v/>
          </cell>
          <cell r="AG1956" t="str">
            <v/>
          </cell>
          <cell r="AH1956" t="str">
            <v>/</v>
          </cell>
          <cell r="AI1956" t="str">
            <v>/</v>
          </cell>
        </row>
        <row r="1957">
          <cell r="AF1957" t="str">
            <v/>
          </cell>
          <cell r="AG1957" t="str">
            <v/>
          </cell>
          <cell r="AH1957" t="str">
            <v>/</v>
          </cell>
          <cell r="AI1957" t="str">
            <v>/</v>
          </cell>
        </row>
        <row r="1958">
          <cell r="AF1958" t="str">
            <v/>
          </cell>
          <cell r="AG1958" t="str">
            <v/>
          </cell>
          <cell r="AH1958" t="str">
            <v>/</v>
          </cell>
          <cell r="AI1958" t="str">
            <v>/</v>
          </cell>
        </row>
        <row r="1959">
          <cell r="AF1959" t="str">
            <v/>
          </cell>
          <cell r="AG1959" t="str">
            <v/>
          </cell>
          <cell r="AH1959" t="str">
            <v>/</v>
          </cell>
          <cell r="AI1959" t="str">
            <v>/</v>
          </cell>
        </row>
        <row r="1960">
          <cell r="AF1960" t="str">
            <v/>
          </cell>
          <cell r="AG1960" t="str">
            <v/>
          </cell>
          <cell r="AH1960" t="str">
            <v>/</v>
          </cell>
          <cell r="AI1960" t="str">
            <v>/</v>
          </cell>
        </row>
        <row r="1961">
          <cell r="AF1961" t="str">
            <v/>
          </cell>
          <cell r="AG1961" t="str">
            <v/>
          </cell>
          <cell r="AH1961" t="str">
            <v>/</v>
          </cell>
          <cell r="AI1961" t="str">
            <v>/</v>
          </cell>
        </row>
        <row r="1962">
          <cell r="AF1962" t="str">
            <v/>
          </cell>
          <cell r="AG1962" t="str">
            <v/>
          </cell>
          <cell r="AH1962" t="str">
            <v>/</v>
          </cell>
          <cell r="AI1962" t="str">
            <v>/</v>
          </cell>
        </row>
        <row r="1963">
          <cell r="AF1963" t="str">
            <v/>
          </cell>
          <cell r="AG1963" t="str">
            <v/>
          </cell>
          <cell r="AH1963" t="str">
            <v>/</v>
          </cell>
          <cell r="AI1963" t="str">
            <v>/</v>
          </cell>
        </row>
        <row r="1964">
          <cell r="AF1964" t="str">
            <v/>
          </cell>
          <cell r="AG1964" t="str">
            <v/>
          </cell>
          <cell r="AH1964" t="str">
            <v>/</v>
          </cell>
          <cell r="AI1964" t="str">
            <v>/</v>
          </cell>
        </row>
        <row r="1965">
          <cell r="AF1965" t="str">
            <v/>
          </cell>
          <cell r="AG1965" t="str">
            <v/>
          </cell>
          <cell r="AH1965" t="str">
            <v>/</v>
          </cell>
          <cell r="AI1965" t="str">
            <v>/</v>
          </cell>
        </row>
        <row r="1966">
          <cell r="AF1966" t="str">
            <v/>
          </cell>
          <cell r="AG1966" t="str">
            <v/>
          </cell>
          <cell r="AH1966" t="str">
            <v>/</v>
          </cell>
          <cell r="AI1966" t="str">
            <v>/</v>
          </cell>
        </row>
        <row r="1967">
          <cell r="AF1967" t="str">
            <v/>
          </cell>
          <cell r="AG1967" t="str">
            <v/>
          </cell>
          <cell r="AH1967" t="str">
            <v>/</v>
          </cell>
          <cell r="AI1967" t="str">
            <v>/</v>
          </cell>
        </row>
        <row r="1968">
          <cell r="AF1968" t="str">
            <v/>
          </cell>
          <cell r="AG1968" t="str">
            <v/>
          </cell>
          <cell r="AH1968" t="str">
            <v>/</v>
          </cell>
          <cell r="AI1968" t="str">
            <v>/</v>
          </cell>
        </row>
        <row r="1969">
          <cell r="AF1969" t="str">
            <v/>
          </cell>
          <cell r="AG1969" t="str">
            <v/>
          </cell>
          <cell r="AH1969" t="str">
            <v>/</v>
          </cell>
          <cell r="AI1969" t="str">
            <v>/</v>
          </cell>
        </row>
        <row r="1970">
          <cell r="AF1970" t="str">
            <v/>
          </cell>
          <cell r="AG1970" t="str">
            <v/>
          </cell>
          <cell r="AH1970" t="str">
            <v>/</v>
          </cell>
          <cell r="AI1970" t="str">
            <v>/</v>
          </cell>
        </row>
        <row r="1971">
          <cell r="AF1971" t="str">
            <v/>
          </cell>
          <cell r="AG1971" t="str">
            <v/>
          </cell>
          <cell r="AH1971" t="str">
            <v>/</v>
          </cell>
          <cell r="AI1971" t="str">
            <v>/</v>
          </cell>
        </row>
        <row r="1972">
          <cell r="AF1972" t="str">
            <v/>
          </cell>
          <cell r="AG1972" t="str">
            <v/>
          </cell>
          <cell r="AH1972" t="str">
            <v>/</v>
          </cell>
          <cell r="AI1972" t="str">
            <v>/</v>
          </cell>
        </row>
        <row r="1973">
          <cell r="AF1973" t="str">
            <v/>
          </cell>
          <cell r="AG1973" t="str">
            <v/>
          </cell>
          <cell r="AH1973" t="str">
            <v>/</v>
          </cell>
          <cell r="AI1973" t="str">
            <v>/</v>
          </cell>
        </row>
        <row r="1974">
          <cell r="AF1974" t="str">
            <v/>
          </cell>
          <cell r="AG1974" t="str">
            <v/>
          </cell>
          <cell r="AH1974" t="str">
            <v>/</v>
          </cell>
          <cell r="AI1974" t="str">
            <v>/</v>
          </cell>
        </row>
        <row r="1975">
          <cell r="AF1975" t="str">
            <v/>
          </cell>
          <cell r="AG1975" t="str">
            <v/>
          </cell>
          <cell r="AH1975" t="str">
            <v>/</v>
          </cell>
          <cell r="AI1975" t="str">
            <v>/</v>
          </cell>
        </row>
        <row r="1976">
          <cell r="AF1976" t="str">
            <v/>
          </cell>
          <cell r="AG1976" t="str">
            <v/>
          </cell>
          <cell r="AH1976" t="str">
            <v>/</v>
          </cell>
          <cell r="AI1976" t="str">
            <v>/</v>
          </cell>
        </row>
        <row r="1977">
          <cell r="AF1977" t="str">
            <v/>
          </cell>
          <cell r="AG1977" t="str">
            <v/>
          </cell>
          <cell r="AH1977" t="str">
            <v>/</v>
          </cell>
          <cell r="AI1977" t="str">
            <v>/</v>
          </cell>
        </row>
        <row r="1978">
          <cell r="AF1978" t="str">
            <v/>
          </cell>
          <cell r="AG1978" t="str">
            <v/>
          </cell>
          <cell r="AH1978" t="str">
            <v>/</v>
          </cell>
          <cell r="AI1978" t="str">
            <v>/</v>
          </cell>
        </row>
        <row r="1979">
          <cell r="AF1979" t="str">
            <v/>
          </cell>
          <cell r="AG1979" t="str">
            <v/>
          </cell>
          <cell r="AH1979" t="str">
            <v>/</v>
          </cell>
          <cell r="AI1979" t="str">
            <v>/</v>
          </cell>
        </row>
        <row r="1980">
          <cell r="AF1980" t="str">
            <v/>
          </cell>
          <cell r="AG1980" t="str">
            <v/>
          </cell>
          <cell r="AH1980" t="str">
            <v>/</v>
          </cell>
          <cell r="AI1980" t="str">
            <v>/</v>
          </cell>
        </row>
        <row r="1981">
          <cell r="AF1981" t="str">
            <v/>
          </cell>
          <cell r="AG1981" t="str">
            <v/>
          </cell>
          <cell r="AH1981" t="str">
            <v>/</v>
          </cell>
          <cell r="AI1981" t="str">
            <v>/</v>
          </cell>
        </row>
        <row r="1982">
          <cell r="AF1982" t="str">
            <v/>
          </cell>
          <cell r="AG1982" t="str">
            <v/>
          </cell>
          <cell r="AH1982" t="str">
            <v>/</v>
          </cell>
          <cell r="AI1982" t="str">
            <v>/</v>
          </cell>
        </row>
        <row r="1983">
          <cell r="AF1983" t="str">
            <v/>
          </cell>
          <cell r="AG1983" t="str">
            <v/>
          </cell>
          <cell r="AH1983" t="str">
            <v>/</v>
          </cell>
          <cell r="AI1983" t="str">
            <v>/</v>
          </cell>
        </row>
        <row r="1984">
          <cell r="AF1984" t="str">
            <v/>
          </cell>
          <cell r="AG1984" t="str">
            <v/>
          </cell>
          <cell r="AH1984" t="str">
            <v>/</v>
          </cell>
          <cell r="AI1984" t="str">
            <v>/</v>
          </cell>
        </row>
        <row r="1985">
          <cell r="AF1985" t="str">
            <v/>
          </cell>
          <cell r="AG1985" t="str">
            <v/>
          </cell>
          <cell r="AH1985" t="str">
            <v>/</v>
          </cell>
          <cell r="AI1985" t="str">
            <v>/</v>
          </cell>
        </row>
        <row r="1986">
          <cell r="AF1986" t="str">
            <v/>
          </cell>
          <cell r="AG1986" t="str">
            <v/>
          </cell>
          <cell r="AH1986" t="str">
            <v>/</v>
          </cell>
          <cell r="AI1986" t="str">
            <v>/</v>
          </cell>
        </row>
        <row r="1987">
          <cell r="AF1987" t="str">
            <v/>
          </cell>
          <cell r="AG1987" t="str">
            <v/>
          </cell>
          <cell r="AH1987" t="str">
            <v>/</v>
          </cell>
          <cell r="AI1987" t="str">
            <v>/</v>
          </cell>
        </row>
        <row r="1988">
          <cell r="AF1988" t="str">
            <v/>
          </cell>
          <cell r="AG1988" t="str">
            <v/>
          </cell>
          <cell r="AH1988" t="str">
            <v>/</v>
          </cell>
          <cell r="AI1988" t="str">
            <v>/</v>
          </cell>
        </row>
        <row r="1989">
          <cell r="AF1989" t="str">
            <v/>
          </cell>
          <cell r="AG1989" t="str">
            <v/>
          </cell>
          <cell r="AH1989" t="str">
            <v>/</v>
          </cell>
          <cell r="AI1989" t="str">
            <v>/</v>
          </cell>
        </row>
        <row r="1990">
          <cell r="AF1990" t="str">
            <v/>
          </cell>
          <cell r="AG1990" t="str">
            <v/>
          </cell>
          <cell r="AH1990" t="str">
            <v>/</v>
          </cell>
          <cell r="AI1990" t="str">
            <v>/</v>
          </cell>
        </row>
        <row r="1991">
          <cell r="AF1991" t="str">
            <v/>
          </cell>
          <cell r="AG1991" t="str">
            <v/>
          </cell>
          <cell r="AH1991" t="str">
            <v>/</v>
          </cell>
          <cell r="AI1991" t="str">
            <v>/</v>
          </cell>
        </row>
        <row r="1992">
          <cell r="AF1992" t="str">
            <v/>
          </cell>
          <cell r="AG1992" t="str">
            <v/>
          </cell>
          <cell r="AH1992" t="str">
            <v>/</v>
          </cell>
          <cell r="AI1992" t="str">
            <v>/</v>
          </cell>
        </row>
        <row r="1993">
          <cell r="AF1993" t="str">
            <v/>
          </cell>
          <cell r="AG1993" t="str">
            <v/>
          </cell>
          <cell r="AH1993" t="str">
            <v>/</v>
          </cell>
          <cell r="AI1993" t="str">
            <v>/</v>
          </cell>
        </row>
        <row r="1994">
          <cell r="AF1994" t="str">
            <v/>
          </cell>
          <cell r="AG1994" t="str">
            <v/>
          </cell>
          <cell r="AH1994" t="str">
            <v>/</v>
          </cell>
          <cell r="AI1994" t="str">
            <v>/</v>
          </cell>
        </row>
        <row r="1995">
          <cell r="AF1995" t="str">
            <v/>
          </cell>
          <cell r="AG1995" t="str">
            <v/>
          </cell>
          <cell r="AH1995" t="str">
            <v>/</v>
          </cell>
          <cell r="AI1995" t="str">
            <v>/</v>
          </cell>
        </row>
        <row r="1996">
          <cell r="AF1996" t="str">
            <v/>
          </cell>
          <cell r="AG1996" t="str">
            <v/>
          </cell>
          <cell r="AH1996" t="str">
            <v>/</v>
          </cell>
          <cell r="AI1996" t="str">
            <v>/</v>
          </cell>
        </row>
        <row r="1997">
          <cell r="AF1997" t="str">
            <v/>
          </cell>
          <cell r="AG1997" t="str">
            <v/>
          </cell>
          <cell r="AH1997" t="str">
            <v>/</v>
          </cell>
          <cell r="AI1997" t="str">
            <v>/</v>
          </cell>
        </row>
        <row r="1998">
          <cell r="AF1998" t="str">
            <v/>
          </cell>
          <cell r="AG1998" t="str">
            <v/>
          </cell>
          <cell r="AH1998" t="str">
            <v>/</v>
          </cell>
          <cell r="AI1998" t="str">
            <v>/</v>
          </cell>
        </row>
        <row r="1999">
          <cell r="AF1999" t="str">
            <v/>
          </cell>
          <cell r="AG1999" t="str">
            <v/>
          </cell>
          <cell r="AH1999" t="str">
            <v>/</v>
          </cell>
          <cell r="AI1999" t="str">
            <v>/</v>
          </cell>
        </row>
        <row r="2000">
          <cell r="AF2000" t="str">
            <v/>
          </cell>
          <cell r="AG2000" t="str">
            <v/>
          </cell>
          <cell r="AH2000" t="str">
            <v>/</v>
          </cell>
          <cell r="AI2000" t="str">
            <v>/</v>
          </cell>
        </row>
        <row r="2001">
          <cell r="AF2001" t="str">
            <v/>
          </cell>
          <cell r="AG2001" t="str">
            <v/>
          </cell>
          <cell r="AH2001" t="str">
            <v>/</v>
          </cell>
          <cell r="AI2001" t="str">
            <v>/</v>
          </cell>
        </row>
        <row r="2002">
          <cell r="AF2002" t="str">
            <v/>
          </cell>
          <cell r="AG2002" t="str">
            <v/>
          </cell>
          <cell r="AH2002" t="str">
            <v>/</v>
          </cell>
          <cell r="AI2002" t="str">
            <v>/</v>
          </cell>
        </row>
        <row r="2003">
          <cell r="AF2003" t="str">
            <v/>
          </cell>
          <cell r="AG2003" t="str">
            <v/>
          </cell>
          <cell r="AH2003" t="str">
            <v>/</v>
          </cell>
          <cell r="AI2003" t="str">
            <v>/</v>
          </cell>
        </row>
        <row r="2004">
          <cell r="AF2004" t="str">
            <v/>
          </cell>
          <cell r="AG2004" t="str">
            <v/>
          </cell>
          <cell r="AH2004" t="str">
            <v>/</v>
          </cell>
          <cell r="AI2004" t="str">
            <v>/</v>
          </cell>
        </row>
        <row r="2005">
          <cell r="AF2005" t="str">
            <v/>
          </cell>
          <cell r="AG2005" t="str">
            <v/>
          </cell>
          <cell r="AH2005" t="str">
            <v>/</v>
          </cell>
          <cell r="AI2005" t="str">
            <v>/</v>
          </cell>
        </row>
        <row r="2006">
          <cell r="AF2006" t="str">
            <v/>
          </cell>
          <cell r="AG2006" t="str">
            <v/>
          </cell>
          <cell r="AH2006" t="str">
            <v>/</v>
          </cell>
          <cell r="AI2006" t="str">
            <v>/</v>
          </cell>
        </row>
        <row r="2007">
          <cell r="AF2007" t="str">
            <v/>
          </cell>
          <cell r="AG2007" t="str">
            <v/>
          </cell>
          <cell r="AH2007" t="str">
            <v>/</v>
          </cell>
          <cell r="AI2007" t="str">
            <v>/</v>
          </cell>
        </row>
        <row r="2008">
          <cell r="AF2008" t="str">
            <v/>
          </cell>
          <cell r="AG2008" t="str">
            <v/>
          </cell>
          <cell r="AH2008" t="str">
            <v>/</v>
          </cell>
          <cell r="AI2008" t="str">
            <v>/</v>
          </cell>
        </row>
        <row r="2009">
          <cell r="AF2009" t="str">
            <v/>
          </cell>
          <cell r="AG2009" t="str">
            <v/>
          </cell>
          <cell r="AH2009" t="str">
            <v>/</v>
          </cell>
          <cell r="AI2009" t="str">
            <v>/</v>
          </cell>
        </row>
        <row r="2010">
          <cell r="AF2010" t="str">
            <v/>
          </cell>
          <cell r="AG2010" t="str">
            <v/>
          </cell>
          <cell r="AH2010" t="str">
            <v>/</v>
          </cell>
          <cell r="AI2010" t="str">
            <v>/</v>
          </cell>
        </row>
        <row r="2011">
          <cell r="AF2011" t="str">
            <v/>
          </cell>
          <cell r="AG2011" t="str">
            <v/>
          </cell>
          <cell r="AH2011" t="str">
            <v>/</v>
          </cell>
          <cell r="AI2011" t="str">
            <v>/</v>
          </cell>
        </row>
        <row r="2012">
          <cell r="AF2012" t="str">
            <v/>
          </cell>
          <cell r="AG2012" t="str">
            <v/>
          </cell>
          <cell r="AH2012" t="str">
            <v>/</v>
          </cell>
          <cell r="AI2012" t="str">
            <v>/</v>
          </cell>
        </row>
        <row r="2013">
          <cell r="AF2013" t="str">
            <v/>
          </cell>
          <cell r="AG2013" t="str">
            <v/>
          </cell>
          <cell r="AH2013" t="str">
            <v>/</v>
          </cell>
          <cell r="AI2013" t="str">
            <v>/</v>
          </cell>
        </row>
        <row r="2014">
          <cell r="AF2014" t="str">
            <v/>
          </cell>
          <cell r="AG2014" t="str">
            <v/>
          </cell>
          <cell r="AH2014" t="str">
            <v>/</v>
          </cell>
          <cell r="AI2014" t="str">
            <v>/</v>
          </cell>
        </row>
        <row r="2015">
          <cell r="AF2015" t="str">
            <v/>
          </cell>
          <cell r="AG2015" t="str">
            <v/>
          </cell>
          <cell r="AH2015" t="str">
            <v>/</v>
          </cell>
          <cell r="AI2015" t="str">
            <v>/</v>
          </cell>
        </row>
        <row r="2016">
          <cell r="AF2016" t="str">
            <v/>
          </cell>
          <cell r="AG2016" t="str">
            <v/>
          </cell>
          <cell r="AH2016" t="str">
            <v>/</v>
          </cell>
          <cell r="AI2016" t="str">
            <v>/</v>
          </cell>
        </row>
        <row r="2017">
          <cell r="AF2017" t="str">
            <v/>
          </cell>
          <cell r="AG2017" t="str">
            <v/>
          </cell>
          <cell r="AH2017" t="str">
            <v>/</v>
          </cell>
          <cell r="AI2017" t="str">
            <v>/</v>
          </cell>
        </row>
        <row r="2018">
          <cell r="AF2018" t="str">
            <v/>
          </cell>
          <cell r="AG2018" t="str">
            <v/>
          </cell>
          <cell r="AH2018" t="str">
            <v>/</v>
          </cell>
          <cell r="AI2018" t="str">
            <v>/</v>
          </cell>
        </row>
        <row r="2019">
          <cell r="AF2019" t="str">
            <v/>
          </cell>
          <cell r="AG2019" t="str">
            <v/>
          </cell>
          <cell r="AH2019" t="str">
            <v>/</v>
          </cell>
          <cell r="AI2019" t="str">
            <v>/</v>
          </cell>
        </row>
        <row r="2020">
          <cell r="AF2020" t="str">
            <v/>
          </cell>
          <cell r="AG2020" t="str">
            <v/>
          </cell>
          <cell r="AH2020" t="str">
            <v>/</v>
          </cell>
          <cell r="AI2020" t="str">
            <v>/</v>
          </cell>
        </row>
        <row r="2021">
          <cell r="AF2021" t="str">
            <v/>
          </cell>
          <cell r="AG2021" t="str">
            <v/>
          </cell>
          <cell r="AH2021" t="str">
            <v>/</v>
          </cell>
          <cell r="AI2021" t="str">
            <v>/</v>
          </cell>
        </row>
        <row r="2022">
          <cell r="AF2022" t="str">
            <v/>
          </cell>
          <cell r="AG2022" t="str">
            <v/>
          </cell>
          <cell r="AH2022" t="str">
            <v>/</v>
          </cell>
          <cell r="AI2022" t="str">
            <v>/</v>
          </cell>
        </row>
        <row r="2023">
          <cell r="AF2023" t="str">
            <v/>
          </cell>
          <cell r="AG2023" t="str">
            <v/>
          </cell>
          <cell r="AH2023" t="str">
            <v>/</v>
          </cell>
          <cell r="AI2023" t="str">
            <v>/</v>
          </cell>
        </row>
        <row r="2024">
          <cell r="AF2024" t="str">
            <v/>
          </cell>
          <cell r="AG2024" t="str">
            <v/>
          </cell>
          <cell r="AH2024" t="str">
            <v>/</v>
          </cell>
          <cell r="AI2024" t="str">
            <v>/</v>
          </cell>
        </row>
        <row r="2025">
          <cell r="AF2025" t="str">
            <v/>
          </cell>
          <cell r="AG2025" t="str">
            <v/>
          </cell>
          <cell r="AH2025" t="str">
            <v>/</v>
          </cell>
          <cell r="AI2025" t="str">
            <v>/</v>
          </cell>
        </row>
        <row r="2026">
          <cell r="AF2026" t="str">
            <v/>
          </cell>
          <cell r="AG2026" t="str">
            <v/>
          </cell>
          <cell r="AH2026" t="str">
            <v>/</v>
          </cell>
          <cell r="AI2026" t="str">
            <v>/</v>
          </cell>
        </row>
        <row r="2027">
          <cell r="AF2027" t="str">
            <v/>
          </cell>
          <cell r="AG2027" t="str">
            <v/>
          </cell>
          <cell r="AH2027" t="str">
            <v>/</v>
          </cell>
          <cell r="AI2027" t="str">
            <v>/</v>
          </cell>
        </row>
        <row r="2028">
          <cell r="AF2028" t="str">
            <v/>
          </cell>
          <cell r="AG2028" t="str">
            <v/>
          </cell>
          <cell r="AH2028" t="str">
            <v>/</v>
          </cell>
          <cell r="AI2028" t="str">
            <v>/</v>
          </cell>
        </row>
        <row r="2029">
          <cell r="AF2029" t="str">
            <v/>
          </cell>
          <cell r="AG2029" t="str">
            <v/>
          </cell>
          <cell r="AH2029" t="str">
            <v>/</v>
          </cell>
          <cell r="AI2029" t="str">
            <v>/</v>
          </cell>
        </row>
        <row r="2030">
          <cell r="AF2030" t="str">
            <v/>
          </cell>
          <cell r="AG2030" t="str">
            <v/>
          </cell>
          <cell r="AH2030" t="str">
            <v>/</v>
          </cell>
          <cell r="AI2030" t="str">
            <v>/</v>
          </cell>
        </row>
        <row r="2031">
          <cell r="AF2031" t="str">
            <v/>
          </cell>
          <cell r="AG2031" t="str">
            <v/>
          </cell>
          <cell r="AH2031" t="str">
            <v>/</v>
          </cell>
          <cell r="AI2031" t="str">
            <v>/</v>
          </cell>
        </row>
        <row r="2032">
          <cell r="AF2032" t="str">
            <v/>
          </cell>
          <cell r="AG2032" t="str">
            <v/>
          </cell>
          <cell r="AH2032" t="str">
            <v>/</v>
          </cell>
          <cell r="AI2032" t="str">
            <v>/</v>
          </cell>
        </row>
        <row r="2033">
          <cell r="AF2033" t="str">
            <v/>
          </cell>
          <cell r="AG2033" t="str">
            <v/>
          </cell>
          <cell r="AH2033" t="str">
            <v>/</v>
          </cell>
          <cell r="AI2033" t="str">
            <v>/</v>
          </cell>
        </row>
        <row r="2034">
          <cell r="AF2034" t="str">
            <v/>
          </cell>
          <cell r="AG2034" t="str">
            <v/>
          </cell>
          <cell r="AH2034" t="str">
            <v>/</v>
          </cell>
          <cell r="AI2034" t="str">
            <v>/</v>
          </cell>
        </row>
        <row r="2035">
          <cell r="AF2035" t="str">
            <v/>
          </cell>
          <cell r="AG2035" t="str">
            <v/>
          </cell>
          <cell r="AH2035" t="str">
            <v>/</v>
          </cell>
          <cell r="AI2035" t="str">
            <v>/</v>
          </cell>
        </row>
        <row r="2036">
          <cell r="AF2036" t="str">
            <v/>
          </cell>
          <cell r="AG2036" t="str">
            <v/>
          </cell>
          <cell r="AH2036" t="str">
            <v>/</v>
          </cell>
          <cell r="AI2036" t="str">
            <v>/</v>
          </cell>
        </row>
        <row r="2037">
          <cell r="AF2037" t="str">
            <v/>
          </cell>
          <cell r="AG2037" t="str">
            <v/>
          </cell>
          <cell r="AH2037" t="str">
            <v>/</v>
          </cell>
          <cell r="AI2037" t="str">
            <v>/</v>
          </cell>
        </row>
        <row r="2038">
          <cell r="AF2038" t="str">
            <v/>
          </cell>
          <cell r="AG2038" t="str">
            <v/>
          </cell>
          <cell r="AH2038" t="str">
            <v>/</v>
          </cell>
          <cell r="AI2038" t="str">
            <v>/</v>
          </cell>
        </row>
        <row r="2039">
          <cell r="AF2039" t="str">
            <v/>
          </cell>
          <cell r="AG2039" t="str">
            <v/>
          </cell>
          <cell r="AH2039" t="str">
            <v>/</v>
          </cell>
          <cell r="AI2039" t="str">
            <v>/</v>
          </cell>
        </row>
        <row r="2040">
          <cell r="AF2040" t="str">
            <v/>
          </cell>
          <cell r="AG2040" t="str">
            <v/>
          </cell>
          <cell r="AH2040" t="str">
            <v>/</v>
          </cell>
          <cell r="AI2040" t="str">
            <v>/</v>
          </cell>
        </row>
        <row r="2041">
          <cell r="AF2041" t="str">
            <v/>
          </cell>
          <cell r="AG2041" t="str">
            <v/>
          </cell>
          <cell r="AH2041" t="str">
            <v>/</v>
          </cell>
          <cell r="AI2041" t="str">
            <v>/</v>
          </cell>
        </row>
        <row r="2042">
          <cell r="AF2042" t="str">
            <v/>
          </cell>
          <cell r="AG2042" t="str">
            <v/>
          </cell>
          <cell r="AH2042" t="str">
            <v>/</v>
          </cell>
          <cell r="AI2042" t="str">
            <v>/</v>
          </cell>
        </row>
        <row r="2043">
          <cell r="AF2043" t="str">
            <v/>
          </cell>
          <cell r="AG2043" t="str">
            <v/>
          </cell>
          <cell r="AH2043" t="str">
            <v>/</v>
          </cell>
          <cell r="AI2043" t="str">
            <v>/</v>
          </cell>
        </row>
        <row r="2044">
          <cell r="AF2044" t="str">
            <v/>
          </cell>
          <cell r="AG2044" t="str">
            <v/>
          </cell>
          <cell r="AH2044" t="str">
            <v>/</v>
          </cell>
          <cell r="AI2044" t="str">
            <v>/</v>
          </cell>
        </row>
        <row r="2045">
          <cell r="AF2045" t="str">
            <v/>
          </cell>
          <cell r="AG2045" t="str">
            <v/>
          </cell>
          <cell r="AH2045" t="str">
            <v>/</v>
          </cell>
          <cell r="AI2045" t="str">
            <v>/</v>
          </cell>
        </row>
        <row r="2046">
          <cell r="AF2046" t="str">
            <v/>
          </cell>
          <cell r="AG2046" t="str">
            <v/>
          </cell>
          <cell r="AH2046" t="str">
            <v>/</v>
          </cell>
          <cell r="AI2046" t="str">
            <v>/</v>
          </cell>
        </row>
        <row r="2047">
          <cell r="AF2047" t="str">
            <v/>
          </cell>
          <cell r="AG2047" t="str">
            <v/>
          </cell>
          <cell r="AH2047" t="str">
            <v>/</v>
          </cell>
          <cell r="AI2047" t="str">
            <v>/</v>
          </cell>
        </row>
        <row r="2048">
          <cell r="AF2048" t="str">
            <v/>
          </cell>
          <cell r="AG2048" t="str">
            <v/>
          </cell>
          <cell r="AH2048" t="str">
            <v>/</v>
          </cell>
          <cell r="AI2048" t="str">
            <v>/</v>
          </cell>
        </row>
        <row r="2049">
          <cell r="AF2049" t="str">
            <v/>
          </cell>
          <cell r="AG2049" t="str">
            <v/>
          </cell>
          <cell r="AH2049" t="str">
            <v>/</v>
          </cell>
          <cell r="AI2049" t="str">
            <v>/</v>
          </cell>
        </row>
        <row r="2050">
          <cell r="AF2050" t="str">
            <v/>
          </cell>
          <cell r="AG2050" t="str">
            <v/>
          </cell>
          <cell r="AH2050" t="str">
            <v>/</v>
          </cell>
          <cell r="AI2050" t="str">
            <v>/</v>
          </cell>
        </row>
        <row r="2051">
          <cell r="AF2051" t="str">
            <v/>
          </cell>
          <cell r="AG2051" t="str">
            <v/>
          </cell>
          <cell r="AH2051" t="str">
            <v>/</v>
          </cell>
          <cell r="AI2051" t="str">
            <v>/</v>
          </cell>
        </row>
        <row r="2052">
          <cell r="AF2052" t="str">
            <v/>
          </cell>
          <cell r="AG2052" t="str">
            <v/>
          </cell>
          <cell r="AH2052" t="str">
            <v>/</v>
          </cell>
          <cell r="AI2052" t="str">
            <v>/</v>
          </cell>
        </row>
        <row r="2053">
          <cell r="AF2053" t="str">
            <v/>
          </cell>
          <cell r="AG2053" t="str">
            <v/>
          </cell>
          <cell r="AH2053" t="str">
            <v>/</v>
          </cell>
          <cell r="AI2053" t="str">
            <v>/</v>
          </cell>
        </row>
        <row r="2054">
          <cell r="AF2054" t="str">
            <v/>
          </cell>
          <cell r="AG2054" t="str">
            <v/>
          </cell>
          <cell r="AH2054" t="str">
            <v>/</v>
          </cell>
          <cell r="AI2054" t="str">
            <v>/</v>
          </cell>
        </row>
        <row r="2055">
          <cell r="AF2055" t="str">
            <v/>
          </cell>
          <cell r="AG2055" t="str">
            <v/>
          </cell>
          <cell r="AH2055" t="str">
            <v>/</v>
          </cell>
          <cell r="AI2055" t="str">
            <v>/</v>
          </cell>
        </row>
        <row r="2056">
          <cell r="AF2056" t="str">
            <v/>
          </cell>
          <cell r="AG2056" t="str">
            <v/>
          </cell>
          <cell r="AH2056" t="str">
            <v>/</v>
          </cell>
          <cell r="AI2056" t="str">
            <v>/</v>
          </cell>
        </row>
        <row r="2057">
          <cell r="AF2057" t="str">
            <v/>
          </cell>
          <cell r="AG2057" t="str">
            <v/>
          </cell>
          <cell r="AH2057" t="str">
            <v>/</v>
          </cell>
          <cell r="AI2057" t="str">
            <v>/</v>
          </cell>
        </row>
        <row r="2058">
          <cell r="AF2058" t="str">
            <v/>
          </cell>
          <cell r="AG2058" t="str">
            <v/>
          </cell>
          <cell r="AH2058" t="str">
            <v>/</v>
          </cell>
          <cell r="AI2058" t="str">
            <v>/</v>
          </cell>
        </row>
        <row r="2059">
          <cell r="AF2059" t="str">
            <v/>
          </cell>
          <cell r="AG2059" t="str">
            <v/>
          </cell>
          <cell r="AH2059" t="str">
            <v>/</v>
          </cell>
          <cell r="AI2059" t="str">
            <v>/</v>
          </cell>
        </row>
        <row r="2060">
          <cell r="AF2060" t="str">
            <v/>
          </cell>
          <cell r="AG2060" t="str">
            <v/>
          </cell>
          <cell r="AH2060" t="str">
            <v>/</v>
          </cell>
          <cell r="AI2060" t="str">
            <v>/</v>
          </cell>
        </row>
        <row r="2061">
          <cell r="AF2061" t="str">
            <v/>
          </cell>
          <cell r="AG2061" t="str">
            <v/>
          </cell>
          <cell r="AH2061" t="str">
            <v>/</v>
          </cell>
          <cell r="AI2061" t="str">
            <v>/</v>
          </cell>
        </row>
        <row r="2062">
          <cell r="AF2062" t="str">
            <v/>
          </cell>
          <cell r="AG2062" t="str">
            <v/>
          </cell>
          <cell r="AH2062" t="str">
            <v>/</v>
          </cell>
          <cell r="AI2062" t="str">
            <v>/</v>
          </cell>
        </row>
        <row r="2063">
          <cell r="AF2063" t="str">
            <v/>
          </cell>
          <cell r="AG2063" t="str">
            <v/>
          </cell>
          <cell r="AH2063" t="str">
            <v>/</v>
          </cell>
          <cell r="AI2063" t="str">
            <v>/</v>
          </cell>
        </row>
        <row r="2064">
          <cell r="AF2064" t="str">
            <v/>
          </cell>
          <cell r="AG2064" t="str">
            <v/>
          </cell>
          <cell r="AH2064" t="str">
            <v>/</v>
          </cell>
          <cell r="AI2064" t="str">
            <v>/</v>
          </cell>
        </row>
        <row r="2065">
          <cell r="AF2065" t="str">
            <v/>
          </cell>
          <cell r="AG2065" t="str">
            <v/>
          </cell>
          <cell r="AH2065" t="str">
            <v>/</v>
          </cell>
          <cell r="AI2065" t="str">
            <v>/</v>
          </cell>
        </row>
        <row r="2066">
          <cell r="AF2066" t="str">
            <v/>
          </cell>
          <cell r="AG2066" t="str">
            <v/>
          </cell>
          <cell r="AH2066" t="str">
            <v>/</v>
          </cell>
          <cell r="AI2066" t="str">
            <v>/</v>
          </cell>
        </row>
        <row r="2067">
          <cell r="AF2067" t="str">
            <v/>
          </cell>
          <cell r="AG2067" t="str">
            <v/>
          </cell>
          <cell r="AH2067" t="str">
            <v>/</v>
          </cell>
          <cell r="AI2067" t="str">
            <v>/</v>
          </cell>
        </row>
        <row r="2068">
          <cell r="AF2068" t="str">
            <v/>
          </cell>
          <cell r="AG2068" t="str">
            <v/>
          </cell>
          <cell r="AH2068" t="str">
            <v>/</v>
          </cell>
          <cell r="AI2068" t="str">
            <v>/</v>
          </cell>
        </row>
        <row r="2069">
          <cell r="AF2069" t="str">
            <v/>
          </cell>
          <cell r="AG2069" t="str">
            <v/>
          </cell>
          <cell r="AH2069" t="str">
            <v>/</v>
          </cell>
          <cell r="AI2069" t="str">
            <v>/</v>
          </cell>
        </row>
        <row r="2070">
          <cell r="AF2070" t="str">
            <v/>
          </cell>
          <cell r="AG2070" t="str">
            <v/>
          </cell>
          <cell r="AH2070" t="str">
            <v>/</v>
          </cell>
          <cell r="AI2070" t="str">
            <v>/</v>
          </cell>
        </row>
        <row r="2071">
          <cell r="AF2071" t="str">
            <v/>
          </cell>
          <cell r="AG2071" t="str">
            <v/>
          </cell>
          <cell r="AH2071" t="str">
            <v>/</v>
          </cell>
          <cell r="AI2071" t="str">
            <v>/</v>
          </cell>
        </row>
        <row r="2072">
          <cell r="AF2072" t="str">
            <v/>
          </cell>
          <cell r="AG2072" t="str">
            <v/>
          </cell>
          <cell r="AH2072" t="str">
            <v>/</v>
          </cell>
          <cell r="AI2072" t="str">
            <v>/</v>
          </cell>
        </row>
        <row r="2073">
          <cell r="AF2073" t="str">
            <v/>
          </cell>
          <cell r="AG2073" t="str">
            <v/>
          </cell>
          <cell r="AH2073" t="str">
            <v>/</v>
          </cell>
          <cell r="AI2073" t="str">
            <v>/</v>
          </cell>
        </row>
        <row r="2074">
          <cell r="AF2074" t="str">
            <v/>
          </cell>
          <cell r="AG2074" t="str">
            <v/>
          </cell>
          <cell r="AH2074" t="str">
            <v>/</v>
          </cell>
          <cell r="AI2074" t="str">
            <v>/</v>
          </cell>
        </row>
        <row r="2075">
          <cell r="AF2075" t="str">
            <v/>
          </cell>
          <cell r="AG2075" t="str">
            <v/>
          </cell>
          <cell r="AH2075" t="str">
            <v>/</v>
          </cell>
          <cell r="AI2075" t="str">
            <v>/</v>
          </cell>
        </row>
        <row r="2076">
          <cell r="AF2076" t="str">
            <v/>
          </cell>
          <cell r="AG2076" t="str">
            <v/>
          </cell>
          <cell r="AH2076" t="str">
            <v>/</v>
          </cell>
          <cell r="AI2076" t="str">
            <v>/</v>
          </cell>
        </row>
        <row r="2077">
          <cell r="AF2077" t="str">
            <v/>
          </cell>
          <cell r="AG2077" t="str">
            <v/>
          </cell>
          <cell r="AH2077" t="str">
            <v>/</v>
          </cell>
          <cell r="AI2077" t="str">
            <v>/</v>
          </cell>
        </row>
        <row r="2078">
          <cell r="AF2078" t="str">
            <v/>
          </cell>
          <cell r="AG2078" t="str">
            <v/>
          </cell>
          <cell r="AH2078" t="str">
            <v>/</v>
          </cell>
          <cell r="AI2078" t="str">
            <v>/</v>
          </cell>
        </row>
        <row r="2079">
          <cell r="AF2079" t="str">
            <v/>
          </cell>
          <cell r="AG2079" t="str">
            <v/>
          </cell>
          <cell r="AH2079" t="str">
            <v>/</v>
          </cell>
          <cell r="AI2079" t="str">
            <v>/</v>
          </cell>
        </row>
        <row r="2080">
          <cell r="AF2080" t="str">
            <v/>
          </cell>
          <cell r="AG2080" t="str">
            <v/>
          </cell>
          <cell r="AH2080" t="str">
            <v>/</v>
          </cell>
          <cell r="AI2080" t="str">
            <v>/</v>
          </cell>
        </row>
        <row r="2081">
          <cell r="AF2081" t="str">
            <v/>
          </cell>
          <cell r="AG2081" t="str">
            <v/>
          </cell>
          <cell r="AH2081" t="str">
            <v>/</v>
          </cell>
          <cell r="AI2081" t="str">
            <v>/</v>
          </cell>
        </row>
        <row r="2082">
          <cell r="AF2082" t="str">
            <v/>
          </cell>
          <cell r="AG2082" t="str">
            <v/>
          </cell>
          <cell r="AH2082" t="str">
            <v>/</v>
          </cell>
          <cell r="AI2082" t="str">
            <v>/</v>
          </cell>
        </row>
        <row r="2083">
          <cell r="AF2083" t="str">
            <v/>
          </cell>
          <cell r="AG2083" t="str">
            <v/>
          </cell>
          <cell r="AH2083" t="str">
            <v>/</v>
          </cell>
          <cell r="AI2083" t="str">
            <v>/</v>
          </cell>
        </row>
        <row r="2084">
          <cell r="AF2084" t="str">
            <v/>
          </cell>
          <cell r="AG2084" t="str">
            <v/>
          </cell>
          <cell r="AH2084" t="str">
            <v>/</v>
          </cell>
          <cell r="AI2084" t="str">
            <v>/</v>
          </cell>
        </row>
        <row r="2085">
          <cell r="AF2085" t="str">
            <v/>
          </cell>
          <cell r="AG2085" t="str">
            <v/>
          </cell>
          <cell r="AH2085" t="str">
            <v>/</v>
          </cell>
          <cell r="AI2085" t="str">
            <v>/</v>
          </cell>
        </row>
        <row r="2086">
          <cell r="AF2086" t="str">
            <v/>
          </cell>
          <cell r="AG2086" t="str">
            <v/>
          </cell>
          <cell r="AH2086" t="str">
            <v>/</v>
          </cell>
          <cell r="AI2086" t="str">
            <v>/</v>
          </cell>
        </row>
        <row r="2087">
          <cell r="AF2087" t="str">
            <v/>
          </cell>
          <cell r="AG2087" t="str">
            <v/>
          </cell>
          <cell r="AH2087" t="str">
            <v>/</v>
          </cell>
          <cell r="AI2087" t="str">
            <v>/</v>
          </cell>
        </row>
        <row r="2088">
          <cell r="AF2088" t="str">
            <v/>
          </cell>
          <cell r="AG2088" t="str">
            <v/>
          </cell>
          <cell r="AH2088" t="str">
            <v>/</v>
          </cell>
          <cell r="AI2088" t="str">
            <v>/</v>
          </cell>
        </row>
        <row r="2089">
          <cell r="AF2089" t="str">
            <v/>
          </cell>
          <cell r="AG2089" t="str">
            <v/>
          </cell>
          <cell r="AH2089" t="str">
            <v>/</v>
          </cell>
          <cell r="AI2089" t="str">
            <v>/</v>
          </cell>
        </row>
        <row r="2090">
          <cell r="AF2090" t="str">
            <v/>
          </cell>
          <cell r="AG2090" t="str">
            <v/>
          </cell>
          <cell r="AH2090" t="str">
            <v>/</v>
          </cell>
          <cell r="AI2090" t="str">
            <v>/</v>
          </cell>
        </row>
        <row r="2091">
          <cell r="AF2091" t="str">
            <v/>
          </cell>
          <cell r="AG2091" t="str">
            <v/>
          </cell>
          <cell r="AH2091" t="str">
            <v>/</v>
          </cell>
          <cell r="AI2091" t="str">
            <v>/</v>
          </cell>
        </row>
        <row r="2092">
          <cell r="AF2092" t="str">
            <v/>
          </cell>
          <cell r="AG2092" t="str">
            <v/>
          </cell>
          <cell r="AH2092" t="str">
            <v>/</v>
          </cell>
          <cell r="AI2092" t="str">
            <v>/</v>
          </cell>
        </row>
        <row r="2093">
          <cell r="AF2093" t="str">
            <v/>
          </cell>
          <cell r="AG2093" t="str">
            <v/>
          </cell>
          <cell r="AH2093" t="str">
            <v>/</v>
          </cell>
          <cell r="AI2093" t="str">
            <v>/</v>
          </cell>
        </row>
        <row r="2094">
          <cell r="AF2094" t="str">
            <v/>
          </cell>
          <cell r="AG2094" t="str">
            <v/>
          </cell>
          <cell r="AH2094" t="str">
            <v>/</v>
          </cell>
          <cell r="AI2094" t="str">
            <v>/</v>
          </cell>
        </row>
        <row r="2095">
          <cell r="AF2095" t="str">
            <v/>
          </cell>
          <cell r="AG2095" t="str">
            <v/>
          </cell>
          <cell r="AH2095" t="str">
            <v>/</v>
          </cell>
          <cell r="AI2095" t="str">
            <v>/</v>
          </cell>
        </row>
        <row r="2096">
          <cell r="AF2096" t="str">
            <v/>
          </cell>
          <cell r="AG2096" t="str">
            <v/>
          </cell>
          <cell r="AH2096" t="str">
            <v>/</v>
          </cell>
          <cell r="AI2096" t="str">
            <v>/</v>
          </cell>
        </row>
        <row r="2097">
          <cell r="AF2097" t="str">
            <v/>
          </cell>
          <cell r="AG2097" t="str">
            <v/>
          </cell>
          <cell r="AH2097" t="str">
            <v>/</v>
          </cell>
          <cell r="AI2097" t="str">
            <v>/</v>
          </cell>
        </row>
        <row r="2098">
          <cell r="AF2098" t="str">
            <v/>
          </cell>
          <cell r="AG2098" t="str">
            <v/>
          </cell>
          <cell r="AH2098" t="str">
            <v>/</v>
          </cell>
          <cell r="AI2098" t="str">
            <v>/</v>
          </cell>
        </row>
        <row r="2099">
          <cell r="AF2099" t="str">
            <v/>
          </cell>
          <cell r="AG2099" t="str">
            <v/>
          </cell>
          <cell r="AH2099" t="str">
            <v>/</v>
          </cell>
          <cell r="AI2099" t="str">
            <v>/</v>
          </cell>
        </row>
        <row r="2100">
          <cell r="AF2100" t="str">
            <v/>
          </cell>
          <cell r="AG2100" t="str">
            <v/>
          </cell>
          <cell r="AH2100" t="str">
            <v>/</v>
          </cell>
          <cell r="AI2100" t="str">
            <v>/</v>
          </cell>
        </row>
        <row r="2101">
          <cell r="AF2101" t="str">
            <v/>
          </cell>
          <cell r="AG2101" t="str">
            <v/>
          </cell>
          <cell r="AH2101" t="str">
            <v>/</v>
          </cell>
          <cell r="AI2101" t="str">
            <v>/</v>
          </cell>
        </row>
        <row r="2102">
          <cell r="AF2102" t="str">
            <v/>
          </cell>
          <cell r="AG2102" t="str">
            <v/>
          </cell>
          <cell r="AH2102" t="str">
            <v>/</v>
          </cell>
          <cell r="AI2102" t="str">
            <v>/</v>
          </cell>
        </row>
        <row r="2103">
          <cell r="AF2103" t="str">
            <v/>
          </cell>
          <cell r="AG2103" t="str">
            <v/>
          </cell>
          <cell r="AH2103" t="str">
            <v>/</v>
          </cell>
          <cell r="AI2103" t="str">
            <v>/</v>
          </cell>
        </row>
        <row r="2104">
          <cell r="AF2104" t="str">
            <v/>
          </cell>
          <cell r="AG2104" t="str">
            <v/>
          </cell>
          <cell r="AH2104" t="str">
            <v>/</v>
          </cell>
          <cell r="AI2104" t="str">
            <v>/</v>
          </cell>
        </row>
        <row r="2105">
          <cell r="AF2105" t="str">
            <v/>
          </cell>
          <cell r="AG2105" t="str">
            <v/>
          </cell>
          <cell r="AH2105" t="str">
            <v>/</v>
          </cell>
          <cell r="AI2105" t="str">
            <v>/</v>
          </cell>
        </row>
        <row r="2106">
          <cell r="AF2106" t="str">
            <v/>
          </cell>
          <cell r="AG2106" t="str">
            <v/>
          </cell>
          <cell r="AH2106" t="str">
            <v>/</v>
          </cell>
          <cell r="AI2106" t="str">
            <v>/</v>
          </cell>
        </row>
        <row r="2107">
          <cell r="AF2107" t="str">
            <v/>
          </cell>
          <cell r="AG2107" t="str">
            <v/>
          </cell>
          <cell r="AH2107" t="str">
            <v>/</v>
          </cell>
          <cell r="AI2107" t="str">
            <v>/</v>
          </cell>
        </row>
        <row r="2108">
          <cell r="AF2108" t="str">
            <v/>
          </cell>
          <cell r="AG2108" t="str">
            <v/>
          </cell>
          <cell r="AH2108" t="str">
            <v>/</v>
          </cell>
          <cell r="AI2108" t="str">
            <v>/</v>
          </cell>
        </row>
        <row r="2109">
          <cell r="AF2109" t="str">
            <v/>
          </cell>
          <cell r="AG2109" t="str">
            <v/>
          </cell>
          <cell r="AH2109" t="str">
            <v>/</v>
          </cell>
          <cell r="AI2109" t="str">
            <v>/</v>
          </cell>
        </row>
        <row r="2110">
          <cell r="AF2110" t="str">
            <v/>
          </cell>
          <cell r="AG2110" t="str">
            <v/>
          </cell>
          <cell r="AH2110" t="str">
            <v>/</v>
          </cell>
          <cell r="AI2110" t="str">
            <v>/</v>
          </cell>
        </row>
        <row r="2111">
          <cell r="AF2111" t="str">
            <v/>
          </cell>
          <cell r="AG2111" t="str">
            <v/>
          </cell>
          <cell r="AH2111" t="str">
            <v>/</v>
          </cell>
          <cell r="AI2111" t="str">
            <v>/</v>
          </cell>
        </row>
        <row r="2112">
          <cell r="AF2112" t="str">
            <v/>
          </cell>
          <cell r="AG2112" t="str">
            <v/>
          </cell>
          <cell r="AH2112" t="str">
            <v>/</v>
          </cell>
          <cell r="AI2112" t="str">
            <v>/</v>
          </cell>
        </row>
        <row r="2113">
          <cell r="AF2113" t="str">
            <v/>
          </cell>
          <cell r="AG2113" t="str">
            <v/>
          </cell>
          <cell r="AH2113" t="str">
            <v>/</v>
          </cell>
          <cell r="AI2113" t="str">
            <v>/</v>
          </cell>
        </row>
        <row r="2114">
          <cell r="AF2114" t="str">
            <v/>
          </cell>
          <cell r="AG2114" t="str">
            <v/>
          </cell>
          <cell r="AH2114" t="str">
            <v>/</v>
          </cell>
          <cell r="AI2114" t="str">
            <v>/</v>
          </cell>
        </row>
        <row r="2115">
          <cell r="AF2115" t="str">
            <v/>
          </cell>
          <cell r="AG2115" t="str">
            <v/>
          </cell>
          <cell r="AH2115" t="str">
            <v>/</v>
          </cell>
          <cell r="AI2115" t="str">
            <v>/</v>
          </cell>
        </row>
        <row r="2116">
          <cell r="AF2116" t="str">
            <v/>
          </cell>
          <cell r="AG2116" t="str">
            <v/>
          </cell>
          <cell r="AH2116" t="str">
            <v>/</v>
          </cell>
          <cell r="AI2116" t="str">
            <v>/</v>
          </cell>
        </row>
        <row r="2117">
          <cell r="AF2117" t="str">
            <v/>
          </cell>
          <cell r="AG2117" t="str">
            <v/>
          </cell>
          <cell r="AH2117" t="str">
            <v>/</v>
          </cell>
          <cell r="AI2117" t="str">
            <v>/</v>
          </cell>
        </row>
        <row r="2118">
          <cell r="AF2118" t="str">
            <v/>
          </cell>
          <cell r="AG2118" t="str">
            <v/>
          </cell>
          <cell r="AH2118" t="str">
            <v>/</v>
          </cell>
          <cell r="AI2118" t="str">
            <v>/</v>
          </cell>
        </row>
        <row r="2119">
          <cell r="AF2119" t="str">
            <v/>
          </cell>
          <cell r="AG2119" t="str">
            <v/>
          </cell>
          <cell r="AH2119" t="str">
            <v>/</v>
          </cell>
          <cell r="AI2119" t="str">
            <v>/</v>
          </cell>
        </row>
        <row r="2120">
          <cell r="AF2120" t="str">
            <v/>
          </cell>
          <cell r="AG2120" t="str">
            <v/>
          </cell>
          <cell r="AH2120" t="str">
            <v>/</v>
          </cell>
          <cell r="AI2120" t="str">
            <v>/</v>
          </cell>
        </row>
        <row r="2121">
          <cell r="AF2121" t="str">
            <v/>
          </cell>
          <cell r="AG2121" t="str">
            <v/>
          </cell>
          <cell r="AH2121" t="str">
            <v>/</v>
          </cell>
          <cell r="AI2121" t="str">
            <v>/</v>
          </cell>
        </row>
        <row r="2122">
          <cell r="AF2122" t="str">
            <v/>
          </cell>
          <cell r="AG2122" t="str">
            <v/>
          </cell>
          <cell r="AH2122" t="str">
            <v>/</v>
          </cell>
          <cell r="AI2122" t="str">
            <v>/</v>
          </cell>
        </row>
        <row r="2123">
          <cell r="AF2123" t="str">
            <v/>
          </cell>
          <cell r="AG2123" t="str">
            <v/>
          </cell>
          <cell r="AH2123" t="str">
            <v>/</v>
          </cell>
          <cell r="AI2123" t="str">
            <v>/</v>
          </cell>
        </row>
        <row r="2124">
          <cell r="AF2124" t="str">
            <v/>
          </cell>
          <cell r="AG2124" t="str">
            <v/>
          </cell>
          <cell r="AH2124" t="str">
            <v>/</v>
          </cell>
          <cell r="AI2124" t="str">
            <v>/</v>
          </cell>
        </row>
        <row r="2125">
          <cell r="AF2125" t="str">
            <v/>
          </cell>
          <cell r="AG2125" t="str">
            <v/>
          </cell>
          <cell r="AH2125" t="str">
            <v>/</v>
          </cell>
          <cell r="AI2125" t="str">
            <v>/</v>
          </cell>
        </row>
        <row r="2126">
          <cell r="AF2126" t="str">
            <v/>
          </cell>
          <cell r="AG2126" t="str">
            <v/>
          </cell>
          <cell r="AH2126" t="str">
            <v>/</v>
          </cell>
          <cell r="AI2126" t="str">
            <v>/</v>
          </cell>
        </row>
        <row r="2127">
          <cell r="AF2127" t="str">
            <v/>
          </cell>
          <cell r="AG2127" t="str">
            <v/>
          </cell>
          <cell r="AH2127" t="str">
            <v>/</v>
          </cell>
          <cell r="AI2127" t="str">
            <v>/</v>
          </cell>
        </row>
        <row r="2128">
          <cell r="AF2128" t="str">
            <v/>
          </cell>
          <cell r="AG2128" t="str">
            <v/>
          </cell>
          <cell r="AH2128" t="str">
            <v>/</v>
          </cell>
          <cell r="AI2128" t="str">
            <v>/</v>
          </cell>
        </row>
        <row r="2129">
          <cell r="AF2129" t="str">
            <v/>
          </cell>
          <cell r="AG2129" t="str">
            <v/>
          </cell>
          <cell r="AH2129" t="str">
            <v>/</v>
          </cell>
          <cell r="AI2129" t="str">
            <v>/</v>
          </cell>
        </row>
        <row r="2130">
          <cell r="AF2130" t="str">
            <v/>
          </cell>
          <cell r="AG2130" t="str">
            <v/>
          </cell>
          <cell r="AH2130" t="str">
            <v>/</v>
          </cell>
          <cell r="AI2130" t="str">
            <v>/</v>
          </cell>
        </row>
        <row r="2131">
          <cell r="AF2131" t="str">
            <v/>
          </cell>
          <cell r="AG2131" t="str">
            <v/>
          </cell>
          <cell r="AH2131" t="str">
            <v>/</v>
          </cell>
          <cell r="AI2131" t="str">
            <v>/</v>
          </cell>
        </row>
        <row r="2132">
          <cell r="AF2132" t="str">
            <v/>
          </cell>
          <cell r="AG2132" t="str">
            <v/>
          </cell>
          <cell r="AH2132" t="str">
            <v>/</v>
          </cell>
          <cell r="AI2132" t="str">
            <v>/</v>
          </cell>
        </row>
        <row r="2133">
          <cell r="AF2133" t="str">
            <v/>
          </cell>
          <cell r="AG2133" t="str">
            <v/>
          </cell>
          <cell r="AH2133" t="str">
            <v>/</v>
          </cell>
          <cell r="AI2133" t="str">
            <v>/</v>
          </cell>
        </row>
        <row r="2134">
          <cell r="AF2134" t="str">
            <v/>
          </cell>
          <cell r="AG2134" t="str">
            <v/>
          </cell>
          <cell r="AH2134" t="str">
            <v>/</v>
          </cell>
          <cell r="AI2134" t="str">
            <v>/</v>
          </cell>
        </row>
        <row r="2135">
          <cell r="AF2135" t="str">
            <v/>
          </cell>
          <cell r="AG2135" t="str">
            <v/>
          </cell>
          <cell r="AH2135" t="str">
            <v>/</v>
          </cell>
          <cell r="AI2135" t="str">
            <v>/</v>
          </cell>
        </row>
        <row r="2136">
          <cell r="AF2136" t="str">
            <v/>
          </cell>
          <cell r="AG2136" t="str">
            <v/>
          </cell>
          <cell r="AH2136" t="str">
            <v>/</v>
          </cell>
          <cell r="AI2136" t="str">
            <v>/</v>
          </cell>
        </row>
        <row r="2137">
          <cell r="AF2137" t="str">
            <v/>
          </cell>
          <cell r="AG2137" t="str">
            <v/>
          </cell>
          <cell r="AH2137" t="str">
            <v>/</v>
          </cell>
          <cell r="AI2137" t="str">
            <v>/</v>
          </cell>
        </row>
        <row r="2138">
          <cell r="AF2138" t="str">
            <v/>
          </cell>
          <cell r="AG2138" t="str">
            <v/>
          </cell>
          <cell r="AH2138" t="str">
            <v>/</v>
          </cell>
          <cell r="AI2138" t="str">
            <v>/</v>
          </cell>
        </row>
        <row r="2139">
          <cell r="AF2139" t="str">
            <v/>
          </cell>
          <cell r="AG2139" t="str">
            <v/>
          </cell>
          <cell r="AH2139" t="str">
            <v>/</v>
          </cell>
          <cell r="AI2139" t="str">
            <v>/</v>
          </cell>
        </row>
        <row r="2140">
          <cell r="AF2140" t="str">
            <v/>
          </cell>
          <cell r="AG2140" t="str">
            <v/>
          </cell>
          <cell r="AH2140" t="str">
            <v>/</v>
          </cell>
          <cell r="AI2140" t="str">
            <v>/</v>
          </cell>
        </row>
        <row r="2141">
          <cell r="AF2141" t="str">
            <v/>
          </cell>
          <cell r="AG2141" t="str">
            <v/>
          </cell>
          <cell r="AH2141" t="str">
            <v>/</v>
          </cell>
          <cell r="AI2141" t="str">
            <v>/</v>
          </cell>
        </row>
        <row r="2142">
          <cell r="AF2142" t="str">
            <v/>
          </cell>
          <cell r="AG2142" t="str">
            <v/>
          </cell>
          <cell r="AH2142" t="str">
            <v>/</v>
          </cell>
          <cell r="AI2142" t="str">
            <v>/</v>
          </cell>
        </row>
        <row r="2143">
          <cell r="AF2143" t="str">
            <v/>
          </cell>
          <cell r="AG2143" t="str">
            <v/>
          </cell>
          <cell r="AH2143" t="str">
            <v>/</v>
          </cell>
          <cell r="AI2143" t="str">
            <v>/</v>
          </cell>
        </row>
        <row r="2144">
          <cell r="AF2144" t="str">
            <v/>
          </cell>
          <cell r="AG2144" t="str">
            <v/>
          </cell>
          <cell r="AH2144" t="str">
            <v>/</v>
          </cell>
          <cell r="AI2144" t="str">
            <v>/</v>
          </cell>
        </row>
        <row r="2145">
          <cell r="AF2145" t="str">
            <v/>
          </cell>
          <cell r="AG2145" t="str">
            <v/>
          </cell>
          <cell r="AH2145" t="str">
            <v>/</v>
          </cell>
          <cell r="AI2145" t="str">
            <v>/</v>
          </cell>
        </row>
        <row r="2146">
          <cell r="AF2146" t="str">
            <v/>
          </cell>
          <cell r="AG2146" t="str">
            <v/>
          </cell>
          <cell r="AH2146" t="str">
            <v>/</v>
          </cell>
          <cell r="AI2146" t="str">
            <v>/</v>
          </cell>
        </row>
        <row r="2147">
          <cell r="AF2147" t="str">
            <v/>
          </cell>
          <cell r="AG2147" t="str">
            <v/>
          </cell>
          <cell r="AH2147" t="str">
            <v>/</v>
          </cell>
          <cell r="AI2147" t="str">
            <v>/</v>
          </cell>
        </row>
        <row r="2148">
          <cell r="AF2148" t="str">
            <v/>
          </cell>
          <cell r="AG2148" t="str">
            <v/>
          </cell>
          <cell r="AH2148" t="str">
            <v>/</v>
          </cell>
          <cell r="AI2148" t="str">
            <v>/</v>
          </cell>
        </row>
        <row r="2149">
          <cell r="AF2149" t="str">
            <v/>
          </cell>
          <cell r="AG2149" t="str">
            <v/>
          </cell>
          <cell r="AH2149" t="str">
            <v>/</v>
          </cell>
          <cell r="AI2149" t="str">
            <v>/</v>
          </cell>
        </row>
        <row r="2150">
          <cell r="AF2150" t="str">
            <v/>
          </cell>
          <cell r="AG2150" t="str">
            <v/>
          </cell>
          <cell r="AH2150" t="str">
            <v>/</v>
          </cell>
          <cell r="AI2150" t="str">
            <v>/</v>
          </cell>
        </row>
        <row r="2151">
          <cell r="AF2151" t="str">
            <v/>
          </cell>
          <cell r="AG2151" t="str">
            <v/>
          </cell>
          <cell r="AH2151" t="str">
            <v>/</v>
          </cell>
          <cell r="AI2151" t="str">
            <v>/</v>
          </cell>
        </row>
        <row r="2152">
          <cell r="AF2152" t="str">
            <v/>
          </cell>
          <cell r="AG2152" t="str">
            <v/>
          </cell>
          <cell r="AH2152" t="str">
            <v>/</v>
          </cell>
          <cell r="AI2152" t="str">
            <v>/</v>
          </cell>
        </row>
        <row r="2153">
          <cell r="AF2153" t="str">
            <v/>
          </cell>
          <cell r="AG2153" t="str">
            <v/>
          </cell>
          <cell r="AH2153" t="str">
            <v>/</v>
          </cell>
          <cell r="AI2153" t="str">
            <v>/</v>
          </cell>
        </row>
        <row r="2154">
          <cell r="AF2154" t="str">
            <v/>
          </cell>
          <cell r="AG2154" t="str">
            <v/>
          </cell>
          <cell r="AH2154" t="str">
            <v>/</v>
          </cell>
          <cell r="AI2154" t="str">
            <v>/</v>
          </cell>
        </row>
        <row r="2155">
          <cell r="AF2155" t="str">
            <v/>
          </cell>
          <cell r="AG2155" t="str">
            <v/>
          </cell>
          <cell r="AH2155" t="str">
            <v>/</v>
          </cell>
          <cell r="AI2155" t="str">
            <v>/</v>
          </cell>
        </row>
        <row r="2156">
          <cell r="AF2156" t="str">
            <v/>
          </cell>
          <cell r="AG2156" t="str">
            <v/>
          </cell>
          <cell r="AH2156" t="str">
            <v>/</v>
          </cell>
          <cell r="AI2156" t="str">
            <v>/</v>
          </cell>
        </row>
        <row r="2157">
          <cell r="AF2157" t="str">
            <v/>
          </cell>
          <cell r="AG2157" t="str">
            <v/>
          </cell>
          <cell r="AH2157" t="str">
            <v>/</v>
          </cell>
          <cell r="AI2157" t="str">
            <v>/</v>
          </cell>
        </row>
        <row r="2158">
          <cell r="AF2158" t="str">
            <v/>
          </cell>
          <cell r="AG2158" t="str">
            <v/>
          </cell>
          <cell r="AH2158" t="str">
            <v>/</v>
          </cell>
          <cell r="AI2158" t="str">
            <v>/</v>
          </cell>
        </row>
        <row r="2159">
          <cell r="AF2159" t="str">
            <v/>
          </cell>
          <cell r="AG2159" t="str">
            <v/>
          </cell>
          <cell r="AH2159" t="str">
            <v>/</v>
          </cell>
          <cell r="AI2159" t="str">
            <v>/</v>
          </cell>
        </row>
        <row r="2160">
          <cell r="AF2160" t="str">
            <v/>
          </cell>
          <cell r="AG2160" t="str">
            <v/>
          </cell>
          <cell r="AH2160" t="str">
            <v>/</v>
          </cell>
          <cell r="AI2160" t="str">
            <v>/</v>
          </cell>
        </row>
        <row r="2161">
          <cell r="AF2161" t="str">
            <v/>
          </cell>
          <cell r="AG2161" t="str">
            <v/>
          </cell>
          <cell r="AH2161" t="str">
            <v>/</v>
          </cell>
          <cell r="AI2161" t="str">
            <v>/</v>
          </cell>
        </row>
        <row r="2162">
          <cell r="AF2162" t="str">
            <v/>
          </cell>
          <cell r="AG2162" t="str">
            <v/>
          </cell>
          <cell r="AH2162" t="str">
            <v>/</v>
          </cell>
          <cell r="AI2162" t="str">
            <v>/</v>
          </cell>
        </row>
        <row r="2163">
          <cell r="AF2163" t="str">
            <v/>
          </cell>
          <cell r="AG2163" t="str">
            <v/>
          </cell>
          <cell r="AH2163" t="str">
            <v>/</v>
          </cell>
          <cell r="AI2163" t="str">
            <v>/</v>
          </cell>
        </row>
        <row r="2164">
          <cell r="AF2164" t="str">
            <v/>
          </cell>
          <cell r="AG2164" t="str">
            <v/>
          </cell>
          <cell r="AH2164" t="str">
            <v>/</v>
          </cell>
          <cell r="AI2164" t="str">
            <v>/</v>
          </cell>
        </row>
        <row r="2165">
          <cell r="AF2165" t="str">
            <v/>
          </cell>
          <cell r="AG2165" t="str">
            <v/>
          </cell>
          <cell r="AH2165" t="str">
            <v>/</v>
          </cell>
          <cell r="AI2165" t="str">
            <v>/</v>
          </cell>
        </row>
        <row r="2166">
          <cell r="AF2166" t="str">
            <v/>
          </cell>
          <cell r="AG2166" t="str">
            <v/>
          </cell>
          <cell r="AH2166" t="str">
            <v>/</v>
          </cell>
          <cell r="AI2166" t="str">
            <v>/</v>
          </cell>
        </row>
        <row r="2167">
          <cell r="AF2167" t="str">
            <v/>
          </cell>
          <cell r="AG2167" t="str">
            <v/>
          </cell>
          <cell r="AH2167" t="str">
            <v>/</v>
          </cell>
          <cell r="AI2167" t="str">
            <v>/</v>
          </cell>
        </row>
        <row r="2168">
          <cell r="AF2168" t="str">
            <v/>
          </cell>
          <cell r="AG2168" t="str">
            <v/>
          </cell>
          <cell r="AH2168" t="str">
            <v>/</v>
          </cell>
          <cell r="AI2168" t="str">
            <v>/</v>
          </cell>
        </row>
        <row r="2169">
          <cell r="AF2169" t="str">
            <v/>
          </cell>
          <cell r="AG2169" t="str">
            <v/>
          </cell>
          <cell r="AH2169" t="str">
            <v>/</v>
          </cell>
          <cell r="AI2169" t="str">
            <v>/</v>
          </cell>
        </row>
        <row r="2170">
          <cell r="AF2170" t="str">
            <v/>
          </cell>
          <cell r="AG2170" t="str">
            <v/>
          </cell>
          <cell r="AH2170" t="str">
            <v>/</v>
          </cell>
          <cell r="AI2170" t="str">
            <v>/</v>
          </cell>
        </row>
        <row r="2171">
          <cell r="AF2171" t="str">
            <v/>
          </cell>
          <cell r="AG2171" t="str">
            <v/>
          </cell>
          <cell r="AH2171" t="str">
            <v>/</v>
          </cell>
          <cell r="AI2171" t="str">
            <v>/</v>
          </cell>
        </row>
        <row r="2172">
          <cell r="AF2172" t="str">
            <v/>
          </cell>
          <cell r="AG2172" t="str">
            <v/>
          </cell>
          <cell r="AH2172" t="str">
            <v>/</v>
          </cell>
          <cell r="AI2172" t="str">
            <v>/</v>
          </cell>
        </row>
        <row r="2173">
          <cell r="AF2173" t="str">
            <v/>
          </cell>
          <cell r="AG2173" t="str">
            <v/>
          </cell>
          <cell r="AH2173" t="str">
            <v>/</v>
          </cell>
          <cell r="AI2173" t="str">
            <v>/</v>
          </cell>
        </row>
        <row r="2174">
          <cell r="AF2174" t="str">
            <v/>
          </cell>
          <cell r="AG2174" t="str">
            <v/>
          </cell>
          <cell r="AH2174" t="str">
            <v>/</v>
          </cell>
          <cell r="AI2174" t="str">
            <v>/</v>
          </cell>
        </row>
        <row r="2175">
          <cell r="AF2175" t="str">
            <v/>
          </cell>
          <cell r="AG2175" t="str">
            <v/>
          </cell>
          <cell r="AH2175" t="str">
            <v>/</v>
          </cell>
          <cell r="AI2175" t="str">
            <v>/</v>
          </cell>
        </row>
        <row r="2176">
          <cell r="AF2176" t="str">
            <v/>
          </cell>
          <cell r="AG2176" t="str">
            <v/>
          </cell>
          <cell r="AH2176" t="str">
            <v>/</v>
          </cell>
          <cell r="AI2176" t="str">
            <v>/</v>
          </cell>
        </row>
        <row r="2177">
          <cell r="AF2177" t="str">
            <v/>
          </cell>
          <cell r="AG2177" t="str">
            <v/>
          </cell>
          <cell r="AH2177" t="str">
            <v>/</v>
          </cell>
          <cell r="AI2177" t="str">
            <v>/</v>
          </cell>
        </row>
        <row r="2178">
          <cell r="AF2178" t="str">
            <v/>
          </cell>
          <cell r="AG2178" t="str">
            <v/>
          </cell>
          <cell r="AH2178" t="str">
            <v>/</v>
          </cell>
          <cell r="AI2178" t="str">
            <v>/</v>
          </cell>
        </row>
        <row r="2179">
          <cell r="AF2179" t="str">
            <v/>
          </cell>
          <cell r="AG2179" t="str">
            <v/>
          </cell>
          <cell r="AH2179" t="str">
            <v>/</v>
          </cell>
          <cell r="AI2179" t="str">
            <v>/</v>
          </cell>
        </row>
        <row r="2180">
          <cell r="AF2180" t="str">
            <v/>
          </cell>
          <cell r="AG2180" t="str">
            <v/>
          </cell>
          <cell r="AH2180" t="str">
            <v>/</v>
          </cell>
          <cell r="AI2180" t="str">
            <v>/</v>
          </cell>
        </row>
        <row r="2181">
          <cell r="AF2181" t="str">
            <v/>
          </cell>
          <cell r="AG2181" t="str">
            <v/>
          </cell>
          <cell r="AH2181" t="str">
            <v>/</v>
          </cell>
          <cell r="AI2181" t="str">
            <v>/</v>
          </cell>
        </row>
        <row r="2182">
          <cell r="AF2182" t="str">
            <v/>
          </cell>
          <cell r="AG2182" t="str">
            <v/>
          </cell>
          <cell r="AH2182" t="str">
            <v>/</v>
          </cell>
          <cell r="AI2182" t="str">
            <v>/</v>
          </cell>
        </row>
        <row r="2183">
          <cell r="AF2183" t="str">
            <v/>
          </cell>
          <cell r="AG2183" t="str">
            <v/>
          </cell>
          <cell r="AH2183" t="str">
            <v>/</v>
          </cell>
          <cell r="AI2183" t="str">
            <v>/</v>
          </cell>
        </row>
        <row r="2184">
          <cell r="AF2184" t="str">
            <v/>
          </cell>
          <cell r="AG2184" t="str">
            <v/>
          </cell>
          <cell r="AH2184" t="str">
            <v>/</v>
          </cell>
          <cell r="AI2184" t="str">
            <v>/</v>
          </cell>
        </row>
        <row r="2185">
          <cell r="AF2185" t="str">
            <v/>
          </cell>
          <cell r="AG2185" t="str">
            <v/>
          </cell>
          <cell r="AH2185" t="str">
            <v>/</v>
          </cell>
          <cell r="AI2185" t="str">
            <v>/</v>
          </cell>
        </row>
        <row r="2186">
          <cell r="AF2186" t="str">
            <v/>
          </cell>
          <cell r="AG2186" t="str">
            <v/>
          </cell>
          <cell r="AH2186" t="str">
            <v>/</v>
          </cell>
          <cell r="AI2186" t="str">
            <v>/</v>
          </cell>
        </row>
        <row r="2187">
          <cell r="AF2187" t="str">
            <v/>
          </cell>
          <cell r="AG2187" t="str">
            <v/>
          </cell>
          <cell r="AH2187" t="str">
            <v>/</v>
          </cell>
          <cell r="AI2187" t="str">
            <v>/</v>
          </cell>
        </row>
        <row r="2188">
          <cell r="AF2188" t="str">
            <v/>
          </cell>
          <cell r="AG2188" t="str">
            <v/>
          </cell>
          <cell r="AH2188" t="str">
            <v>/</v>
          </cell>
          <cell r="AI2188" t="str">
            <v>/</v>
          </cell>
        </row>
        <row r="2189">
          <cell r="AF2189" t="str">
            <v/>
          </cell>
          <cell r="AG2189" t="str">
            <v/>
          </cell>
          <cell r="AH2189" t="str">
            <v>/</v>
          </cell>
          <cell r="AI2189" t="str">
            <v>/</v>
          </cell>
        </row>
        <row r="2190">
          <cell r="AF2190" t="str">
            <v/>
          </cell>
          <cell r="AG2190" t="str">
            <v/>
          </cell>
          <cell r="AH2190" t="str">
            <v>/</v>
          </cell>
          <cell r="AI2190" t="str">
            <v>/</v>
          </cell>
        </row>
        <row r="2191">
          <cell r="AF2191" t="str">
            <v/>
          </cell>
          <cell r="AG2191" t="str">
            <v/>
          </cell>
          <cell r="AH2191" t="str">
            <v>/</v>
          </cell>
          <cell r="AI2191" t="str">
            <v>/</v>
          </cell>
        </row>
        <row r="2192">
          <cell r="AF2192" t="str">
            <v/>
          </cell>
          <cell r="AG2192" t="str">
            <v/>
          </cell>
          <cell r="AH2192" t="str">
            <v>/</v>
          </cell>
          <cell r="AI2192" t="str">
            <v>/</v>
          </cell>
        </row>
        <row r="2193">
          <cell r="AF2193" t="str">
            <v/>
          </cell>
          <cell r="AG2193" t="str">
            <v/>
          </cell>
          <cell r="AH2193" t="str">
            <v>/</v>
          </cell>
          <cell r="AI2193" t="str">
            <v>/</v>
          </cell>
        </row>
        <row r="2194">
          <cell r="AF2194" t="str">
            <v/>
          </cell>
          <cell r="AG2194" t="str">
            <v/>
          </cell>
          <cell r="AH2194" t="str">
            <v>/</v>
          </cell>
          <cell r="AI2194" t="str">
            <v>/</v>
          </cell>
        </row>
        <row r="2195">
          <cell r="AF2195" t="str">
            <v/>
          </cell>
          <cell r="AG2195" t="str">
            <v/>
          </cell>
          <cell r="AH2195" t="str">
            <v>/</v>
          </cell>
          <cell r="AI2195" t="str">
            <v>/</v>
          </cell>
        </row>
        <row r="2196">
          <cell r="AF2196" t="str">
            <v/>
          </cell>
          <cell r="AG2196" t="str">
            <v/>
          </cell>
          <cell r="AH2196" t="str">
            <v>/</v>
          </cell>
          <cell r="AI2196" t="str">
            <v>/</v>
          </cell>
        </row>
        <row r="2197">
          <cell r="AF2197" t="str">
            <v/>
          </cell>
          <cell r="AG2197" t="str">
            <v/>
          </cell>
          <cell r="AH2197" t="str">
            <v>/</v>
          </cell>
          <cell r="AI2197" t="str">
            <v>/</v>
          </cell>
        </row>
        <row r="2198">
          <cell r="AF2198" t="str">
            <v/>
          </cell>
          <cell r="AG2198" t="str">
            <v/>
          </cell>
          <cell r="AH2198" t="str">
            <v>/</v>
          </cell>
          <cell r="AI2198" t="str">
            <v>/</v>
          </cell>
        </row>
        <row r="2199">
          <cell r="AF2199" t="str">
            <v/>
          </cell>
          <cell r="AG2199" t="str">
            <v/>
          </cell>
          <cell r="AH2199" t="str">
            <v>/</v>
          </cell>
          <cell r="AI2199" t="str">
            <v>/</v>
          </cell>
        </row>
        <row r="2200">
          <cell r="AF2200" t="str">
            <v/>
          </cell>
          <cell r="AG2200" t="str">
            <v/>
          </cell>
          <cell r="AH2200" t="str">
            <v>/</v>
          </cell>
          <cell r="AI2200" t="str">
            <v>/</v>
          </cell>
        </row>
        <row r="2201">
          <cell r="AF2201" t="str">
            <v/>
          </cell>
          <cell r="AG2201" t="str">
            <v/>
          </cell>
          <cell r="AH2201" t="str">
            <v>/</v>
          </cell>
          <cell r="AI2201" t="str">
            <v>/</v>
          </cell>
        </row>
        <row r="2202">
          <cell r="AF2202" t="str">
            <v/>
          </cell>
          <cell r="AG2202" t="str">
            <v/>
          </cell>
          <cell r="AH2202" t="str">
            <v>/</v>
          </cell>
          <cell r="AI2202" t="str">
            <v>/</v>
          </cell>
        </row>
        <row r="2203">
          <cell r="AF2203" t="str">
            <v/>
          </cell>
          <cell r="AG2203" t="str">
            <v/>
          </cell>
          <cell r="AH2203" t="str">
            <v>/</v>
          </cell>
          <cell r="AI2203" t="str">
            <v>/</v>
          </cell>
        </row>
        <row r="2204">
          <cell r="AF2204" t="str">
            <v/>
          </cell>
          <cell r="AG2204" t="str">
            <v/>
          </cell>
          <cell r="AH2204" t="str">
            <v>/</v>
          </cell>
          <cell r="AI2204" t="str">
            <v>/</v>
          </cell>
        </row>
        <row r="2205">
          <cell r="AF2205" t="str">
            <v/>
          </cell>
          <cell r="AG2205" t="str">
            <v/>
          </cell>
          <cell r="AH2205" t="str">
            <v>/</v>
          </cell>
          <cell r="AI2205" t="str">
            <v>/</v>
          </cell>
        </row>
        <row r="2206">
          <cell r="AF2206" t="str">
            <v/>
          </cell>
          <cell r="AG2206" t="str">
            <v/>
          </cell>
          <cell r="AH2206" t="str">
            <v>/</v>
          </cell>
          <cell r="AI2206" t="str">
            <v>/</v>
          </cell>
        </row>
        <row r="2207">
          <cell r="AF2207" t="str">
            <v/>
          </cell>
          <cell r="AG2207" t="str">
            <v/>
          </cell>
          <cell r="AH2207" t="str">
            <v>/</v>
          </cell>
          <cell r="AI2207" t="str">
            <v>/</v>
          </cell>
        </row>
        <row r="2208">
          <cell r="AF2208" t="str">
            <v/>
          </cell>
          <cell r="AG2208" t="str">
            <v/>
          </cell>
          <cell r="AH2208" t="str">
            <v>/</v>
          </cell>
          <cell r="AI2208" t="str">
            <v>/</v>
          </cell>
        </row>
        <row r="2209">
          <cell r="AF2209" t="str">
            <v/>
          </cell>
          <cell r="AG2209" t="str">
            <v/>
          </cell>
          <cell r="AH2209" t="str">
            <v>/</v>
          </cell>
          <cell r="AI2209" t="str">
            <v>/</v>
          </cell>
        </row>
        <row r="2210">
          <cell r="AF2210" t="str">
            <v/>
          </cell>
          <cell r="AG2210" t="str">
            <v/>
          </cell>
          <cell r="AH2210" t="str">
            <v>/</v>
          </cell>
          <cell r="AI2210" t="str">
            <v>/</v>
          </cell>
        </row>
        <row r="2211">
          <cell r="AF2211" t="str">
            <v/>
          </cell>
          <cell r="AG2211" t="str">
            <v/>
          </cell>
          <cell r="AH2211" t="str">
            <v>/</v>
          </cell>
          <cell r="AI2211" t="str">
            <v>/</v>
          </cell>
        </row>
        <row r="2212">
          <cell r="AF2212" t="str">
            <v/>
          </cell>
          <cell r="AG2212" t="str">
            <v/>
          </cell>
          <cell r="AH2212" t="str">
            <v>/</v>
          </cell>
          <cell r="AI2212" t="str">
            <v>/</v>
          </cell>
        </row>
        <row r="2213">
          <cell r="AF2213" t="str">
            <v/>
          </cell>
          <cell r="AG2213" t="str">
            <v/>
          </cell>
          <cell r="AH2213" t="str">
            <v>/</v>
          </cell>
          <cell r="AI2213" t="str">
            <v>/</v>
          </cell>
        </row>
        <row r="2214">
          <cell r="AF2214" t="str">
            <v/>
          </cell>
          <cell r="AG2214" t="str">
            <v/>
          </cell>
          <cell r="AH2214" t="str">
            <v>/</v>
          </cell>
          <cell r="AI2214" t="str">
            <v>/</v>
          </cell>
        </row>
        <row r="2215">
          <cell r="AF2215" t="str">
            <v/>
          </cell>
          <cell r="AG2215" t="str">
            <v/>
          </cell>
          <cell r="AH2215" t="str">
            <v>/</v>
          </cell>
          <cell r="AI2215" t="str">
            <v>/</v>
          </cell>
        </row>
        <row r="2216">
          <cell r="AF2216" t="str">
            <v/>
          </cell>
          <cell r="AG2216" t="str">
            <v/>
          </cell>
          <cell r="AH2216" t="str">
            <v>/</v>
          </cell>
          <cell r="AI2216" t="str">
            <v>/</v>
          </cell>
        </row>
        <row r="2217">
          <cell r="AF2217" t="str">
            <v/>
          </cell>
          <cell r="AG2217" t="str">
            <v/>
          </cell>
          <cell r="AH2217" t="str">
            <v>/</v>
          </cell>
          <cell r="AI2217" t="str">
            <v>/</v>
          </cell>
        </row>
        <row r="2218">
          <cell r="AF2218" t="str">
            <v/>
          </cell>
          <cell r="AG2218" t="str">
            <v/>
          </cell>
          <cell r="AH2218" t="str">
            <v>/</v>
          </cell>
          <cell r="AI2218" t="str">
            <v>/</v>
          </cell>
        </row>
        <row r="2219">
          <cell r="AF2219" t="str">
            <v/>
          </cell>
          <cell r="AG2219" t="str">
            <v/>
          </cell>
          <cell r="AH2219" t="str">
            <v>/</v>
          </cell>
          <cell r="AI2219" t="str">
            <v>/</v>
          </cell>
        </row>
        <row r="2220">
          <cell r="AF2220" t="str">
            <v/>
          </cell>
          <cell r="AG2220" t="str">
            <v/>
          </cell>
          <cell r="AH2220" t="str">
            <v>/</v>
          </cell>
          <cell r="AI2220" t="str">
            <v>/</v>
          </cell>
        </row>
        <row r="2221">
          <cell r="AF2221" t="str">
            <v/>
          </cell>
          <cell r="AG2221" t="str">
            <v/>
          </cell>
          <cell r="AH2221" t="str">
            <v>/</v>
          </cell>
          <cell r="AI2221" t="str">
            <v>/</v>
          </cell>
        </row>
        <row r="2222">
          <cell r="AF2222" t="str">
            <v/>
          </cell>
          <cell r="AG2222" t="str">
            <v/>
          </cell>
          <cell r="AH2222" t="str">
            <v>/</v>
          </cell>
          <cell r="AI2222" t="str">
            <v>/</v>
          </cell>
        </row>
        <row r="2223">
          <cell r="AF2223" t="str">
            <v/>
          </cell>
          <cell r="AG2223" t="str">
            <v/>
          </cell>
          <cell r="AH2223" t="str">
            <v>/</v>
          </cell>
          <cell r="AI2223" t="str">
            <v>/</v>
          </cell>
        </row>
        <row r="2224">
          <cell r="AF2224" t="str">
            <v/>
          </cell>
          <cell r="AG2224" t="str">
            <v/>
          </cell>
          <cell r="AH2224" t="str">
            <v>/</v>
          </cell>
          <cell r="AI2224" t="str">
            <v>/</v>
          </cell>
        </row>
        <row r="2225">
          <cell r="AF2225" t="str">
            <v/>
          </cell>
          <cell r="AG2225" t="str">
            <v/>
          </cell>
          <cell r="AH2225" t="str">
            <v>/</v>
          </cell>
          <cell r="AI2225" t="str">
            <v>/</v>
          </cell>
        </row>
        <row r="2226">
          <cell r="AF2226" t="str">
            <v/>
          </cell>
          <cell r="AG2226" t="str">
            <v/>
          </cell>
          <cell r="AH2226" t="str">
            <v>/</v>
          </cell>
          <cell r="AI2226" t="str">
            <v>/</v>
          </cell>
        </row>
        <row r="2227">
          <cell r="AF2227" t="str">
            <v/>
          </cell>
          <cell r="AG2227" t="str">
            <v/>
          </cell>
          <cell r="AH2227" t="str">
            <v>/</v>
          </cell>
          <cell r="AI2227" t="str">
            <v>/</v>
          </cell>
        </row>
        <row r="2228">
          <cell r="AF2228" t="str">
            <v/>
          </cell>
          <cell r="AG2228" t="str">
            <v/>
          </cell>
          <cell r="AH2228" t="str">
            <v>/</v>
          </cell>
          <cell r="AI2228" t="str">
            <v>/</v>
          </cell>
        </row>
        <row r="2229">
          <cell r="AF2229" t="str">
            <v/>
          </cell>
          <cell r="AG2229" t="str">
            <v/>
          </cell>
          <cell r="AH2229" t="str">
            <v>/</v>
          </cell>
          <cell r="AI2229" t="str">
            <v>/</v>
          </cell>
        </row>
        <row r="2230">
          <cell r="AF2230" t="str">
            <v/>
          </cell>
          <cell r="AG2230" t="str">
            <v/>
          </cell>
          <cell r="AH2230" t="str">
            <v>/</v>
          </cell>
          <cell r="AI2230" t="str">
            <v>/</v>
          </cell>
        </row>
        <row r="2231">
          <cell r="AF2231" t="str">
            <v/>
          </cell>
          <cell r="AG2231" t="str">
            <v/>
          </cell>
          <cell r="AH2231" t="str">
            <v>/</v>
          </cell>
          <cell r="AI2231" t="str">
            <v>/</v>
          </cell>
        </row>
        <row r="2232">
          <cell r="AF2232" t="str">
            <v/>
          </cell>
          <cell r="AG2232" t="str">
            <v/>
          </cell>
          <cell r="AH2232" t="str">
            <v>/</v>
          </cell>
          <cell r="AI2232" t="str">
            <v>/</v>
          </cell>
        </row>
        <row r="2233">
          <cell r="AF2233" t="str">
            <v/>
          </cell>
          <cell r="AG2233" t="str">
            <v/>
          </cell>
          <cell r="AH2233" t="str">
            <v>/</v>
          </cell>
          <cell r="AI2233" t="str">
            <v>/</v>
          </cell>
        </row>
        <row r="2234">
          <cell r="AF2234" t="str">
            <v/>
          </cell>
          <cell r="AG2234" t="str">
            <v/>
          </cell>
          <cell r="AH2234" t="str">
            <v>/</v>
          </cell>
          <cell r="AI2234" t="str">
            <v>/</v>
          </cell>
        </row>
        <row r="2235">
          <cell r="AF2235" t="str">
            <v/>
          </cell>
          <cell r="AG2235" t="str">
            <v/>
          </cell>
          <cell r="AH2235" t="str">
            <v>/</v>
          </cell>
          <cell r="AI2235" t="str">
            <v>/</v>
          </cell>
        </row>
        <row r="2236">
          <cell r="AF2236" t="str">
            <v/>
          </cell>
          <cell r="AG2236" t="str">
            <v/>
          </cell>
          <cell r="AH2236" t="str">
            <v>/</v>
          </cell>
          <cell r="AI2236" t="str">
            <v>/</v>
          </cell>
        </row>
        <row r="2237">
          <cell r="AF2237" t="str">
            <v/>
          </cell>
          <cell r="AG2237" t="str">
            <v/>
          </cell>
          <cell r="AH2237" t="str">
            <v>/</v>
          </cell>
          <cell r="AI2237" t="str">
            <v>/</v>
          </cell>
        </row>
        <row r="2238">
          <cell r="AF2238" t="str">
            <v/>
          </cell>
          <cell r="AG2238" t="str">
            <v/>
          </cell>
          <cell r="AH2238" t="str">
            <v>/</v>
          </cell>
          <cell r="AI2238" t="str">
            <v>/</v>
          </cell>
        </row>
        <row r="2239">
          <cell r="AF2239" t="str">
            <v/>
          </cell>
          <cell r="AG2239" t="str">
            <v/>
          </cell>
          <cell r="AH2239" t="str">
            <v>/</v>
          </cell>
          <cell r="AI2239" t="str">
            <v>/</v>
          </cell>
        </row>
        <row r="2240">
          <cell r="AF2240" t="str">
            <v/>
          </cell>
          <cell r="AG2240" t="str">
            <v/>
          </cell>
          <cell r="AH2240" t="str">
            <v>/</v>
          </cell>
          <cell r="AI2240" t="str">
            <v>/</v>
          </cell>
        </row>
        <row r="2241">
          <cell r="AF2241" t="str">
            <v/>
          </cell>
          <cell r="AG2241" t="str">
            <v/>
          </cell>
          <cell r="AH2241" t="str">
            <v>/</v>
          </cell>
          <cell r="AI2241" t="str">
            <v>/</v>
          </cell>
        </row>
        <row r="2242">
          <cell r="AF2242" t="str">
            <v/>
          </cell>
          <cell r="AG2242" t="str">
            <v/>
          </cell>
          <cell r="AH2242" t="str">
            <v>/</v>
          </cell>
          <cell r="AI2242" t="str">
            <v>/</v>
          </cell>
        </row>
        <row r="2243">
          <cell r="AF2243" t="str">
            <v/>
          </cell>
          <cell r="AG2243" t="str">
            <v/>
          </cell>
          <cell r="AH2243" t="str">
            <v>/</v>
          </cell>
          <cell r="AI2243" t="str">
            <v>/</v>
          </cell>
        </row>
        <row r="2244">
          <cell r="AF2244" t="str">
            <v/>
          </cell>
          <cell r="AG2244" t="str">
            <v/>
          </cell>
          <cell r="AH2244" t="str">
            <v>/</v>
          </cell>
          <cell r="AI2244" t="str">
            <v>/</v>
          </cell>
        </row>
        <row r="2245">
          <cell r="AF2245" t="str">
            <v/>
          </cell>
          <cell r="AG2245" t="str">
            <v/>
          </cell>
          <cell r="AH2245" t="str">
            <v>/</v>
          </cell>
          <cell r="AI2245" t="str">
            <v>/</v>
          </cell>
        </row>
        <row r="2246">
          <cell r="AF2246" t="str">
            <v/>
          </cell>
          <cell r="AG2246" t="str">
            <v/>
          </cell>
          <cell r="AH2246" t="str">
            <v>/</v>
          </cell>
          <cell r="AI2246" t="str">
            <v>/</v>
          </cell>
        </row>
        <row r="2247">
          <cell r="AF2247" t="str">
            <v/>
          </cell>
          <cell r="AG2247" t="str">
            <v/>
          </cell>
          <cell r="AH2247" t="str">
            <v>/</v>
          </cell>
          <cell r="AI2247" t="str">
            <v>/</v>
          </cell>
        </row>
        <row r="2248">
          <cell r="AF2248" t="str">
            <v/>
          </cell>
          <cell r="AG2248" t="str">
            <v/>
          </cell>
          <cell r="AH2248" t="str">
            <v>/</v>
          </cell>
          <cell r="AI2248" t="str">
            <v>/</v>
          </cell>
        </row>
        <row r="2249">
          <cell r="AF2249" t="str">
            <v/>
          </cell>
          <cell r="AG2249" t="str">
            <v/>
          </cell>
          <cell r="AH2249" t="str">
            <v>/</v>
          </cell>
          <cell r="AI2249" t="str">
            <v>/</v>
          </cell>
        </row>
        <row r="2250">
          <cell r="AF2250" t="str">
            <v/>
          </cell>
          <cell r="AG2250" t="str">
            <v/>
          </cell>
          <cell r="AH2250" t="str">
            <v>/</v>
          </cell>
          <cell r="AI2250" t="str">
            <v>/</v>
          </cell>
        </row>
        <row r="2251">
          <cell r="AF2251" t="str">
            <v/>
          </cell>
          <cell r="AG2251" t="str">
            <v/>
          </cell>
          <cell r="AH2251" t="str">
            <v>/</v>
          </cell>
          <cell r="AI2251" t="str">
            <v>/</v>
          </cell>
        </row>
        <row r="2252">
          <cell r="AF2252" t="str">
            <v/>
          </cell>
          <cell r="AG2252" t="str">
            <v/>
          </cell>
          <cell r="AH2252" t="str">
            <v>/</v>
          </cell>
          <cell r="AI2252" t="str">
            <v>/</v>
          </cell>
        </row>
        <row r="2253">
          <cell r="AF2253" t="str">
            <v/>
          </cell>
          <cell r="AG2253" t="str">
            <v/>
          </cell>
          <cell r="AH2253" t="str">
            <v>/</v>
          </cell>
          <cell r="AI2253" t="str">
            <v>/</v>
          </cell>
        </row>
        <row r="2254">
          <cell r="AF2254" t="str">
            <v/>
          </cell>
          <cell r="AG2254" t="str">
            <v/>
          </cell>
          <cell r="AH2254" t="str">
            <v>/</v>
          </cell>
          <cell r="AI2254" t="str">
            <v>/</v>
          </cell>
        </row>
        <row r="2255">
          <cell r="AF2255" t="str">
            <v/>
          </cell>
          <cell r="AG2255" t="str">
            <v/>
          </cell>
          <cell r="AH2255" t="str">
            <v>/</v>
          </cell>
          <cell r="AI2255" t="str">
            <v>/</v>
          </cell>
        </row>
        <row r="2256">
          <cell r="AF2256" t="str">
            <v/>
          </cell>
          <cell r="AG2256" t="str">
            <v/>
          </cell>
          <cell r="AH2256" t="str">
            <v>/</v>
          </cell>
          <cell r="AI2256" t="str">
            <v>/</v>
          </cell>
        </row>
        <row r="2257">
          <cell r="AF2257" t="str">
            <v/>
          </cell>
          <cell r="AG2257" t="str">
            <v/>
          </cell>
          <cell r="AH2257" t="str">
            <v>/</v>
          </cell>
          <cell r="AI2257" t="str">
            <v>/</v>
          </cell>
        </row>
        <row r="2258">
          <cell r="AF2258" t="str">
            <v/>
          </cell>
          <cell r="AG2258" t="str">
            <v/>
          </cell>
          <cell r="AH2258" t="str">
            <v>/</v>
          </cell>
          <cell r="AI2258" t="str">
            <v>/</v>
          </cell>
        </row>
        <row r="2259">
          <cell r="AF2259" t="str">
            <v/>
          </cell>
          <cell r="AG2259" t="str">
            <v/>
          </cell>
          <cell r="AH2259" t="str">
            <v>/</v>
          </cell>
          <cell r="AI2259" t="str">
            <v>/</v>
          </cell>
        </row>
        <row r="2260">
          <cell r="AF2260" t="str">
            <v/>
          </cell>
          <cell r="AG2260" t="str">
            <v/>
          </cell>
          <cell r="AH2260" t="str">
            <v>/</v>
          </cell>
          <cell r="AI2260" t="str">
            <v>/</v>
          </cell>
        </row>
        <row r="2261">
          <cell r="AF2261" t="str">
            <v/>
          </cell>
          <cell r="AG2261" t="str">
            <v/>
          </cell>
          <cell r="AH2261" t="str">
            <v>/</v>
          </cell>
          <cell r="AI2261" t="str">
            <v>/</v>
          </cell>
        </row>
        <row r="2262">
          <cell r="AF2262" t="str">
            <v/>
          </cell>
          <cell r="AG2262" t="str">
            <v/>
          </cell>
          <cell r="AH2262" t="str">
            <v>/</v>
          </cell>
          <cell r="AI2262" t="str">
            <v>/</v>
          </cell>
        </row>
        <row r="2263">
          <cell r="AF2263" t="str">
            <v/>
          </cell>
          <cell r="AG2263" t="str">
            <v/>
          </cell>
          <cell r="AH2263" t="str">
            <v>/</v>
          </cell>
          <cell r="AI2263" t="str">
            <v>/</v>
          </cell>
        </row>
        <row r="2264">
          <cell r="AF2264" t="str">
            <v/>
          </cell>
          <cell r="AG2264" t="str">
            <v/>
          </cell>
          <cell r="AH2264" t="str">
            <v>/</v>
          </cell>
          <cell r="AI2264" t="str">
            <v>/</v>
          </cell>
        </row>
        <row r="2265">
          <cell r="AF2265" t="str">
            <v/>
          </cell>
          <cell r="AG2265" t="str">
            <v/>
          </cell>
          <cell r="AH2265" t="str">
            <v>/</v>
          </cell>
          <cell r="AI2265" t="str">
            <v>/</v>
          </cell>
        </row>
        <row r="2266">
          <cell r="AF2266" t="str">
            <v/>
          </cell>
          <cell r="AG2266" t="str">
            <v/>
          </cell>
          <cell r="AH2266" t="str">
            <v>/</v>
          </cell>
          <cell r="AI2266" t="str">
            <v>/</v>
          </cell>
        </row>
        <row r="2267">
          <cell r="AF2267" t="str">
            <v/>
          </cell>
          <cell r="AG2267" t="str">
            <v/>
          </cell>
          <cell r="AH2267" t="str">
            <v>/</v>
          </cell>
          <cell r="AI2267" t="str">
            <v>/</v>
          </cell>
        </row>
        <row r="2268">
          <cell r="AF2268" t="str">
            <v/>
          </cell>
          <cell r="AG2268" t="str">
            <v/>
          </cell>
          <cell r="AH2268" t="str">
            <v>/</v>
          </cell>
          <cell r="AI2268" t="str">
            <v>/</v>
          </cell>
        </row>
        <row r="2269">
          <cell r="AF2269" t="str">
            <v/>
          </cell>
          <cell r="AG2269" t="str">
            <v/>
          </cell>
          <cell r="AH2269" t="str">
            <v>/</v>
          </cell>
          <cell r="AI2269" t="str">
            <v>/</v>
          </cell>
        </row>
        <row r="2270">
          <cell r="AF2270" t="str">
            <v/>
          </cell>
          <cell r="AG2270" t="str">
            <v/>
          </cell>
          <cell r="AH2270" t="str">
            <v>/</v>
          </cell>
          <cell r="AI2270" t="str">
            <v>/</v>
          </cell>
        </row>
        <row r="2271">
          <cell r="AF2271" t="str">
            <v/>
          </cell>
          <cell r="AG2271" t="str">
            <v/>
          </cell>
          <cell r="AH2271" t="str">
            <v>/</v>
          </cell>
          <cell r="AI2271" t="str">
            <v>/</v>
          </cell>
        </row>
        <row r="2272">
          <cell r="AF2272" t="str">
            <v/>
          </cell>
          <cell r="AG2272" t="str">
            <v/>
          </cell>
          <cell r="AH2272" t="str">
            <v>/</v>
          </cell>
          <cell r="AI2272" t="str">
            <v>/</v>
          </cell>
        </row>
        <row r="2273">
          <cell r="AF2273" t="str">
            <v/>
          </cell>
          <cell r="AG2273" t="str">
            <v/>
          </cell>
          <cell r="AH2273" t="str">
            <v>/</v>
          </cell>
          <cell r="AI2273" t="str">
            <v>/</v>
          </cell>
        </row>
        <row r="2274">
          <cell r="AF2274" t="str">
            <v/>
          </cell>
          <cell r="AG2274" t="str">
            <v/>
          </cell>
          <cell r="AH2274" t="str">
            <v>/</v>
          </cell>
          <cell r="AI2274" t="str">
            <v>/</v>
          </cell>
        </row>
        <row r="2275">
          <cell r="AF2275" t="str">
            <v/>
          </cell>
          <cell r="AG2275" t="str">
            <v/>
          </cell>
          <cell r="AH2275" t="str">
            <v>/</v>
          </cell>
          <cell r="AI2275" t="str">
            <v>/</v>
          </cell>
        </row>
        <row r="2276">
          <cell r="AF2276" t="str">
            <v/>
          </cell>
          <cell r="AG2276" t="str">
            <v/>
          </cell>
          <cell r="AH2276" t="str">
            <v>/</v>
          </cell>
          <cell r="AI2276" t="str">
            <v>/</v>
          </cell>
        </row>
        <row r="2277">
          <cell r="AF2277" t="str">
            <v/>
          </cell>
          <cell r="AG2277" t="str">
            <v/>
          </cell>
          <cell r="AH2277" t="str">
            <v>/</v>
          </cell>
          <cell r="AI2277" t="str">
            <v>/</v>
          </cell>
        </row>
        <row r="2278">
          <cell r="AF2278" t="str">
            <v/>
          </cell>
          <cell r="AG2278" t="str">
            <v/>
          </cell>
          <cell r="AH2278" t="str">
            <v>/</v>
          </cell>
          <cell r="AI2278" t="str">
            <v>/</v>
          </cell>
        </row>
        <row r="2279">
          <cell r="AF2279" t="str">
            <v/>
          </cell>
          <cell r="AG2279" t="str">
            <v/>
          </cell>
          <cell r="AH2279" t="str">
            <v>/</v>
          </cell>
          <cell r="AI2279" t="str">
            <v>/</v>
          </cell>
        </row>
        <row r="2280">
          <cell r="AF2280" t="str">
            <v/>
          </cell>
          <cell r="AG2280" t="str">
            <v/>
          </cell>
          <cell r="AH2280" t="str">
            <v>/</v>
          </cell>
          <cell r="AI2280" t="str">
            <v>/</v>
          </cell>
        </row>
        <row r="2281">
          <cell r="AF2281" t="str">
            <v/>
          </cell>
          <cell r="AG2281" t="str">
            <v/>
          </cell>
          <cell r="AH2281" t="str">
            <v>/</v>
          </cell>
          <cell r="AI2281" t="str">
            <v>/</v>
          </cell>
        </row>
        <row r="2282">
          <cell r="AF2282" t="str">
            <v/>
          </cell>
          <cell r="AG2282" t="str">
            <v/>
          </cell>
          <cell r="AH2282" t="str">
            <v>/</v>
          </cell>
          <cell r="AI2282" t="str">
            <v>/</v>
          </cell>
        </row>
        <row r="2283">
          <cell r="AF2283" t="str">
            <v/>
          </cell>
          <cell r="AG2283" t="str">
            <v/>
          </cell>
          <cell r="AH2283" t="str">
            <v>/</v>
          </cell>
          <cell r="AI2283" t="str">
            <v>/</v>
          </cell>
        </row>
        <row r="2284">
          <cell r="AF2284" t="str">
            <v/>
          </cell>
          <cell r="AG2284" t="str">
            <v/>
          </cell>
          <cell r="AH2284" t="str">
            <v>/</v>
          </cell>
          <cell r="AI2284" t="str">
            <v>/</v>
          </cell>
        </row>
        <row r="2285">
          <cell r="AF2285" t="str">
            <v/>
          </cell>
          <cell r="AG2285" t="str">
            <v/>
          </cell>
          <cell r="AH2285" t="str">
            <v>/</v>
          </cell>
          <cell r="AI2285" t="str">
            <v>/</v>
          </cell>
        </row>
        <row r="2286">
          <cell r="AF2286" t="str">
            <v/>
          </cell>
          <cell r="AG2286" t="str">
            <v/>
          </cell>
          <cell r="AH2286" t="str">
            <v>/</v>
          </cell>
          <cell r="AI2286" t="str">
            <v>/</v>
          </cell>
        </row>
        <row r="2287">
          <cell r="AF2287" t="str">
            <v/>
          </cell>
          <cell r="AG2287" t="str">
            <v/>
          </cell>
          <cell r="AH2287" t="str">
            <v>/</v>
          </cell>
          <cell r="AI2287" t="str">
            <v>/</v>
          </cell>
        </row>
        <row r="2288">
          <cell r="AF2288" t="str">
            <v/>
          </cell>
          <cell r="AG2288" t="str">
            <v/>
          </cell>
          <cell r="AH2288" t="str">
            <v>/</v>
          </cell>
          <cell r="AI2288" t="str">
            <v>/</v>
          </cell>
        </row>
        <row r="2289">
          <cell r="AF2289" t="str">
            <v/>
          </cell>
          <cell r="AG2289" t="str">
            <v/>
          </cell>
          <cell r="AH2289" t="str">
            <v>/</v>
          </cell>
          <cell r="AI2289" t="str">
            <v>/</v>
          </cell>
        </row>
        <row r="2290">
          <cell r="AF2290" t="str">
            <v/>
          </cell>
          <cell r="AG2290" t="str">
            <v/>
          </cell>
          <cell r="AH2290" t="str">
            <v>/</v>
          </cell>
          <cell r="AI2290" t="str">
            <v>/</v>
          </cell>
        </row>
        <row r="2291">
          <cell r="AF2291" t="str">
            <v/>
          </cell>
          <cell r="AG2291" t="str">
            <v/>
          </cell>
          <cell r="AH2291" t="str">
            <v>/</v>
          </cell>
          <cell r="AI2291" t="str">
            <v>/</v>
          </cell>
        </row>
        <row r="2292">
          <cell r="AF2292" t="str">
            <v/>
          </cell>
          <cell r="AG2292" t="str">
            <v/>
          </cell>
          <cell r="AH2292" t="str">
            <v>/</v>
          </cell>
          <cell r="AI2292" t="str">
            <v>/</v>
          </cell>
        </row>
        <row r="2293">
          <cell r="AF2293" t="str">
            <v/>
          </cell>
          <cell r="AG2293" t="str">
            <v/>
          </cell>
          <cell r="AH2293" t="str">
            <v>/</v>
          </cell>
          <cell r="AI2293" t="str">
            <v>/</v>
          </cell>
        </row>
        <row r="2294">
          <cell r="AF2294" t="str">
            <v/>
          </cell>
          <cell r="AG2294" t="str">
            <v/>
          </cell>
          <cell r="AH2294" t="str">
            <v>/</v>
          </cell>
          <cell r="AI2294" t="str">
            <v>/</v>
          </cell>
        </row>
        <row r="2295">
          <cell r="AF2295" t="str">
            <v/>
          </cell>
          <cell r="AG2295" t="str">
            <v/>
          </cell>
          <cell r="AH2295" t="str">
            <v>/</v>
          </cell>
          <cell r="AI2295" t="str">
            <v>/</v>
          </cell>
        </row>
        <row r="2296">
          <cell r="AF2296" t="str">
            <v/>
          </cell>
          <cell r="AG2296" t="str">
            <v/>
          </cell>
          <cell r="AH2296" t="str">
            <v>/</v>
          </cell>
          <cell r="AI2296" t="str">
            <v>/</v>
          </cell>
        </row>
        <row r="2297">
          <cell r="AF2297" t="str">
            <v/>
          </cell>
          <cell r="AG2297" t="str">
            <v/>
          </cell>
          <cell r="AH2297" t="str">
            <v>/</v>
          </cell>
          <cell r="AI2297" t="str">
            <v>/</v>
          </cell>
        </row>
        <row r="2298">
          <cell r="AF2298" t="str">
            <v/>
          </cell>
          <cell r="AG2298" t="str">
            <v/>
          </cell>
          <cell r="AH2298" t="str">
            <v>/</v>
          </cell>
          <cell r="AI2298" t="str">
            <v>/</v>
          </cell>
        </row>
        <row r="2299">
          <cell r="AF2299" t="str">
            <v/>
          </cell>
          <cell r="AG2299" t="str">
            <v/>
          </cell>
          <cell r="AH2299" t="str">
            <v>/</v>
          </cell>
          <cell r="AI2299" t="str">
            <v>/</v>
          </cell>
        </row>
        <row r="2300">
          <cell r="AF2300" t="str">
            <v/>
          </cell>
          <cell r="AG2300" t="str">
            <v/>
          </cell>
          <cell r="AH2300" t="str">
            <v>/</v>
          </cell>
          <cell r="AI2300" t="str">
            <v>/</v>
          </cell>
        </row>
        <row r="2301">
          <cell r="AF2301" t="str">
            <v/>
          </cell>
          <cell r="AG2301" t="str">
            <v/>
          </cell>
          <cell r="AH2301" t="str">
            <v>/</v>
          </cell>
          <cell r="AI2301" t="str">
            <v>/</v>
          </cell>
        </row>
        <row r="2302">
          <cell r="AF2302" t="str">
            <v/>
          </cell>
          <cell r="AG2302" t="str">
            <v/>
          </cell>
          <cell r="AH2302" t="str">
            <v>/</v>
          </cell>
          <cell r="AI2302" t="str">
            <v>/</v>
          </cell>
        </row>
        <row r="2303">
          <cell r="AF2303" t="str">
            <v/>
          </cell>
          <cell r="AG2303" t="str">
            <v/>
          </cell>
          <cell r="AH2303" t="str">
            <v>/</v>
          </cell>
          <cell r="AI2303" t="str">
            <v>/</v>
          </cell>
        </row>
        <row r="2304">
          <cell r="AF2304" t="str">
            <v/>
          </cell>
          <cell r="AG2304" t="str">
            <v/>
          </cell>
          <cell r="AH2304" t="str">
            <v>/</v>
          </cell>
          <cell r="AI2304" t="str">
            <v>/</v>
          </cell>
        </row>
        <row r="2305">
          <cell r="AF2305" t="str">
            <v/>
          </cell>
          <cell r="AG2305" t="str">
            <v/>
          </cell>
          <cell r="AH2305" t="str">
            <v>/</v>
          </cell>
          <cell r="AI2305" t="str">
            <v>/</v>
          </cell>
        </row>
        <row r="2306">
          <cell r="AF2306" t="str">
            <v/>
          </cell>
          <cell r="AG2306" t="str">
            <v/>
          </cell>
          <cell r="AH2306" t="str">
            <v>/</v>
          </cell>
          <cell r="AI2306" t="str">
            <v>/</v>
          </cell>
        </row>
        <row r="2307">
          <cell r="AF2307" t="str">
            <v/>
          </cell>
          <cell r="AG2307" t="str">
            <v/>
          </cell>
          <cell r="AH2307" t="str">
            <v>/</v>
          </cell>
          <cell r="AI2307" t="str">
            <v>/</v>
          </cell>
        </row>
        <row r="2308">
          <cell r="AF2308" t="str">
            <v/>
          </cell>
          <cell r="AG2308" t="str">
            <v/>
          </cell>
          <cell r="AH2308" t="str">
            <v>/</v>
          </cell>
          <cell r="AI2308" t="str">
            <v>/</v>
          </cell>
        </row>
        <row r="2309">
          <cell r="AF2309" t="str">
            <v/>
          </cell>
          <cell r="AG2309" t="str">
            <v/>
          </cell>
          <cell r="AH2309" t="str">
            <v>/</v>
          </cell>
          <cell r="AI2309" t="str">
            <v>/</v>
          </cell>
        </row>
        <row r="2310">
          <cell r="AF2310" t="str">
            <v/>
          </cell>
          <cell r="AG2310" t="str">
            <v/>
          </cell>
          <cell r="AH2310" t="str">
            <v>/</v>
          </cell>
          <cell r="AI2310" t="str">
            <v>/</v>
          </cell>
        </row>
        <row r="2311">
          <cell r="AF2311" t="str">
            <v/>
          </cell>
          <cell r="AG2311" t="str">
            <v/>
          </cell>
          <cell r="AH2311" t="str">
            <v>/</v>
          </cell>
          <cell r="AI2311" t="str">
            <v>/</v>
          </cell>
        </row>
        <row r="2312">
          <cell r="AF2312" t="str">
            <v/>
          </cell>
          <cell r="AG2312" t="str">
            <v/>
          </cell>
          <cell r="AH2312" t="str">
            <v>/</v>
          </cell>
          <cell r="AI2312" t="str">
            <v>/</v>
          </cell>
        </row>
        <row r="2313">
          <cell r="AF2313" t="str">
            <v/>
          </cell>
          <cell r="AG2313" t="str">
            <v/>
          </cell>
          <cell r="AH2313" t="str">
            <v>/</v>
          </cell>
          <cell r="AI2313" t="str">
            <v>/</v>
          </cell>
        </row>
        <row r="2314">
          <cell r="AF2314" t="str">
            <v/>
          </cell>
          <cell r="AG2314" t="str">
            <v/>
          </cell>
          <cell r="AH2314" t="str">
            <v>/</v>
          </cell>
          <cell r="AI2314" t="str">
            <v>/</v>
          </cell>
        </row>
        <row r="2315">
          <cell r="AF2315" t="str">
            <v/>
          </cell>
          <cell r="AG2315" t="str">
            <v/>
          </cell>
          <cell r="AH2315" t="str">
            <v>/</v>
          </cell>
          <cell r="AI2315" t="str">
            <v>/</v>
          </cell>
        </row>
        <row r="2316">
          <cell r="AF2316" t="str">
            <v/>
          </cell>
          <cell r="AG2316" t="str">
            <v/>
          </cell>
          <cell r="AH2316" t="str">
            <v>/</v>
          </cell>
          <cell r="AI2316" t="str">
            <v>/</v>
          </cell>
        </row>
        <row r="2317">
          <cell r="AF2317" t="str">
            <v/>
          </cell>
          <cell r="AG2317" t="str">
            <v/>
          </cell>
          <cell r="AH2317" t="str">
            <v>/</v>
          </cell>
          <cell r="AI2317" t="str">
            <v>/</v>
          </cell>
        </row>
        <row r="2318">
          <cell r="AF2318" t="str">
            <v/>
          </cell>
          <cell r="AG2318" t="str">
            <v/>
          </cell>
          <cell r="AH2318" t="str">
            <v>/</v>
          </cell>
          <cell r="AI2318" t="str">
            <v>/</v>
          </cell>
        </row>
        <row r="2319">
          <cell r="AF2319" t="str">
            <v/>
          </cell>
          <cell r="AG2319" t="str">
            <v/>
          </cell>
          <cell r="AH2319" t="str">
            <v>/</v>
          </cell>
          <cell r="AI2319" t="str">
            <v>/</v>
          </cell>
        </row>
        <row r="2320">
          <cell r="AF2320" t="str">
            <v/>
          </cell>
          <cell r="AG2320" t="str">
            <v/>
          </cell>
          <cell r="AH2320" t="str">
            <v>/</v>
          </cell>
          <cell r="AI2320" t="str">
            <v>/</v>
          </cell>
        </row>
        <row r="2321">
          <cell r="AF2321" t="str">
            <v/>
          </cell>
          <cell r="AG2321" t="str">
            <v/>
          </cell>
          <cell r="AH2321" t="str">
            <v>/</v>
          </cell>
          <cell r="AI2321" t="str">
            <v>/</v>
          </cell>
        </row>
        <row r="2322">
          <cell r="AF2322" t="str">
            <v/>
          </cell>
          <cell r="AG2322" t="str">
            <v/>
          </cell>
          <cell r="AH2322" t="str">
            <v>/</v>
          </cell>
          <cell r="AI2322" t="str">
            <v>/</v>
          </cell>
        </row>
        <row r="2323">
          <cell r="AF2323" t="str">
            <v/>
          </cell>
          <cell r="AG2323" t="str">
            <v/>
          </cell>
          <cell r="AH2323" t="str">
            <v>/</v>
          </cell>
          <cell r="AI2323" t="str">
            <v>/</v>
          </cell>
        </row>
        <row r="2324">
          <cell r="AF2324" t="str">
            <v/>
          </cell>
          <cell r="AG2324" t="str">
            <v/>
          </cell>
          <cell r="AH2324" t="str">
            <v>/</v>
          </cell>
          <cell r="AI2324" t="str">
            <v>/</v>
          </cell>
        </row>
        <row r="2325">
          <cell r="AF2325" t="str">
            <v/>
          </cell>
          <cell r="AG2325" t="str">
            <v/>
          </cell>
          <cell r="AH2325" t="str">
            <v>/</v>
          </cell>
          <cell r="AI2325" t="str">
            <v>/</v>
          </cell>
        </row>
        <row r="2326">
          <cell r="AF2326" t="str">
            <v/>
          </cell>
          <cell r="AG2326" t="str">
            <v/>
          </cell>
          <cell r="AH2326" t="str">
            <v>/</v>
          </cell>
          <cell r="AI2326" t="str">
            <v>/</v>
          </cell>
        </row>
        <row r="2327">
          <cell r="AF2327" t="str">
            <v/>
          </cell>
          <cell r="AG2327" t="str">
            <v/>
          </cell>
          <cell r="AH2327" t="str">
            <v>/</v>
          </cell>
          <cell r="AI2327" t="str">
            <v>/</v>
          </cell>
        </row>
        <row r="2328">
          <cell r="AF2328" t="str">
            <v/>
          </cell>
          <cell r="AG2328" t="str">
            <v/>
          </cell>
          <cell r="AH2328" t="str">
            <v>/</v>
          </cell>
          <cell r="AI2328" t="str">
            <v>/</v>
          </cell>
        </row>
        <row r="2329">
          <cell r="AF2329" t="str">
            <v/>
          </cell>
          <cell r="AG2329" t="str">
            <v/>
          </cell>
          <cell r="AH2329" t="str">
            <v>/</v>
          </cell>
          <cell r="AI2329" t="str">
            <v>/</v>
          </cell>
        </row>
        <row r="2330">
          <cell r="AF2330" t="str">
            <v/>
          </cell>
          <cell r="AG2330" t="str">
            <v/>
          </cell>
          <cell r="AH2330" t="str">
            <v>/</v>
          </cell>
          <cell r="AI2330" t="str">
            <v>/</v>
          </cell>
        </row>
        <row r="2331">
          <cell r="AF2331" t="str">
            <v/>
          </cell>
          <cell r="AG2331" t="str">
            <v/>
          </cell>
          <cell r="AH2331" t="str">
            <v>/</v>
          </cell>
          <cell r="AI2331" t="str">
            <v>/</v>
          </cell>
        </row>
        <row r="2332">
          <cell r="AF2332" t="str">
            <v/>
          </cell>
          <cell r="AG2332" t="str">
            <v/>
          </cell>
          <cell r="AH2332" t="str">
            <v>/</v>
          </cell>
          <cell r="AI2332" t="str">
            <v>/</v>
          </cell>
        </row>
        <row r="2333">
          <cell r="AF2333" t="str">
            <v/>
          </cell>
          <cell r="AG2333" t="str">
            <v/>
          </cell>
          <cell r="AH2333" t="str">
            <v>/</v>
          </cell>
          <cell r="AI2333" t="str">
            <v>/</v>
          </cell>
        </row>
        <row r="2334">
          <cell r="AF2334" t="str">
            <v/>
          </cell>
          <cell r="AG2334" t="str">
            <v/>
          </cell>
          <cell r="AH2334" t="str">
            <v>/</v>
          </cell>
          <cell r="AI2334" t="str">
            <v>/</v>
          </cell>
        </row>
        <row r="2335">
          <cell r="AF2335" t="str">
            <v/>
          </cell>
          <cell r="AG2335" t="str">
            <v/>
          </cell>
          <cell r="AH2335" t="str">
            <v>/</v>
          </cell>
          <cell r="AI2335" t="str">
            <v>/</v>
          </cell>
        </row>
        <row r="2336">
          <cell r="AF2336" t="str">
            <v/>
          </cell>
          <cell r="AG2336" t="str">
            <v/>
          </cell>
          <cell r="AH2336" t="str">
            <v>/</v>
          </cell>
          <cell r="AI2336" t="str">
            <v>/</v>
          </cell>
        </row>
        <row r="2337">
          <cell r="AF2337" t="str">
            <v/>
          </cell>
          <cell r="AG2337" t="str">
            <v/>
          </cell>
          <cell r="AH2337" t="str">
            <v>/</v>
          </cell>
          <cell r="AI2337" t="str">
            <v>/</v>
          </cell>
        </row>
        <row r="2338">
          <cell r="AF2338" t="str">
            <v/>
          </cell>
          <cell r="AG2338" t="str">
            <v/>
          </cell>
          <cell r="AH2338" t="str">
            <v>/</v>
          </cell>
          <cell r="AI2338" t="str">
            <v>/</v>
          </cell>
        </row>
        <row r="2339">
          <cell r="AF2339" t="str">
            <v/>
          </cell>
          <cell r="AG2339" t="str">
            <v/>
          </cell>
          <cell r="AH2339" t="str">
            <v>/</v>
          </cell>
          <cell r="AI2339" t="str">
            <v>/</v>
          </cell>
        </row>
        <row r="2340">
          <cell r="AF2340" t="str">
            <v/>
          </cell>
          <cell r="AG2340" t="str">
            <v/>
          </cell>
          <cell r="AH2340" t="str">
            <v>/</v>
          </cell>
          <cell r="AI2340" t="str">
            <v>/</v>
          </cell>
        </row>
        <row r="2341">
          <cell r="AF2341" t="str">
            <v/>
          </cell>
          <cell r="AG2341" t="str">
            <v/>
          </cell>
          <cell r="AH2341" t="str">
            <v>/</v>
          </cell>
          <cell r="AI2341" t="str">
            <v>/</v>
          </cell>
        </row>
        <row r="2342">
          <cell r="AF2342" t="str">
            <v/>
          </cell>
          <cell r="AG2342" t="str">
            <v/>
          </cell>
          <cell r="AH2342" t="str">
            <v>/</v>
          </cell>
          <cell r="AI2342" t="str">
            <v>/</v>
          </cell>
        </row>
        <row r="2343">
          <cell r="AF2343" t="str">
            <v/>
          </cell>
          <cell r="AG2343" t="str">
            <v/>
          </cell>
          <cell r="AH2343" t="str">
            <v>/</v>
          </cell>
          <cell r="AI2343" t="str">
            <v>/</v>
          </cell>
        </row>
        <row r="2344">
          <cell r="AF2344" t="str">
            <v/>
          </cell>
          <cell r="AG2344" t="str">
            <v/>
          </cell>
          <cell r="AH2344" t="str">
            <v>/</v>
          </cell>
          <cell r="AI2344" t="str">
            <v>/</v>
          </cell>
        </row>
        <row r="2345">
          <cell r="AF2345" t="str">
            <v/>
          </cell>
          <cell r="AG2345" t="str">
            <v/>
          </cell>
          <cell r="AH2345" t="str">
            <v>/</v>
          </cell>
          <cell r="AI2345" t="str">
            <v>/</v>
          </cell>
        </row>
        <row r="2346">
          <cell r="AF2346" t="str">
            <v/>
          </cell>
          <cell r="AG2346" t="str">
            <v/>
          </cell>
          <cell r="AH2346" t="str">
            <v>/</v>
          </cell>
          <cell r="AI2346" t="str">
            <v>/</v>
          </cell>
        </row>
        <row r="2347">
          <cell r="AF2347" t="str">
            <v/>
          </cell>
          <cell r="AG2347" t="str">
            <v/>
          </cell>
          <cell r="AH2347" t="str">
            <v>/</v>
          </cell>
          <cell r="AI2347" t="str">
            <v>/</v>
          </cell>
        </row>
        <row r="2348">
          <cell r="AF2348" t="str">
            <v/>
          </cell>
          <cell r="AG2348" t="str">
            <v/>
          </cell>
          <cell r="AH2348" t="str">
            <v>/</v>
          </cell>
          <cell r="AI2348" t="str">
            <v>/</v>
          </cell>
        </row>
        <row r="2349">
          <cell r="AF2349" t="str">
            <v/>
          </cell>
          <cell r="AG2349" t="str">
            <v/>
          </cell>
          <cell r="AH2349" t="str">
            <v>/</v>
          </cell>
          <cell r="AI2349" t="str">
            <v>/</v>
          </cell>
        </row>
        <row r="2350">
          <cell r="AF2350" t="str">
            <v/>
          </cell>
          <cell r="AG2350" t="str">
            <v/>
          </cell>
          <cell r="AH2350" t="str">
            <v>/</v>
          </cell>
          <cell r="AI2350" t="str">
            <v>/</v>
          </cell>
        </row>
        <row r="2351">
          <cell r="AF2351" t="str">
            <v/>
          </cell>
          <cell r="AG2351" t="str">
            <v/>
          </cell>
          <cell r="AH2351" t="str">
            <v>/</v>
          </cell>
          <cell r="AI2351" t="str">
            <v>/</v>
          </cell>
        </row>
        <row r="2352">
          <cell r="AF2352" t="str">
            <v/>
          </cell>
          <cell r="AG2352" t="str">
            <v/>
          </cell>
          <cell r="AH2352" t="str">
            <v>/</v>
          </cell>
          <cell r="AI2352" t="str">
            <v>/</v>
          </cell>
        </row>
        <row r="2353">
          <cell r="AF2353" t="str">
            <v/>
          </cell>
          <cell r="AG2353" t="str">
            <v/>
          </cell>
          <cell r="AH2353" t="str">
            <v>/</v>
          </cell>
          <cell r="AI2353" t="str">
            <v>/</v>
          </cell>
        </row>
        <row r="2354">
          <cell r="AF2354" t="str">
            <v/>
          </cell>
          <cell r="AG2354" t="str">
            <v/>
          </cell>
          <cell r="AH2354" t="str">
            <v>/</v>
          </cell>
          <cell r="AI2354" t="str">
            <v>/</v>
          </cell>
        </row>
        <row r="2355">
          <cell r="AF2355" t="str">
            <v/>
          </cell>
          <cell r="AG2355" t="str">
            <v/>
          </cell>
          <cell r="AH2355" t="str">
            <v>/</v>
          </cell>
          <cell r="AI2355" t="str">
            <v>/</v>
          </cell>
        </row>
        <row r="2356">
          <cell r="AF2356" t="str">
            <v/>
          </cell>
          <cell r="AG2356" t="str">
            <v/>
          </cell>
          <cell r="AH2356" t="str">
            <v>/</v>
          </cell>
          <cell r="AI2356" t="str">
            <v>/</v>
          </cell>
        </row>
        <row r="2357">
          <cell r="AF2357" t="str">
            <v/>
          </cell>
          <cell r="AG2357" t="str">
            <v/>
          </cell>
          <cell r="AH2357" t="str">
            <v>/</v>
          </cell>
          <cell r="AI2357" t="str">
            <v>/</v>
          </cell>
        </row>
        <row r="2358">
          <cell r="AF2358" t="str">
            <v/>
          </cell>
          <cell r="AG2358" t="str">
            <v/>
          </cell>
          <cell r="AH2358" t="str">
            <v>/</v>
          </cell>
          <cell r="AI2358" t="str">
            <v>/</v>
          </cell>
        </row>
        <row r="2359">
          <cell r="AF2359" t="str">
            <v/>
          </cell>
          <cell r="AG2359" t="str">
            <v/>
          </cell>
          <cell r="AH2359" t="str">
            <v>/</v>
          </cell>
          <cell r="AI2359" t="str">
            <v>/</v>
          </cell>
        </row>
        <row r="2360">
          <cell r="AF2360" t="str">
            <v/>
          </cell>
          <cell r="AG2360" t="str">
            <v/>
          </cell>
          <cell r="AH2360" t="str">
            <v>/</v>
          </cell>
          <cell r="AI2360" t="str">
            <v>/</v>
          </cell>
        </row>
        <row r="2361">
          <cell r="AF2361" t="str">
            <v/>
          </cell>
          <cell r="AG2361" t="str">
            <v/>
          </cell>
          <cell r="AH2361" t="str">
            <v>/</v>
          </cell>
          <cell r="AI2361" t="str">
            <v>/</v>
          </cell>
        </row>
        <row r="2362">
          <cell r="AF2362" t="str">
            <v/>
          </cell>
          <cell r="AG2362" t="str">
            <v/>
          </cell>
          <cell r="AH2362" t="str">
            <v>/</v>
          </cell>
          <cell r="AI2362" t="str">
            <v>/</v>
          </cell>
        </row>
        <row r="2363">
          <cell r="AF2363" t="str">
            <v/>
          </cell>
          <cell r="AG2363" t="str">
            <v/>
          </cell>
          <cell r="AH2363" t="str">
            <v>/</v>
          </cell>
          <cell r="AI2363" t="str">
            <v>/</v>
          </cell>
        </row>
        <row r="2364">
          <cell r="AF2364" t="str">
            <v/>
          </cell>
          <cell r="AG2364" t="str">
            <v/>
          </cell>
          <cell r="AH2364" t="str">
            <v>/</v>
          </cell>
          <cell r="AI2364" t="str">
            <v>/</v>
          </cell>
        </row>
        <row r="2365">
          <cell r="AF2365" t="str">
            <v/>
          </cell>
          <cell r="AG2365" t="str">
            <v/>
          </cell>
          <cell r="AH2365" t="str">
            <v>/</v>
          </cell>
          <cell r="AI2365" t="str">
            <v>/</v>
          </cell>
        </row>
        <row r="2366">
          <cell r="AF2366" t="str">
            <v/>
          </cell>
          <cell r="AG2366" t="str">
            <v/>
          </cell>
          <cell r="AH2366" t="str">
            <v>/</v>
          </cell>
          <cell r="AI2366" t="str">
            <v>/</v>
          </cell>
        </row>
        <row r="2367">
          <cell r="AF2367" t="str">
            <v/>
          </cell>
          <cell r="AG2367" t="str">
            <v/>
          </cell>
          <cell r="AH2367" t="str">
            <v>/</v>
          </cell>
          <cell r="AI2367" t="str">
            <v>/</v>
          </cell>
        </row>
        <row r="2368">
          <cell r="AF2368" t="str">
            <v/>
          </cell>
          <cell r="AG2368" t="str">
            <v/>
          </cell>
          <cell r="AH2368" t="str">
            <v>/</v>
          </cell>
          <cell r="AI2368" t="str">
            <v>/</v>
          </cell>
        </row>
        <row r="2369">
          <cell r="AF2369" t="str">
            <v/>
          </cell>
          <cell r="AG2369" t="str">
            <v/>
          </cell>
          <cell r="AH2369" t="str">
            <v>/</v>
          </cell>
          <cell r="AI2369" t="str">
            <v>/</v>
          </cell>
        </row>
        <row r="2370">
          <cell r="AF2370" t="str">
            <v/>
          </cell>
          <cell r="AG2370" t="str">
            <v/>
          </cell>
          <cell r="AH2370" t="str">
            <v>/</v>
          </cell>
          <cell r="AI2370" t="str">
            <v>/</v>
          </cell>
        </row>
        <row r="2371">
          <cell r="AF2371" t="str">
            <v/>
          </cell>
          <cell r="AG2371" t="str">
            <v/>
          </cell>
          <cell r="AH2371" t="str">
            <v>/</v>
          </cell>
          <cell r="AI2371" t="str">
            <v>/</v>
          </cell>
        </row>
        <row r="2372">
          <cell r="AF2372" t="str">
            <v/>
          </cell>
          <cell r="AG2372" t="str">
            <v/>
          </cell>
          <cell r="AH2372" t="str">
            <v>/</v>
          </cell>
          <cell r="AI2372" t="str">
            <v>/</v>
          </cell>
        </row>
        <row r="2373">
          <cell r="AF2373" t="str">
            <v/>
          </cell>
          <cell r="AG2373" t="str">
            <v/>
          </cell>
          <cell r="AH2373" t="str">
            <v>/</v>
          </cell>
          <cell r="AI2373" t="str">
            <v>/</v>
          </cell>
        </row>
        <row r="2374">
          <cell r="AF2374" t="str">
            <v/>
          </cell>
          <cell r="AG2374" t="str">
            <v/>
          </cell>
          <cell r="AH2374" t="str">
            <v>/</v>
          </cell>
          <cell r="AI2374" t="str">
            <v>/</v>
          </cell>
        </row>
        <row r="2375">
          <cell r="AF2375" t="str">
            <v/>
          </cell>
          <cell r="AG2375" t="str">
            <v/>
          </cell>
          <cell r="AH2375" t="str">
            <v>/</v>
          </cell>
          <cell r="AI2375" t="str">
            <v>/</v>
          </cell>
        </row>
        <row r="2376">
          <cell r="AF2376" t="str">
            <v/>
          </cell>
          <cell r="AG2376" t="str">
            <v/>
          </cell>
          <cell r="AH2376" t="str">
            <v>/</v>
          </cell>
          <cell r="AI2376" t="str">
            <v>/</v>
          </cell>
        </row>
        <row r="2377">
          <cell r="AF2377" t="str">
            <v/>
          </cell>
          <cell r="AG2377" t="str">
            <v/>
          </cell>
          <cell r="AH2377" t="str">
            <v>/</v>
          </cell>
          <cell r="AI2377" t="str">
            <v>/</v>
          </cell>
        </row>
        <row r="2378">
          <cell r="AF2378" t="str">
            <v/>
          </cell>
          <cell r="AG2378" t="str">
            <v/>
          </cell>
          <cell r="AH2378" t="str">
            <v>/</v>
          </cell>
          <cell r="AI2378" t="str">
            <v>/</v>
          </cell>
        </row>
        <row r="2379">
          <cell r="AF2379" t="str">
            <v/>
          </cell>
          <cell r="AG2379" t="str">
            <v/>
          </cell>
          <cell r="AH2379" t="str">
            <v>/</v>
          </cell>
          <cell r="AI2379" t="str">
            <v>/</v>
          </cell>
        </row>
        <row r="2380">
          <cell r="AF2380" t="str">
            <v/>
          </cell>
          <cell r="AG2380" t="str">
            <v/>
          </cell>
          <cell r="AH2380" t="str">
            <v>/</v>
          </cell>
          <cell r="AI2380" t="str">
            <v>/</v>
          </cell>
        </row>
        <row r="2381">
          <cell r="AF2381" t="str">
            <v/>
          </cell>
          <cell r="AG2381" t="str">
            <v/>
          </cell>
          <cell r="AH2381" t="str">
            <v>/</v>
          </cell>
          <cell r="AI2381" t="str">
            <v>/</v>
          </cell>
        </row>
        <row r="2382">
          <cell r="AF2382" t="str">
            <v/>
          </cell>
          <cell r="AG2382" t="str">
            <v/>
          </cell>
          <cell r="AH2382" t="str">
            <v>/</v>
          </cell>
          <cell r="AI2382" t="str">
            <v>/</v>
          </cell>
        </row>
        <row r="2383">
          <cell r="AF2383" t="str">
            <v/>
          </cell>
          <cell r="AG2383" t="str">
            <v/>
          </cell>
          <cell r="AH2383" t="str">
            <v>/</v>
          </cell>
          <cell r="AI2383" t="str">
            <v>/</v>
          </cell>
        </row>
        <row r="2384">
          <cell r="AF2384" t="str">
            <v/>
          </cell>
          <cell r="AG2384" t="str">
            <v/>
          </cell>
          <cell r="AH2384" t="str">
            <v>/</v>
          </cell>
          <cell r="AI2384" t="str">
            <v>/</v>
          </cell>
        </row>
        <row r="2385">
          <cell r="AF2385" t="str">
            <v/>
          </cell>
          <cell r="AG2385" t="str">
            <v/>
          </cell>
          <cell r="AH2385" t="str">
            <v>/</v>
          </cell>
          <cell r="AI2385" t="str">
            <v>/</v>
          </cell>
        </row>
        <row r="2386">
          <cell r="AF2386" t="str">
            <v/>
          </cell>
          <cell r="AG2386" t="str">
            <v/>
          </cell>
          <cell r="AH2386" t="str">
            <v>/</v>
          </cell>
          <cell r="AI2386" t="str">
            <v>/</v>
          </cell>
        </row>
        <row r="2387">
          <cell r="AF2387" t="str">
            <v/>
          </cell>
          <cell r="AG2387" t="str">
            <v/>
          </cell>
          <cell r="AH2387" t="str">
            <v>/</v>
          </cell>
          <cell r="AI2387" t="str">
            <v>/</v>
          </cell>
        </row>
        <row r="2388">
          <cell r="AF2388" t="str">
            <v/>
          </cell>
          <cell r="AG2388" t="str">
            <v/>
          </cell>
          <cell r="AH2388" t="str">
            <v>/</v>
          </cell>
          <cell r="AI2388" t="str">
            <v>/</v>
          </cell>
        </row>
        <row r="2389">
          <cell r="AF2389" t="str">
            <v/>
          </cell>
          <cell r="AG2389" t="str">
            <v/>
          </cell>
          <cell r="AH2389" t="str">
            <v>/</v>
          </cell>
          <cell r="AI2389" t="str">
            <v>/</v>
          </cell>
        </row>
        <row r="2390">
          <cell r="AF2390" t="str">
            <v/>
          </cell>
          <cell r="AG2390" t="str">
            <v/>
          </cell>
          <cell r="AH2390" t="str">
            <v>/</v>
          </cell>
          <cell r="AI2390" t="str">
            <v>/</v>
          </cell>
        </row>
        <row r="2391">
          <cell r="AF2391" t="str">
            <v/>
          </cell>
          <cell r="AG2391" t="str">
            <v/>
          </cell>
          <cell r="AH2391" t="str">
            <v>/</v>
          </cell>
          <cell r="AI2391" t="str">
            <v>/</v>
          </cell>
        </row>
        <row r="2392">
          <cell r="AF2392" t="str">
            <v/>
          </cell>
          <cell r="AG2392" t="str">
            <v/>
          </cell>
          <cell r="AH2392" t="str">
            <v>/</v>
          </cell>
          <cell r="AI2392" t="str">
            <v>/</v>
          </cell>
        </row>
        <row r="2393">
          <cell r="AF2393" t="str">
            <v/>
          </cell>
          <cell r="AG2393" t="str">
            <v/>
          </cell>
          <cell r="AH2393" t="str">
            <v>/</v>
          </cell>
          <cell r="AI2393" t="str">
            <v>/</v>
          </cell>
        </row>
        <row r="2394">
          <cell r="AF2394" t="str">
            <v/>
          </cell>
          <cell r="AG2394" t="str">
            <v/>
          </cell>
          <cell r="AH2394" t="str">
            <v>/</v>
          </cell>
          <cell r="AI2394" t="str">
            <v>/</v>
          </cell>
        </row>
        <row r="2395">
          <cell r="AF2395" t="str">
            <v/>
          </cell>
          <cell r="AG2395" t="str">
            <v/>
          </cell>
          <cell r="AH2395" t="str">
            <v>/</v>
          </cell>
          <cell r="AI2395" t="str">
            <v>/</v>
          </cell>
        </row>
        <row r="2396">
          <cell r="AF2396" t="str">
            <v/>
          </cell>
          <cell r="AG2396" t="str">
            <v/>
          </cell>
          <cell r="AH2396" t="str">
            <v>/</v>
          </cell>
          <cell r="AI2396" t="str">
            <v>/</v>
          </cell>
        </row>
        <row r="2397">
          <cell r="AF2397" t="str">
            <v/>
          </cell>
          <cell r="AG2397" t="str">
            <v/>
          </cell>
          <cell r="AH2397" t="str">
            <v>/</v>
          </cell>
          <cell r="AI2397" t="str">
            <v>/</v>
          </cell>
        </row>
        <row r="2398">
          <cell r="AF2398" t="str">
            <v/>
          </cell>
          <cell r="AG2398" t="str">
            <v/>
          </cell>
          <cell r="AH2398" t="str">
            <v>/</v>
          </cell>
          <cell r="AI2398" t="str">
            <v>/</v>
          </cell>
        </row>
        <row r="2399">
          <cell r="AF2399" t="str">
            <v/>
          </cell>
          <cell r="AG2399" t="str">
            <v/>
          </cell>
          <cell r="AH2399" t="str">
            <v>/</v>
          </cell>
          <cell r="AI2399" t="str">
            <v>/</v>
          </cell>
        </row>
        <row r="2400">
          <cell r="AF2400" t="str">
            <v/>
          </cell>
          <cell r="AG2400" t="str">
            <v/>
          </cell>
          <cell r="AH2400" t="str">
            <v>/</v>
          </cell>
          <cell r="AI2400" t="str">
            <v>/</v>
          </cell>
        </row>
        <row r="2401">
          <cell r="AF2401" t="str">
            <v/>
          </cell>
          <cell r="AG2401" t="str">
            <v/>
          </cell>
          <cell r="AH2401" t="str">
            <v>/</v>
          </cell>
          <cell r="AI2401" t="str">
            <v>/</v>
          </cell>
        </row>
        <row r="2402">
          <cell r="AF2402" t="str">
            <v/>
          </cell>
          <cell r="AG2402" t="str">
            <v/>
          </cell>
          <cell r="AH2402" t="str">
            <v>/</v>
          </cell>
          <cell r="AI2402" t="str">
            <v>/</v>
          </cell>
        </row>
        <row r="2403">
          <cell r="AF2403" t="str">
            <v/>
          </cell>
          <cell r="AG2403" t="str">
            <v/>
          </cell>
          <cell r="AH2403" t="str">
            <v>/</v>
          </cell>
          <cell r="AI2403" t="str">
            <v>/</v>
          </cell>
        </row>
        <row r="2404">
          <cell r="AF2404" t="str">
            <v/>
          </cell>
          <cell r="AG2404" t="str">
            <v/>
          </cell>
          <cell r="AH2404" t="str">
            <v>/</v>
          </cell>
          <cell r="AI2404" t="str">
            <v>/</v>
          </cell>
        </row>
        <row r="2405">
          <cell r="AF2405" t="str">
            <v/>
          </cell>
          <cell r="AG2405" t="str">
            <v/>
          </cell>
          <cell r="AH2405" t="str">
            <v>/</v>
          </cell>
          <cell r="AI2405" t="str">
            <v>/</v>
          </cell>
        </row>
        <row r="2406">
          <cell r="AF2406" t="str">
            <v/>
          </cell>
          <cell r="AG2406" t="str">
            <v/>
          </cell>
          <cell r="AH2406" t="str">
            <v>/</v>
          </cell>
          <cell r="AI2406" t="str">
            <v>/</v>
          </cell>
        </row>
        <row r="2407">
          <cell r="AF2407" t="str">
            <v/>
          </cell>
          <cell r="AG2407" t="str">
            <v/>
          </cell>
          <cell r="AH2407" t="str">
            <v>/</v>
          </cell>
          <cell r="AI2407" t="str">
            <v>/</v>
          </cell>
        </row>
        <row r="2408">
          <cell r="AF2408" t="str">
            <v/>
          </cell>
          <cell r="AG2408" t="str">
            <v/>
          </cell>
          <cell r="AH2408" t="str">
            <v>/</v>
          </cell>
          <cell r="AI2408" t="str">
            <v>/</v>
          </cell>
        </row>
        <row r="2409">
          <cell r="AF2409" t="str">
            <v/>
          </cell>
          <cell r="AG2409" t="str">
            <v/>
          </cell>
          <cell r="AH2409" t="str">
            <v>/</v>
          </cell>
          <cell r="AI2409" t="str">
            <v>/</v>
          </cell>
        </row>
        <row r="2410">
          <cell r="AF2410" t="str">
            <v/>
          </cell>
          <cell r="AG2410" t="str">
            <v/>
          </cell>
          <cell r="AH2410" t="str">
            <v>/</v>
          </cell>
          <cell r="AI2410" t="str">
            <v>/</v>
          </cell>
        </row>
        <row r="2411">
          <cell r="AF2411" t="str">
            <v/>
          </cell>
          <cell r="AG2411" t="str">
            <v/>
          </cell>
          <cell r="AH2411" t="str">
            <v>/</v>
          </cell>
          <cell r="AI2411" t="str">
            <v>/</v>
          </cell>
        </row>
        <row r="2412">
          <cell r="AF2412" t="str">
            <v/>
          </cell>
          <cell r="AG2412" t="str">
            <v/>
          </cell>
          <cell r="AH2412" t="str">
            <v>/</v>
          </cell>
          <cell r="AI2412" t="str">
            <v>/</v>
          </cell>
        </row>
        <row r="2413">
          <cell r="AF2413" t="str">
            <v/>
          </cell>
          <cell r="AG2413" t="str">
            <v/>
          </cell>
          <cell r="AH2413" t="str">
            <v>/</v>
          </cell>
          <cell r="AI2413" t="str">
            <v>/</v>
          </cell>
        </row>
        <row r="2414">
          <cell r="AF2414" t="str">
            <v/>
          </cell>
          <cell r="AG2414" t="str">
            <v/>
          </cell>
          <cell r="AH2414" t="str">
            <v>/</v>
          </cell>
          <cell r="AI2414" t="str">
            <v>/</v>
          </cell>
        </row>
        <row r="2415">
          <cell r="AF2415" t="str">
            <v/>
          </cell>
          <cell r="AG2415" t="str">
            <v/>
          </cell>
          <cell r="AH2415" t="str">
            <v>/</v>
          </cell>
          <cell r="AI2415" t="str">
            <v>/</v>
          </cell>
        </row>
        <row r="2416">
          <cell r="AF2416" t="str">
            <v/>
          </cell>
          <cell r="AG2416" t="str">
            <v/>
          </cell>
          <cell r="AH2416" t="str">
            <v>/</v>
          </cell>
          <cell r="AI2416" t="str">
            <v>/</v>
          </cell>
        </row>
        <row r="2417">
          <cell r="AF2417" t="str">
            <v/>
          </cell>
          <cell r="AG2417" t="str">
            <v/>
          </cell>
          <cell r="AH2417" t="str">
            <v>/</v>
          </cell>
          <cell r="AI2417" t="str">
            <v>/</v>
          </cell>
        </row>
        <row r="2418">
          <cell r="AF2418" t="str">
            <v/>
          </cell>
          <cell r="AG2418" t="str">
            <v/>
          </cell>
          <cell r="AH2418" t="str">
            <v>/</v>
          </cell>
          <cell r="AI2418" t="str">
            <v>/</v>
          </cell>
        </row>
        <row r="2419">
          <cell r="AF2419" t="str">
            <v/>
          </cell>
          <cell r="AG2419" t="str">
            <v/>
          </cell>
          <cell r="AH2419" t="str">
            <v>/</v>
          </cell>
          <cell r="AI2419" t="str">
            <v>/</v>
          </cell>
        </row>
        <row r="2420">
          <cell r="AF2420" t="str">
            <v/>
          </cell>
          <cell r="AG2420" t="str">
            <v/>
          </cell>
          <cell r="AH2420" t="str">
            <v>/</v>
          </cell>
          <cell r="AI2420" t="str">
            <v>/</v>
          </cell>
        </row>
        <row r="2421">
          <cell r="AF2421" t="str">
            <v/>
          </cell>
          <cell r="AG2421" t="str">
            <v/>
          </cell>
          <cell r="AH2421" t="str">
            <v>/</v>
          </cell>
          <cell r="AI2421" t="str">
            <v>/</v>
          </cell>
        </row>
        <row r="2422">
          <cell r="AF2422" t="str">
            <v/>
          </cell>
          <cell r="AG2422" t="str">
            <v/>
          </cell>
          <cell r="AH2422" t="str">
            <v>/</v>
          </cell>
          <cell r="AI2422" t="str">
            <v>/</v>
          </cell>
        </row>
        <row r="2423">
          <cell r="AF2423" t="str">
            <v/>
          </cell>
          <cell r="AG2423" t="str">
            <v/>
          </cell>
          <cell r="AH2423" t="str">
            <v>/</v>
          </cell>
          <cell r="AI2423" t="str">
            <v>/</v>
          </cell>
        </row>
        <row r="2424">
          <cell r="AF2424" t="str">
            <v/>
          </cell>
          <cell r="AG2424" t="str">
            <v/>
          </cell>
          <cell r="AH2424" t="str">
            <v>/</v>
          </cell>
          <cell r="AI2424" t="str">
            <v>/</v>
          </cell>
        </row>
        <row r="2425">
          <cell r="AF2425" t="str">
            <v/>
          </cell>
          <cell r="AG2425" t="str">
            <v/>
          </cell>
          <cell r="AH2425" t="str">
            <v>/</v>
          </cell>
          <cell r="AI2425" t="str">
            <v>/</v>
          </cell>
        </row>
        <row r="2426">
          <cell r="AF2426" t="str">
            <v/>
          </cell>
          <cell r="AG2426" t="str">
            <v/>
          </cell>
          <cell r="AH2426" t="str">
            <v>/</v>
          </cell>
          <cell r="AI2426" t="str">
            <v>/</v>
          </cell>
        </row>
        <row r="2427">
          <cell r="AF2427" t="str">
            <v/>
          </cell>
          <cell r="AG2427" t="str">
            <v/>
          </cell>
          <cell r="AH2427" t="str">
            <v>/</v>
          </cell>
          <cell r="AI2427" t="str">
            <v>/</v>
          </cell>
        </row>
        <row r="2428">
          <cell r="AF2428" t="str">
            <v/>
          </cell>
          <cell r="AG2428" t="str">
            <v/>
          </cell>
          <cell r="AH2428" t="str">
            <v>/</v>
          </cell>
          <cell r="AI2428" t="str">
            <v>/</v>
          </cell>
        </row>
        <row r="2429">
          <cell r="AF2429" t="str">
            <v/>
          </cell>
          <cell r="AG2429" t="str">
            <v/>
          </cell>
          <cell r="AH2429" t="str">
            <v>/</v>
          </cell>
          <cell r="AI2429" t="str">
            <v>/</v>
          </cell>
        </row>
        <row r="2430">
          <cell r="AF2430" t="str">
            <v/>
          </cell>
          <cell r="AG2430" t="str">
            <v/>
          </cell>
          <cell r="AH2430" t="str">
            <v>/</v>
          </cell>
          <cell r="AI2430" t="str">
            <v>/</v>
          </cell>
        </row>
        <row r="2431">
          <cell r="AF2431" t="str">
            <v/>
          </cell>
          <cell r="AG2431" t="str">
            <v/>
          </cell>
          <cell r="AH2431" t="str">
            <v>/</v>
          </cell>
          <cell r="AI2431" t="str">
            <v>/</v>
          </cell>
        </row>
        <row r="2432">
          <cell r="AF2432" t="str">
            <v/>
          </cell>
          <cell r="AG2432" t="str">
            <v/>
          </cell>
          <cell r="AH2432" t="str">
            <v>/</v>
          </cell>
          <cell r="AI2432" t="str">
            <v>/</v>
          </cell>
        </row>
        <row r="2433">
          <cell r="AF2433" t="str">
            <v/>
          </cell>
          <cell r="AG2433" t="str">
            <v/>
          </cell>
          <cell r="AH2433" t="str">
            <v>/</v>
          </cell>
          <cell r="AI2433" t="str">
            <v>/</v>
          </cell>
        </row>
        <row r="2434">
          <cell r="AF2434" t="str">
            <v/>
          </cell>
          <cell r="AG2434" t="str">
            <v/>
          </cell>
          <cell r="AH2434" t="str">
            <v>/</v>
          </cell>
          <cell r="AI2434" t="str">
            <v>/</v>
          </cell>
        </row>
        <row r="2435">
          <cell r="AF2435" t="str">
            <v/>
          </cell>
          <cell r="AG2435" t="str">
            <v/>
          </cell>
          <cell r="AH2435" t="str">
            <v>/</v>
          </cell>
          <cell r="AI2435" t="str">
            <v>/</v>
          </cell>
        </row>
        <row r="2436">
          <cell r="AF2436" t="str">
            <v/>
          </cell>
          <cell r="AG2436" t="str">
            <v/>
          </cell>
          <cell r="AH2436" t="str">
            <v>/</v>
          </cell>
          <cell r="AI2436" t="str">
            <v>/</v>
          </cell>
        </row>
        <row r="2437">
          <cell r="AF2437" t="str">
            <v/>
          </cell>
          <cell r="AG2437" t="str">
            <v/>
          </cell>
          <cell r="AH2437" t="str">
            <v>/</v>
          </cell>
          <cell r="AI2437" t="str">
            <v>/</v>
          </cell>
        </row>
        <row r="2438">
          <cell r="AF2438" t="str">
            <v/>
          </cell>
          <cell r="AG2438" t="str">
            <v/>
          </cell>
          <cell r="AH2438" t="str">
            <v>/</v>
          </cell>
          <cell r="AI2438" t="str">
            <v>/</v>
          </cell>
        </row>
        <row r="2439">
          <cell r="AF2439" t="str">
            <v/>
          </cell>
          <cell r="AG2439" t="str">
            <v/>
          </cell>
          <cell r="AH2439" t="str">
            <v>/</v>
          </cell>
          <cell r="AI2439" t="str">
            <v>/</v>
          </cell>
        </row>
        <row r="2440">
          <cell r="AF2440" t="str">
            <v/>
          </cell>
          <cell r="AG2440" t="str">
            <v/>
          </cell>
          <cell r="AH2440" t="str">
            <v>/</v>
          </cell>
          <cell r="AI2440" t="str">
            <v>/</v>
          </cell>
        </row>
        <row r="2441">
          <cell r="AF2441" t="str">
            <v/>
          </cell>
          <cell r="AG2441" t="str">
            <v/>
          </cell>
          <cell r="AH2441" t="str">
            <v>/</v>
          </cell>
          <cell r="AI2441" t="str">
            <v>/</v>
          </cell>
        </row>
        <row r="2442">
          <cell r="AF2442" t="str">
            <v/>
          </cell>
          <cell r="AG2442" t="str">
            <v/>
          </cell>
          <cell r="AH2442" t="str">
            <v>/</v>
          </cell>
          <cell r="AI2442" t="str">
            <v>/</v>
          </cell>
        </row>
        <row r="2443">
          <cell r="AF2443" t="str">
            <v/>
          </cell>
          <cell r="AG2443" t="str">
            <v/>
          </cell>
          <cell r="AH2443" t="str">
            <v>/</v>
          </cell>
          <cell r="AI2443" t="str">
            <v>/</v>
          </cell>
        </row>
        <row r="2444">
          <cell r="AF2444" t="str">
            <v/>
          </cell>
          <cell r="AG2444" t="str">
            <v/>
          </cell>
          <cell r="AH2444" t="str">
            <v>/</v>
          </cell>
          <cell r="AI2444" t="str">
            <v>/</v>
          </cell>
        </row>
        <row r="2445">
          <cell r="AF2445" t="str">
            <v/>
          </cell>
          <cell r="AG2445" t="str">
            <v/>
          </cell>
          <cell r="AH2445" t="str">
            <v>/</v>
          </cell>
          <cell r="AI2445" t="str">
            <v>/</v>
          </cell>
        </row>
        <row r="2446">
          <cell r="AF2446" t="str">
            <v/>
          </cell>
          <cell r="AG2446" t="str">
            <v/>
          </cell>
          <cell r="AH2446" t="str">
            <v>/</v>
          </cell>
          <cell r="AI2446" t="str">
            <v>/</v>
          </cell>
        </row>
        <row r="2447">
          <cell r="AF2447" t="str">
            <v/>
          </cell>
          <cell r="AG2447" t="str">
            <v/>
          </cell>
          <cell r="AH2447" t="str">
            <v>/</v>
          </cell>
          <cell r="AI2447" t="str">
            <v>/</v>
          </cell>
        </row>
        <row r="2448">
          <cell r="AF2448" t="str">
            <v/>
          </cell>
          <cell r="AG2448" t="str">
            <v/>
          </cell>
          <cell r="AH2448" t="str">
            <v>/</v>
          </cell>
          <cell r="AI2448" t="str">
            <v>/</v>
          </cell>
        </row>
        <row r="2449">
          <cell r="AF2449" t="str">
            <v/>
          </cell>
          <cell r="AG2449" t="str">
            <v/>
          </cell>
          <cell r="AH2449" t="str">
            <v>/</v>
          </cell>
          <cell r="AI2449" t="str">
            <v>/</v>
          </cell>
        </row>
        <row r="2450">
          <cell r="AF2450" t="str">
            <v/>
          </cell>
          <cell r="AG2450" t="str">
            <v/>
          </cell>
          <cell r="AH2450" t="str">
            <v>/</v>
          </cell>
          <cell r="AI2450" t="str">
            <v>/</v>
          </cell>
        </row>
        <row r="2451">
          <cell r="AF2451" t="str">
            <v/>
          </cell>
          <cell r="AG2451" t="str">
            <v/>
          </cell>
          <cell r="AH2451" t="str">
            <v>/</v>
          </cell>
          <cell r="AI2451" t="str">
            <v>/</v>
          </cell>
        </row>
        <row r="2452">
          <cell r="AF2452" t="str">
            <v/>
          </cell>
          <cell r="AG2452" t="str">
            <v/>
          </cell>
          <cell r="AH2452" t="str">
            <v>/</v>
          </cell>
          <cell r="AI2452" t="str">
            <v>/</v>
          </cell>
        </row>
        <row r="2453">
          <cell r="AF2453" t="str">
            <v/>
          </cell>
          <cell r="AG2453" t="str">
            <v/>
          </cell>
          <cell r="AH2453" t="str">
            <v>/</v>
          </cell>
          <cell r="AI2453" t="str">
            <v>/</v>
          </cell>
        </row>
        <row r="2454">
          <cell r="AF2454" t="str">
            <v/>
          </cell>
          <cell r="AG2454" t="str">
            <v/>
          </cell>
          <cell r="AH2454" t="str">
            <v>/</v>
          </cell>
          <cell r="AI2454" t="str">
            <v>/</v>
          </cell>
        </row>
        <row r="2455">
          <cell r="AF2455" t="str">
            <v/>
          </cell>
          <cell r="AG2455" t="str">
            <v/>
          </cell>
          <cell r="AH2455" t="str">
            <v>/</v>
          </cell>
          <cell r="AI2455" t="str">
            <v>/</v>
          </cell>
        </row>
        <row r="2456">
          <cell r="AF2456" t="str">
            <v/>
          </cell>
          <cell r="AG2456" t="str">
            <v/>
          </cell>
          <cell r="AH2456" t="str">
            <v>/</v>
          </cell>
          <cell r="AI2456" t="str">
            <v>/</v>
          </cell>
        </row>
        <row r="2457">
          <cell r="AF2457" t="str">
            <v/>
          </cell>
          <cell r="AG2457" t="str">
            <v/>
          </cell>
          <cell r="AH2457" t="str">
            <v>/</v>
          </cell>
          <cell r="AI2457" t="str">
            <v>/</v>
          </cell>
        </row>
        <row r="2458">
          <cell r="AF2458" t="str">
            <v/>
          </cell>
          <cell r="AG2458" t="str">
            <v/>
          </cell>
          <cell r="AH2458" t="str">
            <v>/</v>
          </cell>
          <cell r="AI2458" t="str">
            <v>/</v>
          </cell>
        </row>
        <row r="2459">
          <cell r="AF2459" t="str">
            <v/>
          </cell>
          <cell r="AG2459" t="str">
            <v/>
          </cell>
          <cell r="AH2459" t="str">
            <v>/</v>
          </cell>
          <cell r="AI2459" t="str">
            <v>/</v>
          </cell>
        </row>
        <row r="2460">
          <cell r="AF2460" t="str">
            <v/>
          </cell>
          <cell r="AG2460" t="str">
            <v/>
          </cell>
          <cell r="AH2460" t="str">
            <v>/</v>
          </cell>
          <cell r="AI2460" t="str">
            <v>/</v>
          </cell>
        </row>
        <row r="2461">
          <cell r="AF2461" t="str">
            <v/>
          </cell>
          <cell r="AG2461" t="str">
            <v/>
          </cell>
          <cell r="AH2461" t="str">
            <v>/</v>
          </cell>
          <cell r="AI2461" t="str">
            <v>/</v>
          </cell>
        </row>
        <row r="2462">
          <cell r="AF2462" t="str">
            <v/>
          </cell>
          <cell r="AG2462" t="str">
            <v/>
          </cell>
          <cell r="AH2462" t="str">
            <v>/</v>
          </cell>
          <cell r="AI2462" t="str">
            <v>/</v>
          </cell>
        </row>
        <row r="2463">
          <cell r="AF2463" t="str">
            <v/>
          </cell>
          <cell r="AG2463" t="str">
            <v/>
          </cell>
          <cell r="AH2463" t="str">
            <v>/</v>
          </cell>
          <cell r="AI2463" t="str">
            <v>/</v>
          </cell>
        </row>
        <row r="2464">
          <cell r="AF2464" t="str">
            <v/>
          </cell>
          <cell r="AG2464" t="str">
            <v/>
          </cell>
          <cell r="AH2464" t="str">
            <v>/</v>
          </cell>
          <cell r="AI2464" t="str">
            <v>/</v>
          </cell>
        </row>
        <row r="2465">
          <cell r="AF2465" t="str">
            <v/>
          </cell>
          <cell r="AG2465" t="str">
            <v/>
          </cell>
          <cell r="AH2465" t="str">
            <v>/</v>
          </cell>
          <cell r="AI2465" t="str">
            <v>/</v>
          </cell>
        </row>
        <row r="2466">
          <cell r="AF2466" t="str">
            <v/>
          </cell>
          <cell r="AG2466" t="str">
            <v/>
          </cell>
          <cell r="AH2466" t="str">
            <v>/</v>
          </cell>
          <cell r="AI2466" t="str">
            <v>/</v>
          </cell>
        </row>
        <row r="2467">
          <cell r="AF2467" t="str">
            <v/>
          </cell>
          <cell r="AG2467" t="str">
            <v/>
          </cell>
          <cell r="AH2467" t="str">
            <v>/</v>
          </cell>
          <cell r="AI2467" t="str">
            <v>/</v>
          </cell>
        </row>
        <row r="2468">
          <cell r="AF2468" t="str">
            <v/>
          </cell>
          <cell r="AG2468" t="str">
            <v/>
          </cell>
          <cell r="AH2468" t="str">
            <v>/</v>
          </cell>
          <cell r="AI2468" t="str">
            <v>/</v>
          </cell>
        </row>
        <row r="2469">
          <cell r="AF2469" t="str">
            <v/>
          </cell>
          <cell r="AG2469" t="str">
            <v/>
          </cell>
          <cell r="AH2469" t="str">
            <v>/</v>
          </cell>
          <cell r="AI2469" t="str">
            <v>/</v>
          </cell>
        </row>
        <row r="2470">
          <cell r="AF2470" t="str">
            <v/>
          </cell>
          <cell r="AG2470" t="str">
            <v/>
          </cell>
          <cell r="AH2470" t="str">
            <v>/</v>
          </cell>
          <cell r="AI2470" t="str">
            <v>/</v>
          </cell>
        </row>
        <row r="2471">
          <cell r="AF2471" t="str">
            <v/>
          </cell>
          <cell r="AG2471" t="str">
            <v/>
          </cell>
          <cell r="AH2471" t="str">
            <v>/</v>
          </cell>
          <cell r="AI2471" t="str">
            <v>/</v>
          </cell>
        </row>
        <row r="2472">
          <cell r="AF2472" t="str">
            <v/>
          </cell>
          <cell r="AG2472" t="str">
            <v/>
          </cell>
          <cell r="AH2472" t="str">
            <v>/</v>
          </cell>
          <cell r="AI2472" t="str">
            <v>/</v>
          </cell>
        </row>
        <row r="2473">
          <cell r="AF2473" t="str">
            <v/>
          </cell>
          <cell r="AG2473" t="str">
            <v/>
          </cell>
          <cell r="AH2473" t="str">
            <v>/</v>
          </cell>
          <cell r="AI2473" t="str">
            <v>/</v>
          </cell>
        </row>
        <row r="2474">
          <cell r="AF2474" t="str">
            <v/>
          </cell>
          <cell r="AG2474" t="str">
            <v/>
          </cell>
          <cell r="AH2474" t="str">
            <v>/</v>
          </cell>
          <cell r="AI2474" t="str">
            <v>/</v>
          </cell>
        </row>
        <row r="2475">
          <cell r="AF2475" t="str">
            <v/>
          </cell>
          <cell r="AG2475" t="str">
            <v/>
          </cell>
          <cell r="AH2475" t="str">
            <v>/</v>
          </cell>
          <cell r="AI2475" t="str">
            <v>/</v>
          </cell>
        </row>
        <row r="2476">
          <cell r="AF2476" t="str">
            <v/>
          </cell>
          <cell r="AG2476" t="str">
            <v/>
          </cell>
          <cell r="AH2476" t="str">
            <v>/</v>
          </cell>
          <cell r="AI2476" t="str">
            <v>/</v>
          </cell>
        </row>
        <row r="2477">
          <cell r="AF2477" t="str">
            <v/>
          </cell>
          <cell r="AG2477" t="str">
            <v/>
          </cell>
          <cell r="AH2477" t="str">
            <v>/</v>
          </cell>
          <cell r="AI2477" t="str">
            <v>/</v>
          </cell>
        </row>
        <row r="2478">
          <cell r="AF2478" t="str">
            <v/>
          </cell>
          <cell r="AG2478" t="str">
            <v/>
          </cell>
          <cell r="AH2478" t="str">
            <v>/</v>
          </cell>
          <cell r="AI2478" t="str">
            <v>/</v>
          </cell>
        </row>
        <row r="2479">
          <cell r="AF2479" t="str">
            <v/>
          </cell>
          <cell r="AG2479" t="str">
            <v/>
          </cell>
          <cell r="AH2479" t="str">
            <v>/</v>
          </cell>
          <cell r="AI2479" t="str">
            <v>/</v>
          </cell>
        </row>
        <row r="2480">
          <cell r="AF2480" t="str">
            <v/>
          </cell>
          <cell r="AG2480" t="str">
            <v/>
          </cell>
          <cell r="AH2480" t="str">
            <v>/</v>
          </cell>
          <cell r="AI2480" t="str">
            <v>/</v>
          </cell>
        </row>
        <row r="2481">
          <cell r="AF2481" t="str">
            <v/>
          </cell>
          <cell r="AG2481" t="str">
            <v/>
          </cell>
          <cell r="AH2481" t="str">
            <v>/</v>
          </cell>
          <cell r="AI2481" t="str">
            <v>/</v>
          </cell>
        </row>
        <row r="2482">
          <cell r="AF2482" t="str">
            <v/>
          </cell>
          <cell r="AG2482" t="str">
            <v/>
          </cell>
          <cell r="AH2482" t="str">
            <v>/</v>
          </cell>
          <cell r="AI2482" t="str">
            <v>/</v>
          </cell>
        </row>
        <row r="2483">
          <cell r="AF2483" t="str">
            <v/>
          </cell>
          <cell r="AG2483" t="str">
            <v/>
          </cell>
          <cell r="AH2483" t="str">
            <v>/</v>
          </cell>
          <cell r="AI2483" t="str">
            <v>/</v>
          </cell>
        </row>
        <row r="2484">
          <cell r="AF2484" t="str">
            <v/>
          </cell>
          <cell r="AG2484" t="str">
            <v/>
          </cell>
          <cell r="AH2484" t="str">
            <v>/</v>
          </cell>
          <cell r="AI2484" t="str">
            <v>/</v>
          </cell>
        </row>
        <row r="2485">
          <cell r="AF2485" t="str">
            <v/>
          </cell>
          <cell r="AG2485" t="str">
            <v/>
          </cell>
          <cell r="AH2485" t="str">
            <v>/</v>
          </cell>
          <cell r="AI2485" t="str">
            <v>/</v>
          </cell>
        </row>
        <row r="2486">
          <cell r="AF2486" t="str">
            <v/>
          </cell>
          <cell r="AG2486" t="str">
            <v/>
          </cell>
          <cell r="AH2486" t="str">
            <v>/</v>
          </cell>
          <cell r="AI2486" t="str">
            <v>/</v>
          </cell>
        </row>
        <row r="2487">
          <cell r="AF2487" t="str">
            <v/>
          </cell>
          <cell r="AG2487" t="str">
            <v/>
          </cell>
          <cell r="AH2487" t="str">
            <v>/</v>
          </cell>
          <cell r="AI2487" t="str">
            <v>/</v>
          </cell>
        </row>
        <row r="2488">
          <cell r="AF2488" t="str">
            <v/>
          </cell>
          <cell r="AG2488" t="str">
            <v/>
          </cell>
          <cell r="AH2488" t="str">
            <v>/</v>
          </cell>
          <cell r="AI2488" t="str">
            <v>/</v>
          </cell>
        </row>
        <row r="2489">
          <cell r="AF2489" t="str">
            <v/>
          </cell>
          <cell r="AG2489" t="str">
            <v/>
          </cell>
          <cell r="AH2489" t="str">
            <v>/</v>
          </cell>
          <cell r="AI2489" t="str">
            <v>/</v>
          </cell>
        </row>
        <row r="2490">
          <cell r="AF2490" t="str">
            <v/>
          </cell>
          <cell r="AG2490" t="str">
            <v/>
          </cell>
          <cell r="AH2490" t="str">
            <v>/</v>
          </cell>
          <cell r="AI2490" t="str">
            <v>/</v>
          </cell>
        </row>
        <row r="2491">
          <cell r="AF2491" t="str">
            <v/>
          </cell>
          <cell r="AG2491" t="str">
            <v/>
          </cell>
          <cell r="AH2491" t="str">
            <v>/</v>
          </cell>
          <cell r="AI2491" t="str">
            <v>/</v>
          </cell>
        </row>
        <row r="2492">
          <cell r="AF2492" t="str">
            <v/>
          </cell>
          <cell r="AG2492" t="str">
            <v/>
          </cell>
          <cell r="AH2492" t="str">
            <v>/</v>
          </cell>
          <cell r="AI2492" t="str">
            <v>/</v>
          </cell>
        </row>
        <row r="2493">
          <cell r="AF2493" t="str">
            <v/>
          </cell>
          <cell r="AG2493" t="str">
            <v/>
          </cell>
          <cell r="AH2493" t="str">
            <v>/</v>
          </cell>
          <cell r="AI2493" t="str">
            <v>/</v>
          </cell>
        </row>
        <row r="2494">
          <cell r="AF2494" t="str">
            <v/>
          </cell>
          <cell r="AG2494" t="str">
            <v/>
          </cell>
          <cell r="AH2494" t="str">
            <v>/</v>
          </cell>
          <cell r="AI2494" t="str">
            <v>/</v>
          </cell>
        </row>
        <row r="2495">
          <cell r="AF2495" t="str">
            <v/>
          </cell>
          <cell r="AG2495" t="str">
            <v/>
          </cell>
          <cell r="AH2495" t="str">
            <v>/</v>
          </cell>
          <cell r="AI2495" t="str">
            <v>/</v>
          </cell>
        </row>
        <row r="2496">
          <cell r="AF2496" t="str">
            <v/>
          </cell>
          <cell r="AG2496" t="str">
            <v/>
          </cell>
          <cell r="AH2496" t="str">
            <v>/</v>
          </cell>
          <cell r="AI2496" t="str">
            <v>/</v>
          </cell>
        </row>
        <row r="2497">
          <cell r="AF2497" t="str">
            <v/>
          </cell>
          <cell r="AG2497" t="str">
            <v/>
          </cell>
          <cell r="AH2497" t="str">
            <v>/</v>
          </cell>
          <cell r="AI2497" t="str">
            <v>/</v>
          </cell>
        </row>
        <row r="2498">
          <cell r="AF2498" t="str">
            <v/>
          </cell>
          <cell r="AG2498" t="str">
            <v/>
          </cell>
          <cell r="AH2498" t="str">
            <v>/</v>
          </cell>
          <cell r="AI2498" t="str">
            <v>/</v>
          </cell>
        </row>
        <row r="2499">
          <cell r="AF2499" t="str">
            <v/>
          </cell>
          <cell r="AG2499" t="str">
            <v/>
          </cell>
          <cell r="AH2499" t="str">
            <v>/</v>
          </cell>
          <cell r="AI2499" t="str">
            <v>/</v>
          </cell>
        </row>
        <row r="2500">
          <cell r="AF2500" t="str">
            <v/>
          </cell>
          <cell r="AG2500" t="str">
            <v/>
          </cell>
          <cell r="AH2500" t="str">
            <v>/</v>
          </cell>
          <cell r="AI2500" t="str">
            <v>/</v>
          </cell>
        </row>
        <row r="2501">
          <cell r="AF2501" t="str">
            <v/>
          </cell>
          <cell r="AG2501" t="str">
            <v/>
          </cell>
          <cell r="AH2501" t="str">
            <v>/</v>
          </cell>
          <cell r="AI2501" t="str">
            <v>/</v>
          </cell>
        </row>
        <row r="2502">
          <cell r="AF2502" t="str">
            <v/>
          </cell>
          <cell r="AG2502" t="str">
            <v/>
          </cell>
          <cell r="AH2502" t="str">
            <v>/</v>
          </cell>
          <cell r="AI2502" t="str">
            <v>/</v>
          </cell>
        </row>
        <row r="2503">
          <cell r="AF2503" t="str">
            <v/>
          </cell>
          <cell r="AG2503" t="str">
            <v/>
          </cell>
          <cell r="AH2503" t="str">
            <v>/</v>
          </cell>
          <cell r="AI2503" t="str">
            <v>/</v>
          </cell>
        </row>
        <row r="2504">
          <cell r="AF2504" t="str">
            <v/>
          </cell>
          <cell r="AG2504" t="str">
            <v/>
          </cell>
          <cell r="AH2504" t="str">
            <v>/</v>
          </cell>
          <cell r="AI2504" t="str">
            <v>/</v>
          </cell>
        </row>
        <row r="2505">
          <cell r="AF2505" t="str">
            <v/>
          </cell>
          <cell r="AG2505" t="str">
            <v/>
          </cell>
          <cell r="AH2505" t="str">
            <v>/</v>
          </cell>
          <cell r="AI2505" t="str">
            <v>/</v>
          </cell>
        </row>
        <row r="2506">
          <cell r="AF2506" t="str">
            <v/>
          </cell>
          <cell r="AG2506" t="str">
            <v/>
          </cell>
          <cell r="AH2506" t="str">
            <v>/</v>
          </cell>
          <cell r="AI2506" t="str">
            <v>/</v>
          </cell>
        </row>
        <row r="2507">
          <cell r="AF2507" t="str">
            <v/>
          </cell>
          <cell r="AG2507" t="str">
            <v/>
          </cell>
          <cell r="AH2507" t="str">
            <v>/</v>
          </cell>
          <cell r="AI2507" t="str">
            <v>/</v>
          </cell>
        </row>
        <row r="2508">
          <cell r="AF2508" t="str">
            <v/>
          </cell>
          <cell r="AG2508" t="str">
            <v/>
          </cell>
          <cell r="AH2508" t="str">
            <v>/</v>
          </cell>
          <cell r="AI2508" t="str">
            <v>/</v>
          </cell>
        </row>
        <row r="2509">
          <cell r="AF2509" t="str">
            <v/>
          </cell>
          <cell r="AG2509" t="str">
            <v/>
          </cell>
          <cell r="AH2509" t="str">
            <v>/</v>
          </cell>
          <cell r="AI2509" t="str">
            <v>/</v>
          </cell>
        </row>
        <row r="2510">
          <cell r="AF2510" t="str">
            <v/>
          </cell>
          <cell r="AG2510" t="str">
            <v/>
          </cell>
          <cell r="AH2510" t="str">
            <v>/</v>
          </cell>
          <cell r="AI2510" t="str">
            <v>/</v>
          </cell>
        </row>
        <row r="2511">
          <cell r="AF2511" t="str">
            <v/>
          </cell>
          <cell r="AG2511" t="str">
            <v/>
          </cell>
          <cell r="AH2511" t="str">
            <v>/</v>
          </cell>
          <cell r="AI2511" t="str">
            <v>/</v>
          </cell>
        </row>
        <row r="2512">
          <cell r="AF2512" t="str">
            <v/>
          </cell>
          <cell r="AG2512" t="str">
            <v/>
          </cell>
          <cell r="AH2512" t="str">
            <v>/</v>
          </cell>
          <cell r="AI2512" t="str">
            <v>/</v>
          </cell>
        </row>
        <row r="2513">
          <cell r="AF2513" t="str">
            <v/>
          </cell>
          <cell r="AG2513" t="str">
            <v/>
          </cell>
          <cell r="AH2513" t="str">
            <v>/</v>
          </cell>
          <cell r="AI2513" t="str">
            <v>/</v>
          </cell>
        </row>
        <row r="2514">
          <cell r="AF2514" t="str">
            <v/>
          </cell>
          <cell r="AG2514" t="str">
            <v/>
          </cell>
          <cell r="AH2514" t="str">
            <v>/</v>
          </cell>
          <cell r="AI2514" t="str">
            <v>/</v>
          </cell>
        </row>
        <row r="2515">
          <cell r="AF2515" t="str">
            <v/>
          </cell>
          <cell r="AG2515" t="str">
            <v/>
          </cell>
          <cell r="AH2515" t="str">
            <v>/</v>
          </cell>
          <cell r="AI2515" t="str">
            <v>/</v>
          </cell>
        </row>
        <row r="2516">
          <cell r="AF2516" t="str">
            <v/>
          </cell>
          <cell r="AG2516" t="str">
            <v/>
          </cell>
          <cell r="AH2516" t="str">
            <v>/</v>
          </cell>
          <cell r="AI2516" t="str">
            <v>/</v>
          </cell>
        </row>
        <row r="2517">
          <cell r="AF2517" t="str">
            <v/>
          </cell>
          <cell r="AG2517" t="str">
            <v/>
          </cell>
          <cell r="AH2517" t="str">
            <v>/</v>
          </cell>
          <cell r="AI2517" t="str">
            <v>/</v>
          </cell>
        </row>
        <row r="2518">
          <cell r="AF2518" t="str">
            <v/>
          </cell>
          <cell r="AG2518" t="str">
            <v/>
          </cell>
          <cell r="AH2518" t="str">
            <v>/</v>
          </cell>
          <cell r="AI2518" t="str">
            <v>/</v>
          </cell>
        </row>
        <row r="2519">
          <cell r="AF2519" t="str">
            <v/>
          </cell>
          <cell r="AG2519" t="str">
            <v/>
          </cell>
          <cell r="AH2519" t="str">
            <v>/</v>
          </cell>
          <cell r="AI2519" t="str">
            <v>/</v>
          </cell>
        </row>
        <row r="2520">
          <cell r="AF2520" t="str">
            <v/>
          </cell>
          <cell r="AG2520" t="str">
            <v/>
          </cell>
          <cell r="AH2520" t="str">
            <v>/</v>
          </cell>
          <cell r="AI2520" t="str">
            <v>/</v>
          </cell>
        </row>
        <row r="2521">
          <cell r="AF2521" t="str">
            <v/>
          </cell>
          <cell r="AG2521" t="str">
            <v/>
          </cell>
          <cell r="AH2521" t="str">
            <v>/</v>
          </cell>
          <cell r="AI2521" t="str">
            <v>/</v>
          </cell>
        </row>
        <row r="2522">
          <cell r="AF2522" t="str">
            <v/>
          </cell>
          <cell r="AG2522" t="str">
            <v/>
          </cell>
          <cell r="AH2522" t="str">
            <v>/</v>
          </cell>
          <cell r="AI2522" t="str">
            <v>/</v>
          </cell>
        </row>
        <row r="2523">
          <cell r="AF2523" t="str">
            <v/>
          </cell>
          <cell r="AG2523" t="str">
            <v/>
          </cell>
          <cell r="AH2523" t="str">
            <v>/</v>
          </cell>
          <cell r="AI2523" t="str">
            <v>/</v>
          </cell>
        </row>
        <row r="2524">
          <cell r="AF2524" t="str">
            <v/>
          </cell>
          <cell r="AG2524" t="str">
            <v/>
          </cell>
          <cell r="AH2524" t="str">
            <v>/</v>
          </cell>
          <cell r="AI2524" t="str">
            <v>/</v>
          </cell>
        </row>
        <row r="2525">
          <cell r="AF2525" t="str">
            <v/>
          </cell>
          <cell r="AG2525" t="str">
            <v/>
          </cell>
          <cell r="AH2525" t="str">
            <v>/</v>
          </cell>
          <cell r="AI2525" t="str">
            <v>/</v>
          </cell>
        </row>
        <row r="2526">
          <cell r="AF2526" t="str">
            <v/>
          </cell>
          <cell r="AG2526" t="str">
            <v/>
          </cell>
          <cell r="AH2526" t="str">
            <v>/</v>
          </cell>
          <cell r="AI2526" t="str">
            <v>/</v>
          </cell>
        </row>
        <row r="2527">
          <cell r="AF2527" t="str">
            <v/>
          </cell>
          <cell r="AG2527" t="str">
            <v/>
          </cell>
          <cell r="AH2527" t="str">
            <v>/</v>
          </cell>
          <cell r="AI2527" t="str">
            <v>/</v>
          </cell>
        </row>
        <row r="2528">
          <cell r="AF2528" t="str">
            <v/>
          </cell>
          <cell r="AG2528" t="str">
            <v/>
          </cell>
          <cell r="AH2528" t="str">
            <v>/</v>
          </cell>
          <cell r="AI2528" t="str">
            <v>/</v>
          </cell>
        </row>
        <row r="2529">
          <cell r="AF2529" t="str">
            <v/>
          </cell>
          <cell r="AG2529" t="str">
            <v/>
          </cell>
          <cell r="AH2529" t="str">
            <v>/</v>
          </cell>
          <cell r="AI2529" t="str">
            <v>/</v>
          </cell>
        </row>
        <row r="2530">
          <cell r="AF2530" t="str">
            <v/>
          </cell>
          <cell r="AG2530" t="str">
            <v/>
          </cell>
          <cell r="AH2530" t="str">
            <v>/</v>
          </cell>
          <cell r="AI2530" t="str">
            <v>/</v>
          </cell>
        </row>
        <row r="2531">
          <cell r="AF2531" t="str">
            <v/>
          </cell>
          <cell r="AG2531" t="str">
            <v/>
          </cell>
          <cell r="AH2531" t="str">
            <v>/</v>
          </cell>
          <cell r="AI2531" t="str">
            <v>/</v>
          </cell>
        </row>
        <row r="2532">
          <cell r="AF2532" t="str">
            <v/>
          </cell>
          <cell r="AG2532" t="str">
            <v/>
          </cell>
          <cell r="AH2532" t="str">
            <v>/</v>
          </cell>
          <cell r="AI2532" t="str">
            <v>/</v>
          </cell>
        </row>
        <row r="2533">
          <cell r="AF2533" t="str">
            <v/>
          </cell>
          <cell r="AG2533" t="str">
            <v/>
          </cell>
          <cell r="AH2533" t="str">
            <v>/</v>
          </cell>
          <cell r="AI2533" t="str">
            <v>/</v>
          </cell>
        </row>
        <row r="2534">
          <cell r="AF2534" t="str">
            <v/>
          </cell>
          <cell r="AG2534" t="str">
            <v/>
          </cell>
          <cell r="AH2534" t="str">
            <v>/</v>
          </cell>
          <cell r="AI2534" t="str">
            <v>/</v>
          </cell>
        </row>
        <row r="2535">
          <cell r="AF2535" t="str">
            <v/>
          </cell>
          <cell r="AG2535" t="str">
            <v/>
          </cell>
          <cell r="AH2535" t="str">
            <v>/</v>
          </cell>
          <cell r="AI2535" t="str">
            <v>/</v>
          </cell>
        </row>
        <row r="2536">
          <cell r="AF2536" t="str">
            <v/>
          </cell>
          <cell r="AG2536" t="str">
            <v/>
          </cell>
          <cell r="AH2536" t="str">
            <v>/</v>
          </cell>
          <cell r="AI2536" t="str">
            <v>/</v>
          </cell>
        </row>
        <row r="2537">
          <cell r="AF2537" t="str">
            <v/>
          </cell>
          <cell r="AG2537" t="str">
            <v/>
          </cell>
          <cell r="AH2537" t="str">
            <v>/</v>
          </cell>
          <cell r="AI2537" t="str">
            <v>/</v>
          </cell>
        </row>
        <row r="2538">
          <cell r="AF2538" t="str">
            <v/>
          </cell>
          <cell r="AG2538" t="str">
            <v/>
          </cell>
          <cell r="AH2538" t="str">
            <v>/</v>
          </cell>
          <cell r="AI2538" t="str">
            <v>/</v>
          </cell>
        </row>
        <row r="2539">
          <cell r="AF2539" t="str">
            <v/>
          </cell>
          <cell r="AG2539" t="str">
            <v/>
          </cell>
          <cell r="AH2539" t="str">
            <v>/</v>
          </cell>
          <cell r="AI2539" t="str">
            <v>/</v>
          </cell>
        </row>
        <row r="2540">
          <cell r="AF2540" t="str">
            <v/>
          </cell>
          <cell r="AG2540" t="str">
            <v/>
          </cell>
          <cell r="AH2540" t="str">
            <v>/</v>
          </cell>
          <cell r="AI2540" t="str">
            <v>/</v>
          </cell>
        </row>
        <row r="2541">
          <cell r="AF2541" t="str">
            <v/>
          </cell>
          <cell r="AG2541" t="str">
            <v/>
          </cell>
          <cell r="AH2541" t="str">
            <v>/</v>
          </cell>
          <cell r="AI2541" t="str">
            <v>/</v>
          </cell>
        </row>
        <row r="2542">
          <cell r="AF2542" t="str">
            <v/>
          </cell>
          <cell r="AG2542" t="str">
            <v/>
          </cell>
          <cell r="AH2542" t="str">
            <v>/</v>
          </cell>
          <cell r="AI2542" t="str">
            <v>/</v>
          </cell>
        </row>
        <row r="2543">
          <cell r="AF2543" t="str">
            <v/>
          </cell>
          <cell r="AG2543" t="str">
            <v/>
          </cell>
          <cell r="AH2543" t="str">
            <v>/</v>
          </cell>
          <cell r="AI2543" t="str">
            <v>/</v>
          </cell>
        </row>
        <row r="2544">
          <cell r="AF2544" t="str">
            <v/>
          </cell>
          <cell r="AG2544" t="str">
            <v/>
          </cell>
          <cell r="AH2544" t="str">
            <v>/</v>
          </cell>
          <cell r="AI2544" t="str">
            <v>/</v>
          </cell>
        </row>
        <row r="2545">
          <cell r="AF2545" t="str">
            <v/>
          </cell>
          <cell r="AG2545" t="str">
            <v/>
          </cell>
          <cell r="AH2545" t="str">
            <v>/</v>
          </cell>
          <cell r="AI2545" t="str">
            <v>/</v>
          </cell>
        </row>
        <row r="2546">
          <cell r="AF2546" t="str">
            <v/>
          </cell>
          <cell r="AG2546" t="str">
            <v/>
          </cell>
          <cell r="AH2546" t="str">
            <v>/</v>
          </cell>
          <cell r="AI2546" t="str">
            <v>/</v>
          </cell>
        </row>
        <row r="2547">
          <cell r="AF2547" t="str">
            <v/>
          </cell>
          <cell r="AG2547" t="str">
            <v/>
          </cell>
          <cell r="AH2547" t="str">
            <v>/</v>
          </cell>
          <cell r="AI2547" t="str">
            <v>/</v>
          </cell>
        </row>
        <row r="2548">
          <cell r="AF2548" t="str">
            <v/>
          </cell>
          <cell r="AG2548" t="str">
            <v/>
          </cell>
          <cell r="AH2548" t="str">
            <v>/</v>
          </cell>
          <cell r="AI2548" t="str">
            <v>/</v>
          </cell>
        </row>
        <row r="2549">
          <cell r="AF2549" t="str">
            <v/>
          </cell>
          <cell r="AG2549" t="str">
            <v/>
          </cell>
          <cell r="AH2549" t="str">
            <v>/</v>
          </cell>
          <cell r="AI2549" t="str">
            <v>/</v>
          </cell>
        </row>
        <row r="2550">
          <cell r="AF2550" t="str">
            <v/>
          </cell>
          <cell r="AG2550" t="str">
            <v/>
          </cell>
          <cell r="AH2550" t="str">
            <v>/</v>
          </cell>
          <cell r="AI2550" t="str">
            <v>/</v>
          </cell>
        </row>
        <row r="2551">
          <cell r="AF2551" t="str">
            <v/>
          </cell>
          <cell r="AG2551" t="str">
            <v/>
          </cell>
          <cell r="AH2551" t="str">
            <v>/</v>
          </cell>
          <cell r="AI2551" t="str">
            <v>/</v>
          </cell>
        </row>
        <row r="2552">
          <cell r="AF2552" t="str">
            <v/>
          </cell>
          <cell r="AG2552" t="str">
            <v/>
          </cell>
          <cell r="AH2552" t="str">
            <v>/</v>
          </cell>
          <cell r="AI2552" t="str">
            <v>/</v>
          </cell>
        </row>
        <row r="2553">
          <cell r="AF2553" t="str">
            <v/>
          </cell>
          <cell r="AG2553" t="str">
            <v/>
          </cell>
          <cell r="AH2553" t="str">
            <v>/</v>
          </cell>
          <cell r="AI2553" t="str">
            <v>/</v>
          </cell>
        </row>
        <row r="2554">
          <cell r="AF2554" t="str">
            <v/>
          </cell>
          <cell r="AG2554" t="str">
            <v/>
          </cell>
          <cell r="AH2554" t="str">
            <v>/</v>
          </cell>
          <cell r="AI2554" t="str">
            <v>/</v>
          </cell>
        </row>
        <row r="2555">
          <cell r="AF2555" t="str">
            <v/>
          </cell>
          <cell r="AG2555" t="str">
            <v/>
          </cell>
          <cell r="AH2555" t="str">
            <v>/</v>
          </cell>
          <cell r="AI2555" t="str">
            <v>/</v>
          </cell>
        </row>
        <row r="2556">
          <cell r="AF2556" t="str">
            <v/>
          </cell>
          <cell r="AG2556" t="str">
            <v/>
          </cell>
          <cell r="AH2556" t="str">
            <v>/</v>
          </cell>
          <cell r="AI2556" t="str">
            <v>/</v>
          </cell>
        </row>
        <row r="2557">
          <cell r="AF2557" t="str">
            <v/>
          </cell>
          <cell r="AG2557" t="str">
            <v/>
          </cell>
          <cell r="AH2557" t="str">
            <v>/</v>
          </cell>
          <cell r="AI2557" t="str">
            <v>/</v>
          </cell>
        </row>
        <row r="2558">
          <cell r="AF2558" t="str">
            <v/>
          </cell>
          <cell r="AG2558" t="str">
            <v/>
          </cell>
          <cell r="AH2558" t="str">
            <v>/</v>
          </cell>
          <cell r="AI2558" t="str">
            <v>/</v>
          </cell>
        </row>
        <row r="2559">
          <cell r="AF2559" t="str">
            <v/>
          </cell>
          <cell r="AG2559" t="str">
            <v/>
          </cell>
          <cell r="AH2559" t="str">
            <v>/</v>
          </cell>
          <cell r="AI2559" t="str">
            <v>/</v>
          </cell>
        </row>
        <row r="2560">
          <cell r="AF2560" t="str">
            <v/>
          </cell>
          <cell r="AG2560" t="str">
            <v/>
          </cell>
          <cell r="AH2560" t="str">
            <v>/</v>
          </cell>
          <cell r="AI2560" t="str">
            <v>/</v>
          </cell>
        </row>
        <row r="2561">
          <cell r="AF2561" t="str">
            <v/>
          </cell>
          <cell r="AG2561" t="str">
            <v/>
          </cell>
          <cell r="AH2561" t="str">
            <v>/</v>
          </cell>
          <cell r="AI2561" t="str">
            <v>/</v>
          </cell>
        </row>
        <row r="2562">
          <cell r="AF2562" t="str">
            <v/>
          </cell>
          <cell r="AG2562" t="str">
            <v/>
          </cell>
          <cell r="AH2562" t="str">
            <v>/</v>
          </cell>
          <cell r="AI2562" t="str">
            <v>/</v>
          </cell>
        </row>
        <row r="2563">
          <cell r="AF2563" t="str">
            <v/>
          </cell>
          <cell r="AG2563" t="str">
            <v/>
          </cell>
          <cell r="AH2563" t="str">
            <v>/</v>
          </cell>
          <cell r="AI2563" t="str">
            <v>/</v>
          </cell>
        </row>
        <row r="2564">
          <cell r="AF2564" t="str">
            <v/>
          </cell>
          <cell r="AG2564" t="str">
            <v/>
          </cell>
          <cell r="AH2564" t="str">
            <v>/</v>
          </cell>
          <cell r="AI2564" t="str">
            <v>/</v>
          </cell>
        </row>
        <row r="2565">
          <cell r="AF2565" t="str">
            <v/>
          </cell>
          <cell r="AG2565" t="str">
            <v/>
          </cell>
          <cell r="AH2565" t="str">
            <v>/</v>
          </cell>
          <cell r="AI2565" t="str">
            <v>/</v>
          </cell>
        </row>
        <row r="2566">
          <cell r="AF2566" t="str">
            <v/>
          </cell>
          <cell r="AG2566" t="str">
            <v/>
          </cell>
          <cell r="AH2566" t="str">
            <v>/</v>
          </cell>
          <cell r="AI2566" t="str">
            <v>/</v>
          </cell>
        </row>
        <row r="2567">
          <cell r="AF2567" t="str">
            <v/>
          </cell>
          <cell r="AG2567" t="str">
            <v/>
          </cell>
          <cell r="AH2567" t="str">
            <v>/</v>
          </cell>
          <cell r="AI2567" t="str">
            <v>/</v>
          </cell>
        </row>
        <row r="2568">
          <cell r="AF2568" t="str">
            <v/>
          </cell>
          <cell r="AG2568" t="str">
            <v/>
          </cell>
          <cell r="AH2568" t="str">
            <v>/</v>
          </cell>
          <cell r="AI2568" t="str">
            <v>/</v>
          </cell>
        </row>
        <row r="2569">
          <cell r="AF2569" t="str">
            <v/>
          </cell>
          <cell r="AG2569" t="str">
            <v/>
          </cell>
          <cell r="AH2569" t="str">
            <v>/</v>
          </cell>
          <cell r="AI2569" t="str">
            <v>/</v>
          </cell>
        </row>
        <row r="2570">
          <cell r="AF2570" t="str">
            <v/>
          </cell>
          <cell r="AG2570" t="str">
            <v/>
          </cell>
          <cell r="AH2570" t="str">
            <v>/</v>
          </cell>
          <cell r="AI2570" t="str">
            <v>/</v>
          </cell>
        </row>
        <row r="2571">
          <cell r="AF2571" t="str">
            <v/>
          </cell>
          <cell r="AG2571" t="str">
            <v/>
          </cell>
          <cell r="AH2571" t="str">
            <v>/</v>
          </cell>
          <cell r="AI2571" t="str">
            <v>/</v>
          </cell>
        </row>
        <row r="2572">
          <cell r="AF2572" t="str">
            <v/>
          </cell>
          <cell r="AG2572" t="str">
            <v/>
          </cell>
          <cell r="AH2572" t="str">
            <v>/</v>
          </cell>
          <cell r="AI2572" t="str">
            <v>/</v>
          </cell>
        </row>
        <row r="2573">
          <cell r="AF2573" t="str">
            <v/>
          </cell>
          <cell r="AG2573" t="str">
            <v/>
          </cell>
          <cell r="AH2573" t="str">
            <v>/</v>
          </cell>
          <cell r="AI2573" t="str">
            <v>/</v>
          </cell>
        </row>
        <row r="2574">
          <cell r="AF2574" t="str">
            <v/>
          </cell>
          <cell r="AG2574" t="str">
            <v/>
          </cell>
          <cell r="AH2574" t="str">
            <v>/</v>
          </cell>
          <cell r="AI2574" t="str">
            <v>/</v>
          </cell>
        </row>
        <row r="2575">
          <cell r="AF2575" t="str">
            <v/>
          </cell>
          <cell r="AG2575" t="str">
            <v/>
          </cell>
          <cell r="AH2575" t="str">
            <v>/</v>
          </cell>
          <cell r="AI2575" t="str">
            <v>/</v>
          </cell>
        </row>
        <row r="2576">
          <cell r="AF2576" t="str">
            <v/>
          </cell>
          <cell r="AG2576" t="str">
            <v/>
          </cell>
          <cell r="AH2576" t="str">
            <v>/</v>
          </cell>
          <cell r="AI2576" t="str">
            <v>/</v>
          </cell>
        </row>
        <row r="2577">
          <cell r="AF2577" t="str">
            <v/>
          </cell>
          <cell r="AG2577" t="str">
            <v/>
          </cell>
          <cell r="AH2577" t="str">
            <v>/</v>
          </cell>
          <cell r="AI2577" t="str">
            <v>/</v>
          </cell>
        </row>
        <row r="2578">
          <cell r="AF2578" t="str">
            <v/>
          </cell>
          <cell r="AG2578" t="str">
            <v/>
          </cell>
          <cell r="AH2578" t="str">
            <v>/</v>
          </cell>
          <cell r="AI2578" t="str">
            <v>/</v>
          </cell>
        </row>
        <row r="2579">
          <cell r="AF2579" t="str">
            <v/>
          </cell>
          <cell r="AG2579" t="str">
            <v/>
          </cell>
          <cell r="AH2579" t="str">
            <v>/</v>
          </cell>
          <cell r="AI2579" t="str">
            <v>/</v>
          </cell>
        </row>
        <row r="2580">
          <cell r="AF2580" t="str">
            <v/>
          </cell>
          <cell r="AG2580" t="str">
            <v/>
          </cell>
          <cell r="AH2580" t="str">
            <v>/</v>
          </cell>
          <cell r="AI2580" t="str">
            <v>/</v>
          </cell>
        </row>
        <row r="2581">
          <cell r="AF2581" t="str">
            <v/>
          </cell>
          <cell r="AG2581" t="str">
            <v/>
          </cell>
          <cell r="AH2581" t="str">
            <v>/</v>
          </cell>
          <cell r="AI2581" t="str">
            <v>/</v>
          </cell>
        </row>
        <row r="2582">
          <cell r="AF2582" t="str">
            <v/>
          </cell>
          <cell r="AG2582" t="str">
            <v/>
          </cell>
          <cell r="AH2582" t="str">
            <v>/</v>
          </cell>
          <cell r="AI2582" t="str">
            <v>/</v>
          </cell>
        </row>
        <row r="2583">
          <cell r="AF2583" t="str">
            <v/>
          </cell>
          <cell r="AG2583" t="str">
            <v/>
          </cell>
          <cell r="AH2583" t="str">
            <v>/</v>
          </cell>
          <cell r="AI2583" t="str">
            <v>/</v>
          </cell>
        </row>
        <row r="2584">
          <cell r="AF2584" t="str">
            <v/>
          </cell>
          <cell r="AG2584" t="str">
            <v/>
          </cell>
          <cell r="AH2584" t="str">
            <v>/</v>
          </cell>
          <cell r="AI2584" t="str">
            <v>/</v>
          </cell>
        </row>
        <row r="2585">
          <cell r="AF2585" t="str">
            <v/>
          </cell>
          <cell r="AG2585" t="str">
            <v/>
          </cell>
          <cell r="AH2585" t="str">
            <v>/</v>
          </cell>
          <cell r="AI2585" t="str">
            <v>/</v>
          </cell>
        </row>
        <row r="2586">
          <cell r="AF2586" t="str">
            <v/>
          </cell>
          <cell r="AG2586" t="str">
            <v/>
          </cell>
          <cell r="AH2586" t="str">
            <v>/</v>
          </cell>
          <cell r="AI2586" t="str">
            <v>/</v>
          </cell>
        </row>
        <row r="2587">
          <cell r="AF2587" t="str">
            <v/>
          </cell>
          <cell r="AG2587" t="str">
            <v/>
          </cell>
          <cell r="AH2587" t="str">
            <v>/</v>
          </cell>
          <cell r="AI2587" t="str">
            <v>/</v>
          </cell>
        </row>
        <row r="2588">
          <cell r="AF2588" t="str">
            <v/>
          </cell>
          <cell r="AG2588" t="str">
            <v/>
          </cell>
          <cell r="AH2588" t="str">
            <v>/</v>
          </cell>
          <cell r="AI2588" t="str">
            <v>/</v>
          </cell>
        </row>
        <row r="2589">
          <cell r="AF2589" t="str">
            <v/>
          </cell>
          <cell r="AG2589" t="str">
            <v/>
          </cell>
          <cell r="AH2589" t="str">
            <v>/</v>
          </cell>
          <cell r="AI2589" t="str">
            <v>/</v>
          </cell>
        </row>
        <row r="2590">
          <cell r="AF2590" t="str">
            <v/>
          </cell>
          <cell r="AG2590" t="str">
            <v/>
          </cell>
          <cell r="AH2590" t="str">
            <v>/</v>
          </cell>
          <cell r="AI2590" t="str">
            <v>/</v>
          </cell>
        </row>
        <row r="2591">
          <cell r="AF2591" t="str">
            <v/>
          </cell>
          <cell r="AG2591" t="str">
            <v/>
          </cell>
          <cell r="AH2591" t="str">
            <v>/</v>
          </cell>
          <cell r="AI2591" t="str">
            <v>/</v>
          </cell>
        </row>
        <row r="2592">
          <cell r="AF2592" t="str">
            <v/>
          </cell>
          <cell r="AG2592" t="str">
            <v/>
          </cell>
          <cell r="AH2592" t="str">
            <v>/</v>
          </cell>
          <cell r="AI2592" t="str">
            <v>/</v>
          </cell>
        </row>
        <row r="2593">
          <cell r="AF2593" t="str">
            <v/>
          </cell>
          <cell r="AG2593" t="str">
            <v/>
          </cell>
          <cell r="AH2593" t="str">
            <v>/</v>
          </cell>
          <cell r="AI2593" t="str">
            <v>/</v>
          </cell>
        </row>
        <row r="2594">
          <cell r="AF2594" t="str">
            <v/>
          </cell>
          <cell r="AG2594" t="str">
            <v/>
          </cell>
          <cell r="AH2594" t="str">
            <v>/</v>
          </cell>
          <cell r="AI2594" t="str">
            <v>/</v>
          </cell>
        </row>
        <row r="2595">
          <cell r="AF2595" t="str">
            <v/>
          </cell>
          <cell r="AG2595" t="str">
            <v/>
          </cell>
          <cell r="AH2595" t="str">
            <v>/</v>
          </cell>
          <cell r="AI2595" t="str">
            <v>/</v>
          </cell>
        </row>
        <row r="2596">
          <cell r="AF2596" t="str">
            <v/>
          </cell>
          <cell r="AG2596" t="str">
            <v/>
          </cell>
          <cell r="AH2596" t="str">
            <v>/</v>
          </cell>
          <cell r="AI2596" t="str">
            <v>/</v>
          </cell>
        </row>
        <row r="2597">
          <cell r="AF2597" t="str">
            <v/>
          </cell>
          <cell r="AG2597" t="str">
            <v/>
          </cell>
          <cell r="AH2597" t="str">
            <v>/</v>
          </cell>
          <cell r="AI2597" t="str">
            <v>/</v>
          </cell>
        </row>
        <row r="2598">
          <cell r="AF2598" t="str">
            <v/>
          </cell>
          <cell r="AG2598" t="str">
            <v/>
          </cell>
          <cell r="AH2598" t="str">
            <v>/</v>
          </cell>
          <cell r="AI2598" t="str">
            <v>/</v>
          </cell>
        </row>
        <row r="2599">
          <cell r="AF2599" t="str">
            <v/>
          </cell>
          <cell r="AG2599" t="str">
            <v/>
          </cell>
          <cell r="AH2599" t="str">
            <v>/</v>
          </cell>
          <cell r="AI2599" t="str">
            <v>/</v>
          </cell>
        </row>
        <row r="2600">
          <cell r="AF2600" t="str">
            <v/>
          </cell>
          <cell r="AG2600" t="str">
            <v/>
          </cell>
          <cell r="AH2600" t="str">
            <v>/</v>
          </cell>
          <cell r="AI2600" t="str">
            <v>/</v>
          </cell>
        </row>
        <row r="2601">
          <cell r="AF2601" t="str">
            <v/>
          </cell>
          <cell r="AG2601" t="str">
            <v/>
          </cell>
          <cell r="AH2601" t="str">
            <v>/</v>
          </cell>
          <cell r="AI2601" t="str">
            <v>/</v>
          </cell>
        </row>
        <row r="2602">
          <cell r="AF2602" t="str">
            <v/>
          </cell>
          <cell r="AG2602" t="str">
            <v/>
          </cell>
          <cell r="AH2602" t="str">
            <v>/</v>
          </cell>
          <cell r="AI2602" t="str">
            <v>/</v>
          </cell>
        </row>
        <row r="2603">
          <cell r="AF2603" t="str">
            <v/>
          </cell>
          <cell r="AG2603" t="str">
            <v/>
          </cell>
          <cell r="AH2603" t="str">
            <v>/</v>
          </cell>
          <cell r="AI2603" t="str">
            <v>/</v>
          </cell>
        </row>
        <row r="2604">
          <cell r="AF2604" t="str">
            <v/>
          </cell>
          <cell r="AG2604" t="str">
            <v/>
          </cell>
          <cell r="AH2604" t="str">
            <v>/</v>
          </cell>
          <cell r="AI2604" t="str">
            <v>/</v>
          </cell>
        </row>
        <row r="2605">
          <cell r="AF2605" t="str">
            <v/>
          </cell>
          <cell r="AG2605" t="str">
            <v/>
          </cell>
          <cell r="AH2605" t="str">
            <v>/</v>
          </cell>
          <cell r="AI2605" t="str">
            <v>/</v>
          </cell>
        </row>
        <row r="2606">
          <cell r="AF2606" t="str">
            <v/>
          </cell>
          <cell r="AG2606" t="str">
            <v/>
          </cell>
          <cell r="AH2606" t="str">
            <v>/</v>
          </cell>
          <cell r="AI2606" t="str">
            <v>/</v>
          </cell>
        </row>
        <row r="2607">
          <cell r="AF2607" t="str">
            <v/>
          </cell>
          <cell r="AG2607" t="str">
            <v/>
          </cell>
          <cell r="AH2607" t="str">
            <v>/</v>
          </cell>
          <cell r="AI2607" t="str">
            <v>/</v>
          </cell>
        </row>
        <row r="2608">
          <cell r="AF2608" t="str">
            <v/>
          </cell>
          <cell r="AG2608" t="str">
            <v/>
          </cell>
          <cell r="AH2608" t="str">
            <v>/</v>
          </cell>
          <cell r="AI2608" t="str">
            <v>/</v>
          </cell>
        </row>
        <row r="2609">
          <cell r="AF2609" t="str">
            <v/>
          </cell>
          <cell r="AG2609" t="str">
            <v/>
          </cell>
          <cell r="AH2609" t="str">
            <v>/</v>
          </cell>
          <cell r="AI2609" t="str">
            <v>/</v>
          </cell>
        </row>
        <row r="2610">
          <cell r="AF2610" t="str">
            <v/>
          </cell>
          <cell r="AG2610" t="str">
            <v/>
          </cell>
          <cell r="AH2610" t="str">
            <v>/</v>
          </cell>
          <cell r="AI2610" t="str">
            <v>/</v>
          </cell>
        </row>
        <row r="2611">
          <cell r="AF2611" t="str">
            <v/>
          </cell>
          <cell r="AG2611" t="str">
            <v/>
          </cell>
          <cell r="AH2611" t="str">
            <v>/</v>
          </cell>
          <cell r="AI2611" t="str">
            <v>/</v>
          </cell>
        </row>
        <row r="2612">
          <cell r="AF2612" t="str">
            <v/>
          </cell>
          <cell r="AG2612" t="str">
            <v/>
          </cell>
          <cell r="AH2612" t="str">
            <v>/</v>
          </cell>
          <cell r="AI2612" t="str">
            <v>/</v>
          </cell>
        </row>
        <row r="2613">
          <cell r="AF2613" t="str">
            <v/>
          </cell>
          <cell r="AG2613" t="str">
            <v/>
          </cell>
          <cell r="AH2613" t="str">
            <v>/</v>
          </cell>
          <cell r="AI2613" t="str">
            <v>/</v>
          </cell>
        </row>
        <row r="2614">
          <cell r="AF2614" t="str">
            <v/>
          </cell>
          <cell r="AG2614" t="str">
            <v/>
          </cell>
          <cell r="AH2614" t="str">
            <v>/</v>
          </cell>
          <cell r="AI2614" t="str">
            <v>/</v>
          </cell>
        </row>
        <row r="2615">
          <cell r="AF2615" t="str">
            <v/>
          </cell>
          <cell r="AG2615" t="str">
            <v/>
          </cell>
          <cell r="AH2615" t="str">
            <v>/</v>
          </cell>
          <cell r="AI2615" t="str">
            <v>/</v>
          </cell>
        </row>
        <row r="2616">
          <cell r="AF2616" t="str">
            <v/>
          </cell>
          <cell r="AG2616" t="str">
            <v/>
          </cell>
          <cell r="AH2616" t="str">
            <v>/</v>
          </cell>
          <cell r="AI2616" t="str">
            <v>/</v>
          </cell>
        </row>
        <row r="2617">
          <cell r="AF2617" t="str">
            <v/>
          </cell>
          <cell r="AG2617" t="str">
            <v/>
          </cell>
          <cell r="AH2617" t="str">
            <v>/</v>
          </cell>
          <cell r="AI2617" t="str">
            <v>/</v>
          </cell>
        </row>
        <row r="2618">
          <cell r="AF2618" t="str">
            <v/>
          </cell>
          <cell r="AG2618" t="str">
            <v/>
          </cell>
          <cell r="AH2618" t="str">
            <v>/</v>
          </cell>
          <cell r="AI2618" t="str">
            <v>/</v>
          </cell>
        </row>
        <row r="2619">
          <cell r="AF2619" t="str">
            <v/>
          </cell>
          <cell r="AG2619" t="str">
            <v/>
          </cell>
          <cell r="AH2619" t="str">
            <v>/</v>
          </cell>
          <cell r="AI2619" t="str">
            <v>/</v>
          </cell>
        </row>
        <row r="2620">
          <cell r="AF2620" t="str">
            <v/>
          </cell>
          <cell r="AG2620" t="str">
            <v/>
          </cell>
          <cell r="AH2620" t="str">
            <v>/</v>
          </cell>
          <cell r="AI2620" t="str">
            <v>/</v>
          </cell>
        </row>
        <row r="2621">
          <cell r="AF2621" t="str">
            <v/>
          </cell>
          <cell r="AG2621" t="str">
            <v/>
          </cell>
          <cell r="AH2621" t="str">
            <v>/</v>
          </cell>
          <cell r="AI2621" t="str">
            <v>/</v>
          </cell>
        </row>
        <row r="2622">
          <cell r="AF2622" t="str">
            <v/>
          </cell>
          <cell r="AG2622" t="str">
            <v/>
          </cell>
          <cell r="AH2622" t="str">
            <v>/</v>
          </cell>
          <cell r="AI2622" t="str">
            <v>/</v>
          </cell>
        </row>
        <row r="2623">
          <cell r="AF2623" t="str">
            <v/>
          </cell>
          <cell r="AG2623" t="str">
            <v/>
          </cell>
          <cell r="AH2623" t="str">
            <v>/</v>
          </cell>
          <cell r="AI2623" t="str">
            <v>/</v>
          </cell>
        </row>
        <row r="2624">
          <cell r="AF2624" t="str">
            <v/>
          </cell>
          <cell r="AG2624" t="str">
            <v/>
          </cell>
          <cell r="AH2624" t="str">
            <v>/</v>
          </cell>
          <cell r="AI2624" t="str">
            <v>/</v>
          </cell>
        </row>
        <row r="2625">
          <cell r="AF2625" t="str">
            <v/>
          </cell>
          <cell r="AG2625" t="str">
            <v/>
          </cell>
          <cell r="AH2625" t="str">
            <v>/</v>
          </cell>
          <cell r="AI2625" t="str">
            <v>/</v>
          </cell>
        </row>
        <row r="2626">
          <cell r="AF2626" t="str">
            <v/>
          </cell>
          <cell r="AG2626" t="str">
            <v/>
          </cell>
          <cell r="AH2626" t="str">
            <v>/</v>
          </cell>
          <cell r="AI2626" t="str">
            <v>/</v>
          </cell>
        </row>
        <row r="2627">
          <cell r="AF2627" t="str">
            <v/>
          </cell>
          <cell r="AG2627" t="str">
            <v/>
          </cell>
          <cell r="AH2627" t="str">
            <v>/</v>
          </cell>
          <cell r="AI2627" t="str">
            <v>/</v>
          </cell>
        </row>
        <row r="2628">
          <cell r="AF2628" t="str">
            <v/>
          </cell>
          <cell r="AG2628" t="str">
            <v/>
          </cell>
          <cell r="AH2628" t="str">
            <v>/</v>
          </cell>
          <cell r="AI2628" t="str">
            <v>/</v>
          </cell>
        </row>
        <row r="2629">
          <cell r="AF2629" t="str">
            <v/>
          </cell>
          <cell r="AG2629" t="str">
            <v/>
          </cell>
          <cell r="AH2629" t="str">
            <v>/</v>
          </cell>
          <cell r="AI2629" t="str">
            <v>/</v>
          </cell>
        </row>
        <row r="2630">
          <cell r="AF2630" t="str">
            <v/>
          </cell>
          <cell r="AG2630" t="str">
            <v/>
          </cell>
          <cell r="AH2630" t="str">
            <v>/</v>
          </cell>
          <cell r="AI2630" t="str">
            <v>/</v>
          </cell>
        </row>
        <row r="2631">
          <cell r="AF2631" t="str">
            <v/>
          </cell>
          <cell r="AG2631" t="str">
            <v/>
          </cell>
          <cell r="AH2631" t="str">
            <v>/</v>
          </cell>
          <cell r="AI2631" t="str">
            <v>/</v>
          </cell>
        </row>
        <row r="2632">
          <cell r="AF2632" t="str">
            <v/>
          </cell>
          <cell r="AG2632" t="str">
            <v/>
          </cell>
          <cell r="AH2632" t="str">
            <v>/</v>
          </cell>
          <cell r="AI2632" t="str">
            <v>/</v>
          </cell>
        </row>
        <row r="2633">
          <cell r="AF2633" t="str">
            <v/>
          </cell>
          <cell r="AG2633" t="str">
            <v/>
          </cell>
          <cell r="AH2633" t="str">
            <v>/</v>
          </cell>
          <cell r="AI2633" t="str">
            <v>/</v>
          </cell>
        </row>
        <row r="2634">
          <cell r="AF2634" t="str">
            <v/>
          </cell>
          <cell r="AG2634" t="str">
            <v/>
          </cell>
          <cell r="AH2634" t="str">
            <v>/</v>
          </cell>
          <cell r="AI2634" t="str">
            <v>/</v>
          </cell>
        </row>
        <row r="2635">
          <cell r="AF2635" t="str">
            <v/>
          </cell>
          <cell r="AG2635" t="str">
            <v/>
          </cell>
          <cell r="AH2635" t="str">
            <v>/</v>
          </cell>
          <cell r="AI2635" t="str">
            <v>/</v>
          </cell>
        </row>
        <row r="2636">
          <cell r="AF2636" t="str">
            <v/>
          </cell>
          <cell r="AG2636" t="str">
            <v/>
          </cell>
          <cell r="AH2636" t="str">
            <v>/</v>
          </cell>
          <cell r="AI2636" t="str">
            <v>/</v>
          </cell>
        </row>
        <row r="2637">
          <cell r="AF2637" t="str">
            <v/>
          </cell>
          <cell r="AG2637" t="str">
            <v/>
          </cell>
          <cell r="AH2637" t="str">
            <v>/</v>
          </cell>
          <cell r="AI2637" t="str">
            <v>/</v>
          </cell>
        </row>
        <row r="2638">
          <cell r="AF2638" t="str">
            <v/>
          </cell>
          <cell r="AG2638" t="str">
            <v/>
          </cell>
          <cell r="AH2638" t="str">
            <v>/</v>
          </cell>
          <cell r="AI2638" t="str">
            <v>/</v>
          </cell>
        </row>
        <row r="2639">
          <cell r="AF2639" t="str">
            <v/>
          </cell>
          <cell r="AG2639" t="str">
            <v/>
          </cell>
          <cell r="AH2639" t="str">
            <v>/</v>
          </cell>
          <cell r="AI2639" t="str">
            <v>/</v>
          </cell>
        </row>
        <row r="2640">
          <cell r="AF2640" t="str">
            <v/>
          </cell>
          <cell r="AG2640" t="str">
            <v/>
          </cell>
          <cell r="AH2640" t="str">
            <v>/</v>
          </cell>
          <cell r="AI2640" t="str">
            <v>/</v>
          </cell>
        </row>
        <row r="2641">
          <cell r="AF2641" t="str">
            <v/>
          </cell>
          <cell r="AG2641" t="str">
            <v/>
          </cell>
          <cell r="AH2641" t="str">
            <v>/</v>
          </cell>
          <cell r="AI2641" t="str">
            <v>/</v>
          </cell>
        </row>
        <row r="2642">
          <cell r="AF2642" t="str">
            <v/>
          </cell>
          <cell r="AG2642" t="str">
            <v/>
          </cell>
          <cell r="AH2642" t="str">
            <v>/</v>
          </cell>
          <cell r="AI2642" t="str">
            <v>/</v>
          </cell>
        </row>
        <row r="2643">
          <cell r="AF2643" t="str">
            <v/>
          </cell>
          <cell r="AG2643" t="str">
            <v/>
          </cell>
          <cell r="AH2643" t="str">
            <v>/</v>
          </cell>
          <cell r="AI2643" t="str">
            <v>/</v>
          </cell>
        </row>
        <row r="2644">
          <cell r="AF2644" t="str">
            <v/>
          </cell>
          <cell r="AG2644" t="str">
            <v/>
          </cell>
          <cell r="AH2644" t="str">
            <v>/</v>
          </cell>
          <cell r="AI2644" t="str">
            <v>/</v>
          </cell>
        </row>
        <row r="2645">
          <cell r="AF2645" t="str">
            <v/>
          </cell>
          <cell r="AG2645" t="str">
            <v/>
          </cell>
          <cell r="AH2645" t="str">
            <v>/</v>
          </cell>
          <cell r="AI2645" t="str">
            <v>/</v>
          </cell>
        </row>
        <row r="2646">
          <cell r="AF2646" t="str">
            <v/>
          </cell>
          <cell r="AG2646" t="str">
            <v/>
          </cell>
          <cell r="AH2646" t="str">
            <v>/</v>
          </cell>
          <cell r="AI2646" t="str">
            <v>/</v>
          </cell>
        </row>
        <row r="2647">
          <cell r="AF2647" t="str">
            <v/>
          </cell>
          <cell r="AG2647" t="str">
            <v/>
          </cell>
          <cell r="AH2647" t="str">
            <v>/</v>
          </cell>
          <cell r="AI2647" t="str">
            <v>/</v>
          </cell>
        </row>
        <row r="2648">
          <cell r="AF2648" t="str">
            <v/>
          </cell>
          <cell r="AG2648" t="str">
            <v/>
          </cell>
          <cell r="AH2648" t="str">
            <v>/</v>
          </cell>
          <cell r="AI2648" t="str">
            <v>/</v>
          </cell>
        </row>
        <row r="2649">
          <cell r="AF2649" t="str">
            <v/>
          </cell>
          <cell r="AG2649" t="str">
            <v/>
          </cell>
          <cell r="AH2649" t="str">
            <v>/</v>
          </cell>
          <cell r="AI2649" t="str">
            <v>/</v>
          </cell>
        </row>
        <row r="2650">
          <cell r="AF2650" t="str">
            <v/>
          </cell>
          <cell r="AG2650" t="str">
            <v/>
          </cell>
          <cell r="AH2650" t="str">
            <v>/</v>
          </cell>
          <cell r="AI2650" t="str">
            <v>/</v>
          </cell>
        </row>
        <row r="2651">
          <cell r="AF2651" t="str">
            <v/>
          </cell>
          <cell r="AG2651" t="str">
            <v/>
          </cell>
          <cell r="AH2651" t="str">
            <v>/</v>
          </cell>
          <cell r="AI2651" t="str">
            <v>/</v>
          </cell>
        </row>
        <row r="2652">
          <cell r="AF2652" t="str">
            <v/>
          </cell>
          <cell r="AG2652" t="str">
            <v/>
          </cell>
          <cell r="AH2652" t="str">
            <v>/</v>
          </cell>
          <cell r="AI2652" t="str">
            <v>/</v>
          </cell>
        </row>
        <row r="2653">
          <cell r="AF2653" t="str">
            <v/>
          </cell>
          <cell r="AG2653" t="str">
            <v/>
          </cell>
          <cell r="AH2653" t="str">
            <v>/</v>
          </cell>
          <cell r="AI2653" t="str">
            <v>/</v>
          </cell>
        </row>
        <row r="2654">
          <cell r="AF2654" t="str">
            <v/>
          </cell>
          <cell r="AG2654" t="str">
            <v/>
          </cell>
          <cell r="AH2654" t="str">
            <v>/</v>
          </cell>
          <cell r="AI2654" t="str">
            <v>/</v>
          </cell>
        </row>
        <row r="2655">
          <cell r="AF2655" t="str">
            <v/>
          </cell>
          <cell r="AG2655" t="str">
            <v/>
          </cell>
          <cell r="AH2655" t="str">
            <v>/</v>
          </cell>
          <cell r="AI2655" t="str">
            <v>/</v>
          </cell>
        </row>
        <row r="2656">
          <cell r="AF2656" t="str">
            <v/>
          </cell>
          <cell r="AG2656" t="str">
            <v/>
          </cell>
          <cell r="AH2656" t="str">
            <v>/</v>
          </cell>
          <cell r="AI2656" t="str">
            <v>/</v>
          </cell>
        </row>
        <row r="2657">
          <cell r="AF2657" t="str">
            <v/>
          </cell>
          <cell r="AG2657" t="str">
            <v/>
          </cell>
          <cell r="AH2657" t="str">
            <v>/</v>
          </cell>
          <cell r="AI2657" t="str">
            <v>/</v>
          </cell>
        </row>
        <row r="2658">
          <cell r="AF2658" t="str">
            <v/>
          </cell>
          <cell r="AG2658" t="str">
            <v/>
          </cell>
          <cell r="AH2658" t="str">
            <v>/</v>
          </cell>
          <cell r="AI2658" t="str">
            <v>/</v>
          </cell>
        </row>
        <row r="2659">
          <cell r="AF2659" t="str">
            <v/>
          </cell>
          <cell r="AG2659" t="str">
            <v/>
          </cell>
          <cell r="AH2659" t="str">
            <v>/</v>
          </cell>
          <cell r="AI2659" t="str">
            <v>/</v>
          </cell>
        </row>
        <row r="2660">
          <cell r="AF2660" t="str">
            <v/>
          </cell>
          <cell r="AG2660" t="str">
            <v/>
          </cell>
          <cell r="AH2660" t="str">
            <v>/</v>
          </cell>
          <cell r="AI2660" t="str">
            <v>/</v>
          </cell>
        </row>
        <row r="2661">
          <cell r="AF2661" t="str">
            <v/>
          </cell>
          <cell r="AG2661" t="str">
            <v/>
          </cell>
          <cell r="AH2661" t="str">
            <v>/</v>
          </cell>
          <cell r="AI2661" t="str">
            <v>/</v>
          </cell>
        </row>
        <row r="2662">
          <cell r="AF2662" t="str">
            <v/>
          </cell>
          <cell r="AG2662" t="str">
            <v/>
          </cell>
          <cell r="AH2662" t="str">
            <v>/</v>
          </cell>
          <cell r="AI2662" t="str">
            <v>/</v>
          </cell>
        </row>
        <row r="2663">
          <cell r="AF2663" t="str">
            <v/>
          </cell>
          <cell r="AG2663" t="str">
            <v/>
          </cell>
          <cell r="AH2663" t="str">
            <v>/</v>
          </cell>
          <cell r="AI2663" t="str">
            <v>/</v>
          </cell>
        </row>
        <row r="2664">
          <cell r="AF2664" t="str">
            <v/>
          </cell>
          <cell r="AG2664" t="str">
            <v/>
          </cell>
          <cell r="AH2664" t="str">
            <v>/</v>
          </cell>
          <cell r="AI2664" t="str">
            <v>/</v>
          </cell>
        </row>
        <row r="2665">
          <cell r="AF2665" t="str">
            <v/>
          </cell>
          <cell r="AG2665" t="str">
            <v/>
          </cell>
          <cell r="AH2665" t="str">
            <v>/</v>
          </cell>
          <cell r="AI2665" t="str">
            <v>/</v>
          </cell>
        </row>
        <row r="2666">
          <cell r="AF2666" t="str">
            <v/>
          </cell>
          <cell r="AG2666" t="str">
            <v/>
          </cell>
          <cell r="AH2666" t="str">
            <v>/</v>
          </cell>
          <cell r="AI2666" t="str">
            <v>/</v>
          </cell>
        </row>
        <row r="2667">
          <cell r="AF2667" t="str">
            <v/>
          </cell>
          <cell r="AG2667" t="str">
            <v/>
          </cell>
          <cell r="AH2667" t="str">
            <v>/</v>
          </cell>
          <cell r="AI2667" t="str">
            <v>/</v>
          </cell>
        </row>
        <row r="2668">
          <cell r="AF2668" t="str">
            <v/>
          </cell>
          <cell r="AG2668" t="str">
            <v/>
          </cell>
          <cell r="AH2668" t="str">
            <v>/</v>
          </cell>
          <cell r="AI2668" t="str">
            <v>/</v>
          </cell>
        </row>
        <row r="2669">
          <cell r="AF2669" t="str">
            <v/>
          </cell>
          <cell r="AG2669" t="str">
            <v/>
          </cell>
          <cell r="AH2669" t="str">
            <v>/</v>
          </cell>
          <cell r="AI2669" t="str">
            <v>/</v>
          </cell>
        </row>
        <row r="2670">
          <cell r="AF2670" t="str">
            <v/>
          </cell>
          <cell r="AG2670" t="str">
            <v/>
          </cell>
          <cell r="AH2670" t="str">
            <v>/</v>
          </cell>
          <cell r="AI2670" t="str">
            <v>/</v>
          </cell>
        </row>
        <row r="2671">
          <cell r="AF2671" t="str">
            <v/>
          </cell>
          <cell r="AG2671" t="str">
            <v/>
          </cell>
          <cell r="AH2671" t="str">
            <v>/</v>
          </cell>
          <cell r="AI2671" t="str">
            <v>/</v>
          </cell>
        </row>
        <row r="2672">
          <cell r="AF2672" t="str">
            <v/>
          </cell>
          <cell r="AG2672" t="str">
            <v/>
          </cell>
          <cell r="AH2672" t="str">
            <v>/</v>
          </cell>
          <cell r="AI2672" t="str">
            <v>/</v>
          </cell>
        </row>
        <row r="2673">
          <cell r="AF2673" t="str">
            <v/>
          </cell>
          <cell r="AG2673" t="str">
            <v/>
          </cell>
          <cell r="AH2673" t="str">
            <v>/</v>
          </cell>
          <cell r="AI2673" t="str">
            <v>/</v>
          </cell>
        </row>
        <row r="2674">
          <cell r="AF2674" t="str">
            <v/>
          </cell>
          <cell r="AG2674" t="str">
            <v/>
          </cell>
          <cell r="AH2674" t="str">
            <v>/</v>
          </cell>
          <cell r="AI2674" t="str">
            <v>/</v>
          </cell>
        </row>
        <row r="2675">
          <cell r="AF2675" t="str">
            <v/>
          </cell>
          <cell r="AG2675" t="str">
            <v/>
          </cell>
          <cell r="AH2675" t="str">
            <v>/</v>
          </cell>
          <cell r="AI2675" t="str">
            <v>/</v>
          </cell>
        </row>
        <row r="2676">
          <cell r="AF2676" t="str">
            <v/>
          </cell>
          <cell r="AG2676" t="str">
            <v/>
          </cell>
          <cell r="AH2676" t="str">
            <v>/</v>
          </cell>
          <cell r="AI2676" t="str">
            <v>/</v>
          </cell>
        </row>
        <row r="2677">
          <cell r="AF2677" t="str">
            <v/>
          </cell>
          <cell r="AG2677" t="str">
            <v/>
          </cell>
          <cell r="AH2677" t="str">
            <v>/</v>
          </cell>
          <cell r="AI2677" t="str">
            <v>/</v>
          </cell>
        </row>
        <row r="2678">
          <cell r="AF2678" t="str">
            <v/>
          </cell>
          <cell r="AG2678" t="str">
            <v/>
          </cell>
          <cell r="AH2678" t="str">
            <v>/</v>
          </cell>
          <cell r="AI2678" t="str">
            <v>/</v>
          </cell>
        </row>
        <row r="2679">
          <cell r="AF2679" t="str">
            <v/>
          </cell>
          <cell r="AG2679" t="str">
            <v/>
          </cell>
          <cell r="AH2679" t="str">
            <v>/</v>
          </cell>
          <cell r="AI2679" t="str">
            <v>/</v>
          </cell>
        </row>
        <row r="2680">
          <cell r="AF2680" t="str">
            <v/>
          </cell>
          <cell r="AG2680" t="str">
            <v/>
          </cell>
          <cell r="AH2680" t="str">
            <v>/</v>
          </cell>
          <cell r="AI2680" t="str">
            <v>/</v>
          </cell>
        </row>
        <row r="2681">
          <cell r="AF2681" t="str">
            <v/>
          </cell>
          <cell r="AG2681" t="str">
            <v/>
          </cell>
          <cell r="AH2681" t="str">
            <v>/</v>
          </cell>
          <cell r="AI2681" t="str">
            <v>/</v>
          </cell>
        </row>
        <row r="2682">
          <cell r="AF2682" t="str">
            <v/>
          </cell>
          <cell r="AG2682" t="str">
            <v/>
          </cell>
          <cell r="AH2682" t="str">
            <v>/</v>
          </cell>
          <cell r="AI2682" t="str">
            <v>/</v>
          </cell>
        </row>
        <row r="2683">
          <cell r="AF2683" t="str">
            <v/>
          </cell>
          <cell r="AG2683" t="str">
            <v/>
          </cell>
          <cell r="AH2683" t="str">
            <v>/</v>
          </cell>
          <cell r="AI2683" t="str">
            <v>/</v>
          </cell>
        </row>
        <row r="2684">
          <cell r="AF2684" t="str">
            <v/>
          </cell>
          <cell r="AG2684" t="str">
            <v/>
          </cell>
          <cell r="AH2684" t="str">
            <v>/</v>
          </cell>
          <cell r="AI2684" t="str">
            <v>/</v>
          </cell>
        </row>
        <row r="2685">
          <cell r="AF2685" t="str">
            <v/>
          </cell>
          <cell r="AG2685" t="str">
            <v/>
          </cell>
          <cell r="AH2685" t="str">
            <v>/</v>
          </cell>
          <cell r="AI2685" t="str">
            <v>/</v>
          </cell>
        </row>
        <row r="2686">
          <cell r="AF2686" t="str">
            <v/>
          </cell>
          <cell r="AG2686" t="str">
            <v/>
          </cell>
          <cell r="AH2686" t="str">
            <v>/</v>
          </cell>
          <cell r="AI2686" t="str">
            <v>/</v>
          </cell>
        </row>
        <row r="2687">
          <cell r="AF2687" t="str">
            <v/>
          </cell>
          <cell r="AG2687" t="str">
            <v/>
          </cell>
          <cell r="AH2687" t="str">
            <v>/</v>
          </cell>
          <cell r="AI2687" t="str">
            <v>/</v>
          </cell>
        </row>
        <row r="2688">
          <cell r="AF2688" t="str">
            <v/>
          </cell>
          <cell r="AG2688" t="str">
            <v/>
          </cell>
          <cell r="AH2688" t="str">
            <v>/</v>
          </cell>
          <cell r="AI2688" t="str">
            <v>/</v>
          </cell>
        </row>
        <row r="2689">
          <cell r="AF2689" t="str">
            <v/>
          </cell>
          <cell r="AG2689" t="str">
            <v/>
          </cell>
          <cell r="AH2689" t="str">
            <v>/</v>
          </cell>
          <cell r="AI2689" t="str">
            <v>/</v>
          </cell>
        </row>
        <row r="2690">
          <cell r="AF2690" t="str">
            <v/>
          </cell>
          <cell r="AG2690" t="str">
            <v/>
          </cell>
          <cell r="AH2690" t="str">
            <v>/</v>
          </cell>
          <cell r="AI2690" t="str">
            <v>/</v>
          </cell>
        </row>
        <row r="2691">
          <cell r="AF2691" t="str">
            <v/>
          </cell>
          <cell r="AG2691" t="str">
            <v/>
          </cell>
          <cell r="AH2691" t="str">
            <v>/</v>
          </cell>
          <cell r="AI2691" t="str">
            <v>/</v>
          </cell>
        </row>
        <row r="2692">
          <cell r="AF2692" t="str">
            <v/>
          </cell>
          <cell r="AG2692" t="str">
            <v/>
          </cell>
          <cell r="AH2692" t="str">
            <v>/</v>
          </cell>
          <cell r="AI2692" t="str">
            <v>/</v>
          </cell>
        </row>
        <row r="2693">
          <cell r="AF2693" t="str">
            <v/>
          </cell>
          <cell r="AG2693" t="str">
            <v/>
          </cell>
          <cell r="AH2693" t="str">
            <v>/</v>
          </cell>
          <cell r="AI2693" t="str">
            <v>/</v>
          </cell>
        </row>
        <row r="2694">
          <cell r="AF2694" t="str">
            <v/>
          </cell>
          <cell r="AG2694" t="str">
            <v/>
          </cell>
          <cell r="AH2694" t="str">
            <v>/</v>
          </cell>
          <cell r="AI2694" t="str">
            <v>/</v>
          </cell>
        </row>
        <row r="2695">
          <cell r="AF2695" t="str">
            <v/>
          </cell>
          <cell r="AG2695" t="str">
            <v/>
          </cell>
          <cell r="AH2695" t="str">
            <v>/</v>
          </cell>
          <cell r="AI2695" t="str">
            <v>/</v>
          </cell>
        </row>
        <row r="2696">
          <cell r="AF2696" t="str">
            <v/>
          </cell>
          <cell r="AG2696" t="str">
            <v/>
          </cell>
          <cell r="AH2696" t="str">
            <v>/</v>
          </cell>
          <cell r="AI2696" t="str">
            <v>/</v>
          </cell>
        </row>
        <row r="2697">
          <cell r="AF2697" t="str">
            <v/>
          </cell>
          <cell r="AG2697" t="str">
            <v/>
          </cell>
          <cell r="AH2697" t="str">
            <v>/</v>
          </cell>
          <cell r="AI2697" t="str">
            <v>/</v>
          </cell>
        </row>
        <row r="2698">
          <cell r="AF2698" t="str">
            <v/>
          </cell>
          <cell r="AG2698" t="str">
            <v/>
          </cell>
          <cell r="AH2698" t="str">
            <v>/</v>
          </cell>
          <cell r="AI2698" t="str">
            <v>/</v>
          </cell>
        </row>
        <row r="2699">
          <cell r="AF2699" t="str">
            <v/>
          </cell>
          <cell r="AG2699" t="str">
            <v/>
          </cell>
          <cell r="AH2699" t="str">
            <v>/</v>
          </cell>
          <cell r="AI2699" t="str">
            <v>/</v>
          </cell>
        </row>
        <row r="2700">
          <cell r="AF2700" t="str">
            <v/>
          </cell>
          <cell r="AG2700" t="str">
            <v/>
          </cell>
          <cell r="AH2700" t="str">
            <v>/</v>
          </cell>
          <cell r="AI2700" t="str">
            <v>/</v>
          </cell>
        </row>
        <row r="2701">
          <cell r="AF2701" t="str">
            <v/>
          </cell>
          <cell r="AG2701" t="str">
            <v/>
          </cell>
          <cell r="AH2701" t="str">
            <v>/</v>
          </cell>
          <cell r="AI2701" t="str">
            <v>/</v>
          </cell>
        </row>
        <row r="2702">
          <cell r="AF2702" t="str">
            <v/>
          </cell>
          <cell r="AG2702" t="str">
            <v/>
          </cell>
          <cell r="AH2702" t="str">
            <v>/</v>
          </cell>
          <cell r="AI2702" t="str">
            <v>/</v>
          </cell>
        </row>
        <row r="2703">
          <cell r="AF2703" t="str">
            <v/>
          </cell>
          <cell r="AG2703" t="str">
            <v/>
          </cell>
          <cell r="AH2703" t="str">
            <v>/</v>
          </cell>
          <cell r="AI2703" t="str">
            <v>/</v>
          </cell>
        </row>
        <row r="2704">
          <cell r="AF2704" t="str">
            <v/>
          </cell>
          <cell r="AG2704" t="str">
            <v/>
          </cell>
          <cell r="AH2704" t="str">
            <v>/</v>
          </cell>
          <cell r="AI2704" t="str">
            <v>/</v>
          </cell>
        </row>
        <row r="2705">
          <cell r="AF2705" t="str">
            <v/>
          </cell>
          <cell r="AG2705" t="str">
            <v/>
          </cell>
          <cell r="AH2705" t="str">
            <v>/</v>
          </cell>
          <cell r="AI2705" t="str">
            <v>/</v>
          </cell>
        </row>
        <row r="2706">
          <cell r="AF2706" t="str">
            <v/>
          </cell>
          <cell r="AG2706" t="str">
            <v/>
          </cell>
          <cell r="AH2706" t="str">
            <v>/</v>
          </cell>
          <cell r="AI2706" t="str">
            <v>/</v>
          </cell>
        </row>
        <row r="2707">
          <cell r="AF2707" t="str">
            <v/>
          </cell>
          <cell r="AG2707" t="str">
            <v/>
          </cell>
          <cell r="AH2707" t="str">
            <v>/</v>
          </cell>
          <cell r="AI2707" t="str">
            <v>/</v>
          </cell>
        </row>
        <row r="2708">
          <cell r="AF2708" t="str">
            <v/>
          </cell>
          <cell r="AG2708" t="str">
            <v/>
          </cell>
          <cell r="AH2708" t="str">
            <v>/</v>
          </cell>
          <cell r="AI2708" t="str">
            <v>/</v>
          </cell>
        </row>
        <row r="2709">
          <cell r="AF2709" t="str">
            <v/>
          </cell>
          <cell r="AG2709" t="str">
            <v/>
          </cell>
          <cell r="AH2709" t="str">
            <v>/</v>
          </cell>
          <cell r="AI2709" t="str">
            <v>/</v>
          </cell>
        </row>
        <row r="2710">
          <cell r="AF2710" t="str">
            <v/>
          </cell>
          <cell r="AG2710" t="str">
            <v/>
          </cell>
          <cell r="AH2710" t="str">
            <v>/</v>
          </cell>
          <cell r="AI2710" t="str">
            <v>/</v>
          </cell>
        </row>
        <row r="2711">
          <cell r="AF2711" t="str">
            <v/>
          </cell>
          <cell r="AG2711" t="str">
            <v/>
          </cell>
          <cell r="AH2711" t="str">
            <v>/</v>
          </cell>
          <cell r="AI2711" t="str">
            <v>/</v>
          </cell>
        </row>
        <row r="2712">
          <cell r="AF2712" t="str">
            <v/>
          </cell>
          <cell r="AG2712" t="str">
            <v/>
          </cell>
          <cell r="AH2712" t="str">
            <v>/</v>
          </cell>
          <cell r="AI2712" t="str">
            <v>/</v>
          </cell>
        </row>
        <row r="2713">
          <cell r="AF2713" t="str">
            <v/>
          </cell>
          <cell r="AG2713" t="str">
            <v/>
          </cell>
          <cell r="AH2713" t="str">
            <v>/</v>
          </cell>
          <cell r="AI2713" t="str">
            <v>/</v>
          </cell>
        </row>
        <row r="2714">
          <cell r="AF2714" t="str">
            <v/>
          </cell>
          <cell r="AG2714" t="str">
            <v/>
          </cell>
          <cell r="AH2714" t="str">
            <v>/</v>
          </cell>
          <cell r="AI2714" t="str">
            <v>/</v>
          </cell>
        </row>
        <row r="2715">
          <cell r="AF2715" t="str">
            <v/>
          </cell>
          <cell r="AG2715" t="str">
            <v/>
          </cell>
          <cell r="AH2715" t="str">
            <v>/</v>
          </cell>
          <cell r="AI2715" t="str">
            <v>/</v>
          </cell>
        </row>
        <row r="2716">
          <cell r="AF2716" t="str">
            <v/>
          </cell>
          <cell r="AG2716" t="str">
            <v/>
          </cell>
          <cell r="AH2716" t="str">
            <v>/</v>
          </cell>
          <cell r="AI2716" t="str">
            <v>/</v>
          </cell>
        </row>
        <row r="2717">
          <cell r="AF2717" t="str">
            <v/>
          </cell>
          <cell r="AG2717" t="str">
            <v/>
          </cell>
          <cell r="AH2717" t="str">
            <v>/</v>
          </cell>
          <cell r="AI2717" t="str">
            <v>/</v>
          </cell>
        </row>
        <row r="2718">
          <cell r="AF2718" t="str">
            <v/>
          </cell>
          <cell r="AG2718" t="str">
            <v/>
          </cell>
          <cell r="AH2718" t="str">
            <v>/</v>
          </cell>
          <cell r="AI2718" t="str">
            <v>/</v>
          </cell>
        </row>
        <row r="2719">
          <cell r="AF2719" t="str">
            <v/>
          </cell>
          <cell r="AG2719" t="str">
            <v/>
          </cell>
          <cell r="AH2719" t="str">
            <v>/</v>
          </cell>
          <cell r="AI2719" t="str">
            <v>/</v>
          </cell>
        </row>
        <row r="2720">
          <cell r="AF2720" t="str">
            <v/>
          </cell>
          <cell r="AG2720" t="str">
            <v/>
          </cell>
          <cell r="AH2720" t="str">
            <v>/</v>
          </cell>
          <cell r="AI2720" t="str">
            <v>/</v>
          </cell>
        </row>
        <row r="2721">
          <cell r="AF2721" t="str">
            <v/>
          </cell>
          <cell r="AG2721" t="str">
            <v/>
          </cell>
          <cell r="AH2721" t="str">
            <v>/</v>
          </cell>
          <cell r="AI2721" t="str">
            <v>/</v>
          </cell>
        </row>
        <row r="2722">
          <cell r="AF2722" t="str">
            <v/>
          </cell>
          <cell r="AG2722" t="str">
            <v/>
          </cell>
          <cell r="AH2722" t="str">
            <v>/</v>
          </cell>
          <cell r="AI2722" t="str">
            <v>/</v>
          </cell>
        </row>
        <row r="2723">
          <cell r="AF2723" t="str">
            <v/>
          </cell>
          <cell r="AG2723" t="str">
            <v/>
          </cell>
          <cell r="AH2723" t="str">
            <v>/</v>
          </cell>
          <cell r="AI2723" t="str">
            <v>/</v>
          </cell>
        </row>
        <row r="2724">
          <cell r="AF2724" t="str">
            <v/>
          </cell>
          <cell r="AG2724" t="str">
            <v/>
          </cell>
          <cell r="AH2724" t="str">
            <v>/</v>
          </cell>
          <cell r="AI2724" t="str">
            <v>/</v>
          </cell>
        </row>
        <row r="2725">
          <cell r="AF2725" t="str">
            <v/>
          </cell>
          <cell r="AG2725" t="str">
            <v/>
          </cell>
          <cell r="AH2725" t="str">
            <v>/</v>
          </cell>
          <cell r="AI2725" t="str">
            <v>/</v>
          </cell>
        </row>
        <row r="2726">
          <cell r="AF2726" t="str">
            <v/>
          </cell>
          <cell r="AG2726" t="str">
            <v/>
          </cell>
          <cell r="AH2726" t="str">
            <v>/</v>
          </cell>
          <cell r="AI2726" t="str">
            <v>/</v>
          </cell>
        </row>
        <row r="2727">
          <cell r="AF2727" t="str">
            <v/>
          </cell>
          <cell r="AG2727" t="str">
            <v/>
          </cell>
          <cell r="AH2727" t="str">
            <v>/</v>
          </cell>
          <cell r="AI2727" t="str">
            <v>/</v>
          </cell>
        </row>
        <row r="2728">
          <cell r="AF2728" t="str">
            <v/>
          </cell>
          <cell r="AG2728" t="str">
            <v/>
          </cell>
          <cell r="AH2728" t="str">
            <v>/</v>
          </cell>
          <cell r="AI2728" t="str">
            <v>/</v>
          </cell>
        </row>
        <row r="2729">
          <cell r="AF2729" t="str">
            <v/>
          </cell>
          <cell r="AG2729" t="str">
            <v/>
          </cell>
          <cell r="AH2729" t="str">
            <v>/</v>
          </cell>
          <cell r="AI2729" t="str">
            <v>/</v>
          </cell>
        </row>
        <row r="2730">
          <cell r="AF2730" t="str">
            <v/>
          </cell>
          <cell r="AG2730" t="str">
            <v/>
          </cell>
          <cell r="AH2730" t="str">
            <v>/</v>
          </cell>
          <cell r="AI2730" t="str">
            <v>/</v>
          </cell>
        </row>
        <row r="2731">
          <cell r="AF2731" t="str">
            <v/>
          </cell>
          <cell r="AG2731" t="str">
            <v/>
          </cell>
          <cell r="AH2731" t="str">
            <v>/</v>
          </cell>
          <cell r="AI2731" t="str">
            <v>/</v>
          </cell>
        </row>
        <row r="2732">
          <cell r="AF2732" t="str">
            <v/>
          </cell>
          <cell r="AG2732" t="str">
            <v/>
          </cell>
          <cell r="AH2732" t="str">
            <v>/</v>
          </cell>
          <cell r="AI2732" t="str">
            <v>/</v>
          </cell>
        </row>
        <row r="2733">
          <cell r="AF2733" t="str">
            <v/>
          </cell>
          <cell r="AG2733" t="str">
            <v/>
          </cell>
          <cell r="AH2733" t="str">
            <v>/</v>
          </cell>
          <cell r="AI2733" t="str">
            <v>/</v>
          </cell>
        </row>
        <row r="2734">
          <cell r="AF2734" t="str">
            <v/>
          </cell>
          <cell r="AG2734" t="str">
            <v/>
          </cell>
          <cell r="AH2734" t="str">
            <v>/</v>
          </cell>
          <cell r="AI2734" t="str">
            <v>/</v>
          </cell>
        </row>
        <row r="2735">
          <cell r="AF2735" t="str">
            <v/>
          </cell>
          <cell r="AG2735" t="str">
            <v/>
          </cell>
          <cell r="AH2735" t="str">
            <v>/</v>
          </cell>
          <cell r="AI2735" t="str">
            <v>/</v>
          </cell>
        </row>
        <row r="2736">
          <cell r="AF2736" t="str">
            <v/>
          </cell>
          <cell r="AG2736" t="str">
            <v/>
          </cell>
          <cell r="AH2736" t="str">
            <v>/</v>
          </cell>
          <cell r="AI2736" t="str">
            <v>/</v>
          </cell>
        </row>
        <row r="2737">
          <cell r="AF2737" t="str">
            <v/>
          </cell>
          <cell r="AG2737" t="str">
            <v/>
          </cell>
          <cell r="AH2737" t="str">
            <v>/</v>
          </cell>
          <cell r="AI2737" t="str">
            <v>/</v>
          </cell>
        </row>
        <row r="2738">
          <cell r="AF2738" t="str">
            <v/>
          </cell>
          <cell r="AG2738" t="str">
            <v/>
          </cell>
          <cell r="AH2738" t="str">
            <v>/</v>
          </cell>
          <cell r="AI2738" t="str">
            <v>/</v>
          </cell>
        </row>
        <row r="2739">
          <cell r="AF2739" t="str">
            <v/>
          </cell>
          <cell r="AG2739" t="str">
            <v/>
          </cell>
          <cell r="AH2739" t="str">
            <v>/</v>
          </cell>
          <cell r="AI2739" t="str">
            <v>/</v>
          </cell>
        </row>
        <row r="2740">
          <cell r="AF2740" t="str">
            <v/>
          </cell>
          <cell r="AG2740" t="str">
            <v/>
          </cell>
          <cell r="AH2740" t="str">
            <v>/</v>
          </cell>
          <cell r="AI2740" t="str">
            <v>/</v>
          </cell>
        </row>
        <row r="2741">
          <cell r="AF2741" t="str">
            <v/>
          </cell>
          <cell r="AG2741" t="str">
            <v/>
          </cell>
          <cell r="AH2741" t="str">
            <v>/</v>
          </cell>
          <cell r="AI2741" t="str">
            <v>/</v>
          </cell>
        </row>
        <row r="2742">
          <cell r="AF2742" t="str">
            <v/>
          </cell>
          <cell r="AG2742" t="str">
            <v/>
          </cell>
          <cell r="AH2742" t="str">
            <v>/</v>
          </cell>
          <cell r="AI2742" t="str">
            <v>/</v>
          </cell>
        </row>
        <row r="2743">
          <cell r="AF2743" t="str">
            <v/>
          </cell>
          <cell r="AG2743" t="str">
            <v/>
          </cell>
          <cell r="AH2743" t="str">
            <v>/</v>
          </cell>
          <cell r="AI2743" t="str">
            <v>/</v>
          </cell>
        </row>
        <row r="2744">
          <cell r="AF2744" t="str">
            <v/>
          </cell>
          <cell r="AG2744" t="str">
            <v/>
          </cell>
          <cell r="AH2744" t="str">
            <v>/</v>
          </cell>
          <cell r="AI2744" t="str">
            <v>/</v>
          </cell>
        </row>
        <row r="2745">
          <cell r="AF2745" t="str">
            <v/>
          </cell>
          <cell r="AG2745" t="str">
            <v/>
          </cell>
          <cell r="AH2745" t="str">
            <v>/</v>
          </cell>
          <cell r="AI2745" t="str">
            <v>/</v>
          </cell>
        </row>
        <row r="2746">
          <cell r="AF2746" t="str">
            <v/>
          </cell>
          <cell r="AG2746" t="str">
            <v/>
          </cell>
          <cell r="AH2746" t="str">
            <v>/</v>
          </cell>
          <cell r="AI2746" t="str">
            <v>/</v>
          </cell>
        </row>
        <row r="2747">
          <cell r="AF2747" t="str">
            <v/>
          </cell>
          <cell r="AG2747" t="str">
            <v/>
          </cell>
          <cell r="AH2747" t="str">
            <v>/</v>
          </cell>
          <cell r="AI2747" t="str">
            <v>/</v>
          </cell>
        </row>
        <row r="2748">
          <cell r="AF2748" t="str">
            <v/>
          </cell>
          <cell r="AG2748" t="str">
            <v/>
          </cell>
          <cell r="AH2748" t="str">
            <v>/</v>
          </cell>
          <cell r="AI2748" t="str">
            <v>/</v>
          </cell>
        </row>
        <row r="2749">
          <cell r="AF2749" t="str">
            <v/>
          </cell>
          <cell r="AG2749" t="str">
            <v/>
          </cell>
          <cell r="AH2749" t="str">
            <v>/</v>
          </cell>
          <cell r="AI2749" t="str">
            <v>/</v>
          </cell>
        </row>
        <row r="2750">
          <cell r="AF2750" t="str">
            <v/>
          </cell>
          <cell r="AG2750" t="str">
            <v/>
          </cell>
          <cell r="AH2750" t="str">
            <v>/</v>
          </cell>
          <cell r="AI2750" t="str">
            <v>/</v>
          </cell>
        </row>
        <row r="2751">
          <cell r="AF2751" t="str">
            <v/>
          </cell>
          <cell r="AG2751" t="str">
            <v/>
          </cell>
          <cell r="AH2751" t="str">
            <v>/</v>
          </cell>
          <cell r="AI2751" t="str">
            <v>/</v>
          </cell>
        </row>
        <row r="2752">
          <cell r="AF2752" t="str">
            <v/>
          </cell>
          <cell r="AG2752" t="str">
            <v/>
          </cell>
          <cell r="AH2752" t="str">
            <v>/</v>
          </cell>
          <cell r="AI2752" t="str">
            <v>/</v>
          </cell>
        </row>
        <row r="2753">
          <cell r="AF2753" t="str">
            <v/>
          </cell>
          <cell r="AG2753" t="str">
            <v/>
          </cell>
          <cell r="AH2753" t="str">
            <v>/</v>
          </cell>
          <cell r="AI2753" t="str">
            <v>/</v>
          </cell>
        </row>
        <row r="2754">
          <cell r="AF2754" t="str">
            <v/>
          </cell>
          <cell r="AG2754" t="str">
            <v/>
          </cell>
          <cell r="AH2754" t="str">
            <v>/</v>
          </cell>
          <cell r="AI2754" t="str">
            <v>/</v>
          </cell>
        </row>
        <row r="2755">
          <cell r="AF2755" t="str">
            <v/>
          </cell>
          <cell r="AG2755" t="str">
            <v/>
          </cell>
          <cell r="AH2755" t="str">
            <v>/</v>
          </cell>
          <cell r="AI2755" t="str">
            <v>/</v>
          </cell>
        </row>
        <row r="2756">
          <cell r="AF2756" t="str">
            <v/>
          </cell>
          <cell r="AG2756" t="str">
            <v/>
          </cell>
          <cell r="AH2756" t="str">
            <v>/</v>
          </cell>
          <cell r="AI2756" t="str">
            <v>/</v>
          </cell>
        </row>
        <row r="2757">
          <cell r="AF2757" t="str">
            <v/>
          </cell>
          <cell r="AG2757" t="str">
            <v/>
          </cell>
          <cell r="AH2757" t="str">
            <v>/</v>
          </cell>
          <cell r="AI2757" t="str">
            <v>/</v>
          </cell>
        </row>
        <row r="2758">
          <cell r="AF2758" t="str">
            <v/>
          </cell>
          <cell r="AG2758" t="str">
            <v/>
          </cell>
          <cell r="AH2758" t="str">
            <v>/</v>
          </cell>
          <cell r="AI2758" t="str">
            <v>/</v>
          </cell>
        </row>
        <row r="2759">
          <cell r="AF2759" t="str">
            <v/>
          </cell>
          <cell r="AG2759" t="str">
            <v/>
          </cell>
          <cell r="AH2759" t="str">
            <v>/</v>
          </cell>
          <cell r="AI2759" t="str">
            <v>/</v>
          </cell>
        </row>
        <row r="2760">
          <cell r="AF2760" t="str">
            <v/>
          </cell>
          <cell r="AG2760" t="str">
            <v/>
          </cell>
          <cell r="AH2760" t="str">
            <v>/</v>
          </cell>
          <cell r="AI2760" t="str">
            <v>/</v>
          </cell>
        </row>
        <row r="2761">
          <cell r="AF2761" t="str">
            <v/>
          </cell>
          <cell r="AG2761" t="str">
            <v/>
          </cell>
          <cell r="AH2761" t="str">
            <v>/</v>
          </cell>
          <cell r="AI2761" t="str">
            <v>/</v>
          </cell>
        </row>
        <row r="2762">
          <cell r="AF2762" t="str">
            <v/>
          </cell>
          <cell r="AG2762" t="str">
            <v/>
          </cell>
          <cell r="AH2762" t="str">
            <v>/</v>
          </cell>
          <cell r="AI2762" t="str">
            <v>/</v>
          </cell>
        </row>
        <row r="2763">
          <cell r="AF2763" t="str">
            <v/>
          </cell>
          <cell r="AG2763" t="str">
            <v/>
          </cell>
          <cell r="AH2763" t="str">
            <v>/</v>
          </cell>
          <cell r="AI2763" t="str">
            <v>/</v>
          </cell>
        </row>
        <row r="2764">
          <cell r="AF2764" t="str">
            <v/>
          </cell>
          <cell r="AG2764" t="str">
            <v/>
          </cell>
          <cell r="AH2764" t="str">
            <v>/</v>
          </cell>
          <cell r="AI2764" t="str">
            <v>/</v>
          </cell>
        </row>
        <row r="2765">
          <cell r="AF2765" t="str">
            <v/>
          </cell>
          <cell r="AG2765" t="str">
            <v/>
          </cell>
          <cell r="AH2765" t="str">
            <v>/</v>
          </cell>
          <cell r="AI2765" t="str">
            <v>/</v>
          </cell>
        </row>
        <row r="2766">
          <cell r="AF2766" t="str">
            <v/>
          </cell>
          <cell r="AG2766" t="str">
            <v/>
          </cell>
          <cell r="AH2766" t="str">
            <v>/</v>
          </cell>
          <cell r="AI2766" t="str">
            <v>/</v>
          </cell>
        </row>
        <row r="2767">
          <cell r="AF2767" t="str">
            <v/>
          </cell>
          <cell r="AG2767" t="str">
            <v/>
          </cell>
          <cell r="AH2767" t="str">
            <v>/</v>
          </cell>
          <cell r="AI2767" t="str">
            <v>/</v>
          </cell>
        </row>
        <row r="2768">
          <cell r="AF2768" t="str">
            <v/>
          </cell>
          <cell r="AG2768" t="str">
            <v/>
          </cell>
          <cell r="AH2768" t="str">
            <v>/</v>
          </cell>
          <cell r="AI2768" t="str">
            <v>/</v>
          </cell>
        </row>
        <row r="2769">
          <cell r="AF2769" t="str">
            <v/>
          </cell>
          <cell r="AG2769" t="str">
            <v/>
          </cell>
          <cell r="AH2769" t="str">
            <v>/</v>
          </cell>
          <cell r="AI2769" t="str">
            <v>/</v>
          </cell>
        </row>
        <row r="2770">
          <cell r="AF2770" t="str">
            <v/>
          </cell>
          <cell r="AG2770" t="str">
            <v/>
          </cell>
          <cell r="AH2770" t="str">
            <v>/</v>
          </cell>
          <cell r="AI2770" t="str">
            <v>/</v>
          </cell>
        </row>
        <row r="2771">
          <cell r="AF2771" t="str">
            <v/>
          </cell>
          <cell r="AG2771" t="str">
            <v/>
          </cell>
          <cell r="AH2771" t="str">
            <v>/</v>
          </cell>
          <cell r="AI2771" t="str">
            <v>/</v>
          </cell>
        </row>
        <row r="2772">
          <cell r="AF2772" t="str">
            <v/>
          </cell>
          <cell r="AG2772" t="str">
            <v/>
          </cell>
          <cell r="AH2772" t="str">
            <v>/</v>
          </cell>
          <cell r="AI2772" t="str">
            <v>/</v>
          </cell>
        </row>
        <row r="2773">
          <cell r="AF2773" t="str">
            <v/>
          </cell>
          <cell r="AG2773" t="str">
            <v/>
          </cell>
          <cell r="AH2773" t="str">
            <v>/</v>
          </cell>
          <cell r="AI2773" t="str">
            <v>/</v>
          </cell>
        </row>
        <row r="2774">
          <cell r="AF2774" t="str">
            <v/>
          </cell>
          <cell r="AG2774" t="str">
            <v/>
          </cell>
          <cell r="AH2774" t="str">
            <v>/</v>
          </cell>
          <cell r="AI2774" t="str">
            <v>/</v>
          </cell>
        </row>
        <row r="2775">
          <cell r="AF2775" t="str">
            <v/>
          </cell>
          <cell r="AG2775" t="str">
            <v/>
          </cell>
          <cell r="AH2775" t="str">
            <v>/</v>
          </cell>
          <cell r="AI2775" t="str">
            <v>/</v>
          </cell>
        </row>
        <row r="2776">
          <cell r="AF2776" t="str">
            <v/>
          </cell>
          <cell r="AG2776" t="str">
            <v/>
          </cell>
          <cell r="AH2776" t="str">
            <v>/</v>
          </cell>
          <cell r="AI2776" t="str">
            <v>/</v>
          </cell>
        </row>
        <row r="2777">
          <cell r="AF2777" t="str">
            <v/>
          </cell>
          <cell r="AG2777" t="str">
            <v/>
          </cell>
          <cell r="AH2777" t="str">
            <v>/</v>
          </cell>
          <cell r="AI2777" t="str">
            <v>/</v>
          </cell>
        </row>
        <row r="2778">
          <cell r="AF2778" t="str">
            <v/>
          </cell>
          <cell r="AG2778" t="str">
            <v/>
          </cell>
          <cell r="AH2778" t="str">
            <v>/</v>
          </cell>
          <cell r="AI2778" t="str">
            <v>/</v>
          </cell>
        </row>
        <row r="2779">
          <cell r="AF2779" t="str">
            <v/>
          </cell>
          <cell r="AG2779" t="str">
            <v/>
          </cell>
          <cell r="AH2779" t="str">
            <v>/</v>
          </cell>
          <cell r="AI2779" t="str">
            <v>/</v>
          </cell>
        </row>
        <row r="2780">
          <cell r="AF2780" t="str">
            <v/>
          </cell>
          <cell r="AG2780" t="str">
            <v/>
          </cell>
          <cell r="AH2780" t="str">
            <v>/</v>
          </cell>
          <cell r="AI2780" t="str">
            <v>/</v>
          </cell>
        </row>
        <row r="2781">
          <cell r="AF2781" t="str">
            <v/>
          </cell>
          <cell r="AG2781" t="str">
            <v/>
          </cell>
          <cell r="AH2781" t="str">
            <v>/</v>
          </cell>
          <cell r="AI2781" t="str">
            <v>/</v>
          </cell>
        </row>
        <row r="2782">
          <cell r="AF2782" t="str">
            <v/>
          </cell>
          <cell r="AG2782" t="str">
            <v/>
          </cell>
          <cell r="AH2782" t="str">
            <v>/</v>
          </cell>
          <cell r="AI2782" t="str">
            <v>/</v>
          </cell>
        </row>
        <row r="2783">
          <cell r="AF2783" t="str">
            <v/>
          </cell>
          <cell r="AG2783" t="str">
            <v/>
          </cell>
          <cell r="AH2783" t="str">
            <v>/</v>
          </cell>
          <cell r="AI2783" t="str">
            <v>/</v>
          </cell>
        </row>
        <row r="2784">
          <cell r="AF2784" t="str">
            <v/>
          </cell>
          <cell r="AG2784" t="str">
            <v/>
          </cell>
          <cell r="AH2784" t="str">
            <v>/</v>
          </cell>
          <cell r="AI2784" t="str">
            <v>/</v>
          </cell>
        </row>
        <row r="2785">
          <cell r="AF2785" t="str">
            <v/>
          </cell>
          <cell r="AG2785" t="str">
            <v/>
          </cell>
          <cell r="AH2785" t="str">
            <v>/</v>
          </cell>
          <cell r="AI2785" t="str">
            <v>/</v>
          </cell>
        </row>
        <row r="2786">
          <cell r="AF2786" t="str">
            <v/>
          </cell>
          <cell r="AG2786" t="str">
            <v/>
          </cell>
          <cell r="AH2786" t="str">
            <v>/</v>
          </cell>
          <cell r="AI2786" t="str">
            <v>/</v>
          </cell>
        </row>
        <row r="2787">
          <cell r="AF2787" t="str">
            <v/>
          </cell>
          <cell r="AG2787" t="str">
            <v/>
          </cell>
          <cell r="AH2787" t="str">
            <v>/</v>
          </cell>
          <cell r="AI2787" t="str">
            <v>/</v>
          </cell>
        </row>
        <row r="2788">
          <cell r="AF2788" t="str">
            <v/>
          </cell>
          <cell r="AG2788" t="str">
            <v/>
          </cell>
          <cell r="AH2788" t="str">
            <v>/</v>
          </cell>
          <cell r="AI2788" t="str">
            <v>/</v>
          </cell>
        </row>
        <row r="2789">
          <cell r="AF2789" t="str">
            <v/>
          </cell>
          <cell r="AG2789" t="str">
            <v/>
          </cell>
          <cell r="AH2789" t="str">
            <v>/</v>
          </cell>
          <cell r="AI2789" t="str">
            <v>/</v>
          </cell>
        </row>
        <row r="2790">
          <cell r="AF2790" t="str">
            <v/>
          </cell>
          <cell r="AG2790" t="str">
            <v/>
          </cell>
          <cell r="AH2790" t="str">
            <v>/</v>
          </cell>
          <cell r="AI2790" t="str">
            <v>/</v>
          </cell>
        </row>
        <row r="2791">
          <cell r="AF2791" t="str">
            <v/>
          </cell>
          <cell r="AG2791" t="str">
            <v/>
          </cell>
          <cell r="AH2791" t="str">
            <v>/</v>
          </cell>
          <cell r="AI2791" t="str">
            <v>/</v>
          </cell>
        </row>
        <row r="2792">
          <cell r="AF2792" t="str">
            <v/>
          </cell>
          <cell r="AG2792" t="str">
            <v/>
          </cell>
          <cell r="AH2792" t="str">
            <v>/</v>
          </cell>
          <cell r="AI2792" t="str">
            <v>/</v>
          </cell>
        </row>
        <row r="2793">
          <cell r="AF2793" t="str">
            <v/>
          </cell>
          <cell r="AG2793" t="str">
            <v/>
          </cell>
          <cell r="AH2793" t="str">
            <v>/</v>
          </cell>
          <cell r="AI2793" t="str">
            <v>/</v>
          </cell>
        </row>
        <row r="2794">
          <cell r="AF2794" t="str">
            <v/>
          </cell>
          <cell r="AG2794" t="str">
            <v/>
          </cell>
          <cell r="AH2794" t="str">
            <v>/</v>
          </cell>
          <cell r="AI2794" t="str">
            <v>/</v>
          </cell>
        </row>
        <row r="2795">
          <cell r="AF2795" t="str">
            <v/>
          </cell>
          <cell r="AG2795" t="str">
            <v/>
          </cell>
          <cell r="AH2795" t="str">
            <v>/</v>
          </cell>
          <cell r="AI2795" t="str">
            <v>/</v>
          </cell>
        </row>
        <row r="2796">
          <cell r="AF2796" t="str">
            <v/>
          </cell>
          <cell r="AG2796" t="str">
            <v/>
          </cell>
          <cell r="AH2796" t="str">
            <v>/</v>
          </cell>
          <cell r="AI2796" t="str">
            <v>/</v>
          </cell>
        </row>
        <row r="2797">
          <cell r="AF2797" t="str">
            <v/>
          </cell>
          <cell r="AG2797" t="str">
            <v/>
          </cell>
          <cell r="AH2797" t="str">
            <v>/</v>
          </cell>
          <cell r="AI2797" t="str">
            <v>/</v>
          </cell>
        </row>
        <row r="2798">
          <cell r="AF2798" t="str">
            <v/>
          </cell>
          <cell r="AG2798" t="str">
            <v/>
          </cell>
          <cell r="AH2798" t="str">
            <v>/</v>
          </cell>
          <cell r="AI2798" t="str">
            <v>/</v>
          </cell>
        </row>
        <row r="2799">
          <cell r="AF2799" t="str">
            <v/>
          </cell>
          <cell r="AG2799" t="str">
            <v/>
          </cell>
          <cell r="AH2799" t="str">
            <v>/</v>
          </cell>
          <cell r="AI2799" t="str">
            <v>/</v>
          </cell>
        </row>
        <row r="2800">
          <cell r="AF2800" t="str">
            <v/>
          </cell>
          <cell r="AG2800" t="str">
            <v/>
          </cell>
          <cell r="AH2800" t="str">
            <v>/</v>
          </cell>
          <cell r="AI2800" t="str">
            <v>/</v>
          </cell>
        </row>
        <row r="2801">
          <cell r="AF2801" t="str">
            <v/>
          </cell>
          <cell r="AG2801" t="str">
            <v/>
          </cell>
          <cell r="AH2801" t="str">
            <v>/</v>
          </cell>
          <cell r="AI2801" t="str">
            <v>/</v>
          </cell>
        </row>
        <row r="2802">
          <cell r="AF2802" t="str">
            <v/>
          </cell>
          <cell r="AG2802" t="str">
            <v/>
          </cell>
          <cell r="AH2802" t="str">
            <v>/</v>
          </cell>
          <cell r="AI2802" t="str">
            <v>/</v>
          </cell>
        </row>
        <row r="2803">
          <cell r="AF2803" t="str">
            <v/>
          </cell>
          <cell r="AG2803" t="str">
            <v/>
          </cell>
          <cell r="AH2803" t="str">
            <v>/</v>
          </cell>
          <cell r="AI2803" t="str">
            <v>/</v>
          </cell>
        </row>
        <row r="2804">
          <cell r="AF2804" t="str">
            <v/>
          </cell>
          <cell r="AG2804" t="str">
            <v/>
          </cell>
          <cell r="AH2804" t="str">
            <v>/</v>
          </cell>
          <cell r="AI2804" t="str">
            <v>/</v>
          </cell>
        </row>
        <row r="2805">
          <cell r="AF2805" t="str">
            <v/>
          </cell>
          <cell r="AG2805" t="str">
            <v/>
          </cell>
          <cell r="AH2805" t="str">
            <v>/</v>
          </cell>
          <cell r="AI2805" t="str">
            <v>/</v>
          </cell>
        </row>
        <row r="2806">
          <cell r="AF2806" t="str">
            <v/>
          </cell>
          <cell r="AG2806" t="str">
            <v/>
          </cell>
          <cell r="AH2806" t="str">
            <v>/</v>
          </cell>
          <cell r="AI2806" t="str">
            <v>/</v>
          </cell>
        </row>
        <row r="2807">
          <cell r="AF2807" t="str">
            <v/>
          </cell>
          <cell r="AG2807" t="str">
            <v/>
          </cell>
          <cell r="AH2807" t="str">
            <v>/</v>
          </cell>
          <cell r="AI2807" t="str">
            <v>/</v>
          </cell>
        </row>
        <row r="2808">
          <cell r="AF2808" t="str">
            <v/>
          </cell>
          <cell r="AG2808" t="str">
            <v/>
          </cell>
          <cell r="AH2808" t="str">
            <v>/</v>
          </cell>
          <cell r="AI2808" t="str">
            <v>/</v>
          </cell>
        </row>
        <row r="2809">
          <cell r="AF2809" t="str">
            <v/>
          </cell>
          <cell r="AG2809" t="str">
            <v/>
          </cell>
          <cell r="AH2809" t="str">
            <v>/</v>
          </cell>
          <cell r="AI2809" t="str">
            <v>/</v>
          </cell>
        </row>
        <row r="2810">
          <cell r="AF2810" t="str">
            <v/>
          </cell>
          <cell r="AG2810" t="str">
            <v/>
          </cell>
          <cell r="AH2810" t="str">
            <v>/</v>
          </cell>
          <cell r="AI2810" t="str">
            <v>/</v>
          </cell>
        </row>
        <row r="2811">
          <cell r="AF2811" t="str">
            <v/>
          </cell>
          <cell r="AG2811" t="str">
            <v/>
          </cell>
          <cell r="AH2811" t="str">
            <v>/</v>
          </cell>
          <cell r="AI2811" t="str">
            <v>/</v>
          </cell>
        </row>
        <row r="2812">
          <cell r="AF2812" t="str">
            <v/>
          </cell>
          <cell r="AG2812" t="str">
            <v/>
          </cell>
          <cell r="AH2812" t="str">
            <v>/</v>
          </cell>
          <cell r="AI2812" t="str">
            <v>/</v>
          </cell>
        </row>
        <row r="2813">
          <cell r="AF2813" t="str">
            <v/>
          </cell>
          <cell r="AG2813" t="str">
            <v/>
          </cell>
          <cell r="AH2813" t="str">
            <v>/</v>
          </cell>
          <cell r="AI2813" t="str">
            <v>/</v>
          </cell>
        </row>
        <row r="2814">
          <cell r="AF2814" t="str">
            <v/>
          </cell>
          <cell r="AG2814" t="str">
            <v/>
          </cell>
          <cell r="AH2814" t="str">
            <v>/</v>
          </cell>
          <cell r="AI2814" t="str">
            <v>/</v>
          </cell>
        </row>
        <row r="2815">
          <cell r="AF2815" t="str">
            <v/>
          </cell>
          <cell r="AG2815" t="str">
            <v/>
          </cell>
          <cell r="AH2815" t="str">
            <v>/</v>
          </cell>
          <cell r="AI2815" t="str">
            <v>/</v>
          </cell>
        </row>
        <row r="2816">
          <cell r="AF2816" t="str">
            <v/>
          </cell>
          <cell r="AG2816" t="str">
            <v/>
          </cell>
          <cell r="AH2816" t="str">
            <v>/</v>
          </cell>
          <cell r="AI2816" t="str">
            <v>/</v>
          </cell>
        </row>
        <row r="2817">
          <cell r="AF2817" t="str">
            <v/>
          </cell>
          <cell r="AG2817" t="str">
            <v/>
          </cell>
          <cell r="AH2817" t="str">
            <v>/</v>
          </cell>
          <cell r="AI2817" t="str">
            <v>/</v>
          </cell>
        </row>
        <row r="2818">
          <cell r="AF2818" t="str">
            <v/>
          </cell>
          <cell r="AG2818" t="str">
            <v/>
          </cell>
          <cell r="AH2818" t="str">
            <v>/</v>
          </cell>
          <cell r="AI2818" t="str">
            <v>/</v>
          </cell>
        </row>
        <row r="2819">
          <cell r="AF2819" t="str">
            <v/>
          </cell>
          <cell r="AG2819" t="str">
            <v/>
          </cell>
          <cell r="AH2819" t="str">
            <v>/</v>
          </cell>
          <cell r="AI2819" t="str">
            <v>/</v>
          </cell>
        </row>
        <row r="2820">
          <cell r="AF2820" t="str">
            <v/>
          </cell>
          <cell r="AG2820" t="str">
            <v/>
          </cell>
          <cell r="AH2820" t="str">
            <v>/</v>
          </cell>
          <cell r="AI2820" t="str">
            <v>/</v>
          </cell>
        </row>
        <row r="2821">
          <cell r="AF2821" t="str">
            <v/>
          </cell>
          <cell r="AG2821" t="str">
            <v/>
          </cell>
          <cell r="AH2821" t="str">
            <v>/</v>
          </cell>
          <cell r="AI2821" t="str">
            <v>/</v>
          </cell>
        </row>
        <row r="2822">
          <cell r="AF2822" t="str">
            <v/>
          </cell>
          <cell r="AG2822" t="str">
            <v/>
          </cell>
          <cell r="AH2822" t="str">
            <v>/</v>
          </cell>
          <cell r="AI2822" t="str">
            <v>/</v>
          </cell>
        </row>
        <row r="2823">
          <cell r="AF2823" t="str">
            <v/>
          </cell>
          <cell r="AG2823" t="str">
            <v/>
          </cell>
          <cell r="AH2823" t="str">
            <v>/</v>
          </cell>
          <cell r="AI2823" t="str">
            <v>/</v>
          </cell>
        </row>
        <row r="2824">
          <cell r="AF2824" t="str">
            <v/>
          </cell>
          <cell r="AG2824" t="str">
            <v/>
          </cell>
          <cell r="AH2824" t="str">
            <v>/</v>
          </cell>
          <cell r="AI2824" t="str">
            <v>/</v>
          </cell>
        </row>
        <row r="2825">
          <cell r="AF2825" t="str">
            <v/>
          </cell>
          <cell r="AG2825" t="str">
            <v/>
          </cell>
          <cell r="AH2825" t="str">
            <v>/</v>
          </cell>
          <cell r="AI2825" t="str">
            <v>/</v>
          </cell>
        </row>
        <row r="2826">
          <cell r="AF2826" t="str">
            <v/>
          </cell>
          <cell r="AG2826" t="str">
            <v/>
          </cell>
          <cell r="AH2826" t="str">
            <v>/</v>
          </cell>
          <cell r="AI2826" t="str">
            <v>/</v>
          </cell>
        </row>
        <row r="2827">
          <cell r="AF2827" t="str">
            <v/>
          </cell>
          <cell r="AG2827" t="str">
            <v/>
          </cell>
          <cell r="AH2827" t="str">
            <v>/</v>
          </cell>
          <cell r="AI2827" t="str">
            <v>/</v>
          </cell>
        </row>
        <row r="2828">
          <cell r="AF2828" t="str">
            <v/>
          </cell>
          <cell r="AG2828" t="str">
            <v/>
          </cell>
          <cell r="AH2828" t="str">
            <v>/</v>
          </cell>
          <cell r="AI2828" t="str">
            <v>/</v>
          </cell>
        </row>
        <row r="2829">
          <cell r="AF2829" t="str">
            <v/>
          </cell>
          <cell r="AG2829" t="str">
            <v/>
          </cell>
          <cell r="AH2829" t="str">
            <v>/</v>
          </cell>
          <cell r="AI2829" t="str">
            <v>/</v>
          </cell>
        </row>
        <row r="2830">
          <cell r="AF2830" t="str">
            <v/>
          </cell>
          <cell r="AG2830" t="str">
            <v/>
          </cell>
          <cell r="AH2830" t="str">
            <v>/</v>
          </cell>
          <cell r="AI2830" t="str">
            <v>/</v>
          </cell>
        </row>
        <row r="2831">
          <cell r="AF2831" t="str">
            <v/>
          </cell>
          <cell r="AG2831" t="str">
            <v/>
          </cell>
          <cell r="AH2831" t="str">
            <v>/</v>
          </cell>
          <cell r="AI2831" t="str">
            <v>/</v>
          </cell>
        </row>
        <row r="2832">
          <cell r="AF2832" t="str">
            <v/>
          </cell>
          <cell r="AG2832" t="str">
            <v/>
          </cell>
          <cell r="AH2832" t="str">
            <v>/</v>
          </cell>
          <cell r="AI2832" t="str">
            <v>/</v>
          </cell>
        </row>
        <row r="2833">
          <cell r="AF2833" t="str">
            <v/>
          </cell>
          <cell r="AG2833" t="str">
            <v/>
          </cell>
          <cell r="AH2833" t="str">
            <v>/</v>
          </cell>
          <cell r="AI2833" t="str">
            <v>/</v>
          </cell>
        </row>
        <row r="2834">
          <cell r="AF2834" t="str">
            <v/>
          </cell>
          <cell r="AG2834" t="str">
            <v/>
          </cell>
          <cell r="AH2834" t="str">
            <v>/</v>
          </cell>
          <cell r="AI2834" t="str">
            <v>/</v>
          </cell>
        </row>
        <row r="2835">
          <cell r="AF2835" t="str">
            <v/>
          </cell>
          <cell r="AG2835" t="str">
            <v/>
          </cell>
          <cell r="AH2835" t="str">
            <v>/</v>
          </cell>
          <cell r="AI2835" t="str">
            <v>/</v>
          </cell>
        </row>
        <row r="2836">
          <cell r="AF2836" t="str">
            <v/>
          </cell>
          <cell r="AG2836" t="str">
            <v/>
          </cell>
          <cell r="AH2836" t="str">
            <v>/</v>
          </cell>
          <cell r="AI2836" t="str">
            <v>/</v>
          </cell>
        </row>
        <row r="2837">
          <cell r="AF2837" t="str">
            <v/>
          </cell>
          <cell r="AG2837" t="str">
            <v/>
          </cell>
          <cell r="AH2837" t="str">
            <v>/</v>
          </cell>
          <cell r="AI2837" t="str">
            <v>/</v>
          </cell>
        </row>
        <row r="2838">
          <cell r="AF2838" t="str">
            <v/>
          </cell>
          <cell r="AG2838" t="str">
            <v/>
          </cell>
          <cell r="AH2838" t="str">
            <v>/</v>
          </cell>
          <cell r="AI2838" t="str">
            <v>/</v>
          </cell>
        </row>
        <row r="2839">
          <cell r="AF2839" t="str">
            <v/>
          </cell>
          <cell r="AG2839" t="str">
            <v/>
          </cell>
          <cell r="AH2839" t="str">
            <v>/</v>
          </cell>
          <cell r="AI2839" t="str">
            <v>/</v>
          </cell>
        </row>
        <row r="2840">
          <cell r="AF2840" t="str">
            <v/>
          </cell>
          <cell r="AG2840" t="str">
            <v/>
          </cell>
          <cell r="AH2840" t="str">
            <v>/</v>
          </cell>
          <cell r="AI2840" t="str">
            <v>/</v>
          </cell>
        </row>
        <row r="2841">
          <cell r="AF2841" t="str">
            <v/>
          </cell>
          <cell r="AG2841" t="str">
            <v/>
          </cell>
          <cell r="AH2841" t="str">
            <v>/</v>
          </cell>
          <cell r="AI2841" t="str">
            <v>/</v>
          </cell>
        </row>
        <row r="2842">
          <cell r="AF2842" t="str">
            <v/>
          </cell>
          <cell r="AG2842" t="str">
            <v/>
          </cell>
          <cell r="AH2842" t="str">
            <v>/</v>
          </cell>
          <cell r="AI2842" t="str">
            <v>/</v>
          </cell>
        </row>
        <row r="2843">
          <cell r="AF2843" t="str">
            <v/>
          </cell>
          <cell r="AG2843" t="str">
            <v/>
          </cell>
          <cell r="AH2843" t="str">
            <v>/</v>
          </cell>
          <cell r="AI2843" t="str">
            <v>/</v>
          </cell>
        </row>
        <row r="2844">
          <cell r="AF2844" t="str">
            <v/>
          </cell>
          <cell r="AG2844" t="str">
            <v/>
          </cell>
          <cell r="AH2844" t="str">
            <v>/</v>
          </cell>
          <cell r="AI2844" t="str">
            <v>/</v>
          </cell>
        </row>
        <row r="2845">
          <cell r="AF2845" t="str">
            <v/>
          </cell>
          <cell r="AG2845" t="str">
            <v/>
          </cell>
          <cell r="AH2845" t="str">
            <v>/</v>
          </cell>
          <cell r="AI2845" t="str">
            <v>/</v>
          </cell>
        </row>
        <row r="2846">
          <cell r="AF2846" t="str">
            <v/>
          </cell>
          <cell r="AG2846" t="str">
            <v/>
          </cell>
          <cell r="AH2846" t="str">
            <v>/</v>
          </cell>
          <cell r="AI2846" t="str">
            <v>/</v>
          </cell>
        </row>
        <row r="2847">
          <cell r="AF2847" t="str">
            <v/>
          </cell>
          <cell r="AG2847" t="str">
            <v/>
          </cell>
          <cell r="AH2847" t="str">
            <v>/</v>
          </cell>
          <cell r="AI2847" t="str">
            <v>/</v>
          </cell>
        </row>
        <row r="2848">
          <cell r="AF2848" t="str">
            <v/>
          </cell>
          <cell r="AG2848" t="str">
            <v/>
          </cell>
          <cell r="AH2848" t="str">
            <v>/</v>
          </cell>
          <cell r="AI2848" t="str">
            <v>/</v>
          </cell>
        </row>
        <row r="2849">
          <cell r="AF2849" t="str">
            <v/>
          </cell>
          <cell r="AG2849" t="str">
            <v/>
          </cell>
          <cell r="AH2849" t="str">
            <v>/</v>
          </cell>
          <cell r="AI2849" t="str">
            <v>/</v>
          </cell>
        </row>
        <row r="2850">
          <cell r="AF2850" t="str">
            <v/>
          </cell>
          <cell r="AG2850" t="str">
            <v/>
          </cell>
          <cell r="AH2850" t="str">
            <v>/</v>
          </cell>
          <cell r="AI2850" t="str">
            <v>/</v>
          </cell>
        </row>
        <row r="2851">
          <cell r="AF2851" t="str">
            <v/>
          </cell>
          <cell r="AG2851" t="str">
            <v/>
          </cell>
          <cell r="AH2851" t="str">
            <v>/</v>
          </cell>
          <cell r="AI2851" t="str">
            <v>/</v>
          </cell>
        </row>
        <row r="2852">
          <cell r="AF2852" t="str">
            <v/>
          </cell>
          <cell r="AG2852" t="str">
            <v/>
          </cell>
          <cell r="AH2852" t="str">
            <v>/</v>
          </cell>
          <cell r="AI2852" t="str">
            <v>/</v>
          </cell>
        </row>
        <row r="2853">
          <cell r="AF2853" t="str">
            <v/>
          </cell>
          <cell r="AG2853" t="str">
            <v/>
          </cell>
          <cell r="AH2853" t="str">
            <v>/</v>
          </cell>
          <cell r="AI2853" t="str">
            <v>/</v>
          </cell>
        </row>
        <row r="2854">
          <cell r="AF2854" t="str">
            <v/>
          </cell>
          <cell r="AG2854" t="str">
            <v/>
          </cell>
          <cell r="AH2854" t="str">
            <v>/</v>
          </cell>
          <cell r="AI2854" t="str">
            <v>/</v>
          </cell>
        </row>
        <row r="2855">
          <cell r="AF2855" t="str">
            <v/>
          </cell>
          <cell r="AG2855" t="str">
            <v/>
          </cell>
          <cell r="AH2855" t="str">
            <v>/</v>
          </cell>
          <cell r="AI2855" t="str">
            <v>/</v>
          </cell>
        </row>
        <row r="2856">
          <cell r="AF2856" t="str">
            <v/>
          </cell>
          <cell r="AG2856" t="str">
            <v/>
          </cell>
          <cell r="AH2856" t="str">
            <v>/</v>
          </cell>
          <cell r="AI2856" t="str">
            <v>/</v>
          </cell>
        </row>
        <row r="2857">
          <cell r="AF2857" t="str">
            <v/>
          </cell>
          <cell r="AG2857" t="str">
            <v/>
          </cell>
          <cell r="AH2857" t="str">
            <v>/</v>
          </cell>
          <cell r="AI2857" t="str">
            <v>/</v>
          </cell>
        </row>
        <row r="2858">
          <cell r="AF2858" t="str">
            <v/>
          </cell>
          <cell r="AG2858" t="str">
            <v/>
          </cell>
          <cell r="AH2858" t="str">
            <v>/</v>
          </cell>
          <cell r="AI2858" t="str">
            <v>/</v>
          </cell>
        </row>
        <row r="2859">
          <cell r="AF2859" t="str">
            <v/>
          </cell>
          <cell r="AG2859" t="str">
            <v/>
          </cell>
          <cell r="AH2859" t="str">
            <v>/</v>
          </cell>
          <cell r="AI2859" t="str">
            <v>/</v>
          </cell>
        </row>
        <row r="2860">
          <cell r="AF2860" t="str">
            <v/>
          </cell>
          <cell r="AG2860" t="str">
            <v/>
          </cell>
          <cell r="AH2860" t="str">
            <v>/</v>
          </cell>
          <cell r="AI2860" t="str">
            <v>/</v>
          </cell>
        </row>
        <row r="2861">
          <cell r="AF2861" t="str">
            <v/>
          </cell>
          <cell r="AG2861" t="str">
            <v/>
          </cell>
          <cell r="AH2861" t="str">
            <v>/</v>
          </cell>
          <cell r="AI2861" t="str">
            <v>/</v>
          </cell>
        </row>
        <row r="2862">
          <cell r="AF2862" t="str">
            <v/>
          </cell>
          <cell r="AG2862" t="str">
            <v/>
          </cell>
          <cell r="AH2862" t="str">
            <v>/</v>
          </cell>
          <cell r="AI2862" t="str">
            <v>/</v>
          </cell>
        </row>
        <row r="2863">
          <cell r="AF2863" t="str">
            <v/>
          </cell>
          <cell r="AG2863" t="str">
            <v/>
          </cell>
          <cell r="AH2863" t="str">
            <v>/</v>
          </cell>
          <cell r="AI2863" t="str">
            <v>/</v>
          </cell>
        </row>
        <row r="2864">
          <cell r="AF2864" t="str">
            <v/>
          </cell>
          <cell r="AG2864" t="str">
            <v/>
          </cell>
          <cell r="AH2864" t="str">
            <v>/</v>
          </cell>
          <cell r="AI2864" t="str">
            <v>/</v>
          </cell>
        </row>
        <row r="2865">
          <cell r="AF2865" t="str">
            <v/>
          </cell>
          <cell r="AG2865" t="str">
            <v/>
          </cell>
          <cell r="AH2865" t="str">
            <v>/</v>
          </cell>
          <cell r="AI2865" t="str">
            <v>/</v>
          </cell>
        </row>
        <row r="2866">
          <cell r="AF2866" t="str">
            <v/>
          </cell>
          <cell r="AG2866" t="str">
            <v/>
          </cell>
          <cell r="AH2866" t="str">
            <v>/</v>
          </cell>
          <cell r="AI2866" t="str">
            <v>/</v>
          </cell>
        </row>
        <row r="2867">
          <cell r="AF2867" t="str">
            <v/>
          </cell>
          <cell r="AG2867" t="str">
            <v/>
          </cell>
          <cell r="AH2867" t="str">
            <v>/</v>
          </cell>
          <cell r="AI2867" t="str">
            <v>/</v>
          </cell>
        </row>
        <row r="2868">
          <cell r="AF2868" t="str">
            <v/>
          </cell>
          <cell r="AG2868" t="str">
            <v/>
          </cell>
          <cell r="AH2868" t="str">
            <v>/</v>
          </cell>
          <cell r="AI2868" t="str">
            <v>/</v>
          </cell>
        </row>
        <row r="2869">
          <cell r="AF2869" t="str">
            <v/>
          </cell>
          <cell r="AG2869" t="str">
            <v/>
          </cell>
          <cell r="AH2869" t="str">
            <v>/</v>
          </cell>
          <cell r="AI2869" t="str">
            <v>/</v>
          </cell>
        </row>
        <row r="2870">
          <cell r="AF2870" t="str">
            <v/>
          </cell>
          <cell r="AG2870" t="str">
            <v/>
          </cell>
          <cell r="AH2870" t="str">
            <v>/</v>
          </cell>
          <cell r="AI2870" t="str">
            <v>/</v>
          </cell>
        </row>
        <row r="2871">
          <cell r="AF2871" t="str">
            <v/>
          </cell>
          <cell r="AG2871" t="str">
            <v/>
          </cell>
          <cell r="AH2871" t="str">
            <v>/</v>
          </cell>
          <cell r="AI2871" t="str">
            <v>/</v>
          </cell>
        </row>
        <row r="2872">
          <cell r="AF2872" t="str">
            <v/>
          </cell>
          <cell r="AG2872" t="str">
            <v/>
          </cell>
          <cell r="AH2872" t="str">
            <v>/</v>
          </cell>
          <cell r="AI2872" t="str">
            <v>/</v>
          </cell>
        </row>
        <row r="2873">
          <cell r="AF2873" t="str">
            <v/>
          </cell>
          <cell r="AG2873" t="str">
            <v/>
          </cell>
          <cell r="AH2873" t="str">
            <v>/</v>
          </cell>
          <cell r="AI2873" t="str">
            <v>/</v>
          </cell>
        </row>
        <row r="2874">
          <cell r="AF2874" t="str">
            <v/>
          </cell>
          <cell r="AG2874" t="str">
            <v/>
          </cell>
          <cell r="AH2874" t="str">
            <v>/</v>
          </cell>
          <cell r="AI2874" t="str">
            <v>/</v>
          </cell>
        </row>
        <row r="2875">
          <cell r="AF2875" t="str">
            <v/>
          </cell>
          <cell r="AG2875" t="str">
            <v/>
          </cell>
          <cell r="AH2875" t="str">
            <v>/</v>
          </cell>
          <cell r="AI2875" t="str">
            <v>/</v>
          </cell>
        </row>
        <row r="2876">
          <cell r="AF2876" t="str">
            <v/>
          </cell>
          <cell r="AG2876" t="str">
            <v/>
          </cell>
          <cell r="AH2876" t="str">
            <v>/</v>
          </cell>
          <cell r="AI2876" t="str">
            <v>/</v>
          </cell>
        </row>
        <row r="2877">
          <cell r="AF2877" t="str">
            <v/>
          </cell>
          <cell r="AG2877" t="str">
            <v/>
          </cell>
          <cell r="AH2877" t="str">
            <v>/</v>
          </cell>
          <cell r="AI2877" t="str">
            <v>/</v>
          </cell>
        </row>
        <row r="2878">
          <cell r="AF2878" t="str">
            <v/>
          </cell>
          <cell r="AG2878" t="str">
            <v/>
          </cell>
          <cell r="AH2878" t="str">
            <v>/</v>
          </cell>
          <cell r="AI2878" t="str">
            <v>/</v>
          </cell>
        </row>
        <row r="2879">
          <cell r="AF2879" t="str">
            <v/>
          </cell>
          <cell r="AG2879" t="str">
            <v/>
          </cell>
          <cell r="AH2879" t="str">
            <v>/</v>
          </cell>
          <cell r="AI2879" t="str">
            <v>/</v>
          </cell>
        </row>
        <row r="2880">
          <cell r="AF2880" t="str">
            <v/>
          </cell>
          <cell r="AG2880" t="str">
            <v/>
          </cell>
          <cell r="AH2880" t="str">
            <v>/</v>
          </cell>
          <cell r="AI2880" t="str">
            <v>/</v>
          </cell>
        </row>
        <row r="2881">
          <cell r="AF2881" t="str">
            <v/>
          </cell>
          <cell r="AG2881" t="str">
            <v/>
          </cell>
          <cell r="AH2881" t="str">
            <v>/</v>
          </cell>
          <cell r="AI2881" t="str">
            <v>/</v>
          </cell>
        </row>
        <row r="2882">
          <cell r="AF2882" t="str">
            <v/>
          </cell>
          <cell r="AG2882" t="str">
            <v/>
          </cell>
          <cell r="AH2882" t="str">
            <v>/</v>
          </cell>
          <cell r="AI2882" t="str">
            <v>/</v>
          </cell>
        </row>
        <row r="2883">
          <cell r="AF2883" t="str">
            <v/>
          </cell>
          <cell r="AG2883" t="str">
            <v/>
          </cell>
          <cell r="AH2883" t="str">
            <v>/</v>
          </cell>
          <cell r="AI2883" t="str">
            <v>/</v>
          </cell>
        </row>
        <row r="2884">
          <cell r="AF2884" t="str">
            <v/>
          </cell>
          <cell r="AG2884" t="str">
            <v/>
          </cell>
          <cell r="AH2884" t="str">
            <v>/</v>
          </cell>
          <cell r="AI2884" t="str">
            <v>/</v>
          </cell>
        </row>
        <row r="2885">
          <cell r="AF2885" t="str">
            <v/>
          </cell>
          <cell r="AG2885" t="str">
            <v/>
          </cell>
          <cell r="AH2885" t="str">
            <v>/</v>
          </cell>
          <cell r="AI2885" t="str">
            <v>/</v>
          </cell>
        </row>
        <row r="2886">
          <cell r="AF2886" t="str">
            <v/>
          </cell>
          <cell r="AG2886" t="str">
            <v/>
          </cell>
          <cell r="AH2886" t="str">
            <v>/</v>
          </cell>
          <cell r="AI2886" t="str">
            <v>/</v>
          </cell>
        </row>
        <row r="2887">
          <cell r="AF2887" t="str">
            <v/>
          </cell>
          <cell r="AG2887" t="str">
            <v/>
          </cell>
          <cell r="AH2887" t="str">
            <v>/</v>
          </cell>
          <cell r="AI2887" t="str">
            <v>/</v>
          </cell>
        </row>
        <row r="2888">
          <cell r="AF2888" t="str">
            <v/>
          </cell>
          <cell r="AG2888" t="str">
            <v/>
          </cell>
          <cell r="AH2888" t="str">
            <v>/</v>
          </cell>
          <cell r="AI2888" t="str">
            <v>/</v>
          </cell>
        </row>
        <row r="2889">
          <cell r="AF2889" t="str">
            <v/>
          </cell>
          <cell r="AG2889" t="str">
            <v/>
          </cell>
          <cell r="AH2889" t="str">
            <v>/</v>
          </cell>
          <cell r="AI2889" t="str">
            <v>/</v>
          </cell>
        </row>
        <row r="2890">
          <cell r="AF2890" t="str">
            <v/>
          </cell>
          <cell r="AG2890" t="str">
            <v/>
          </cell>
          <cell r="AH2890" t="str">
            <v>/</v>
          </cell>
          <cell r="AI2890" t="str">
            <v>/</v>
          </cell>
        </row>
        <row r="2891">
          <cell r="AF2891" t="str">
            <v/>
          </cell>
          <cell r="AG2891" t="str">
            <v/>
          </cell>
          <cell r="AH2891" t="str">
            <v>/</v>
          </cell>
          <cell r="AI2891" t="str">
            <v>/</v>
          </cell>
        </row>
        <row r="2892">
          <cell r="AF2892" t="str">
            <v/>
          </cell>
          <cell r="AG2892" t="str">
            <v/>
          </cell>
          <cell r="AH2892" t="str">
            <v>/</v>
          </cell>
          <cell r="AI2892" t="str">
            <v>/</v>
          </cell>
        </row>
        <row r="2893">
          <cell r="AF2893" t="str">
            <v/>
          </cell>
          <cell r="AG2893" t="str">
            <v/>
          </cell>
          <cell r="AH2893" t="str">
            <v>/</v>
          </cell>
          <cell r="AI2893" t="str">
            <v>/</v>
          </cell>
        </row>
        <row r="2894">
          <cell r="AF2894" t="str">
            <v/>
          </cell>
          <cell r="AG2894" t="str">
            <v/>
          </cell>
          <cell r="AH2894" t="str">
            <v>/</v>
          </cell>
          <cell r="AI2894" t="str">
            <v>/</v>
          </cell>
        </row>
        <row r="2895">
          <cell r="AF2895" t="str">
            <v/>
          </cell>
          <cell r="AG2895" t="str">
            <v/>
          </cell>
          <cell r="AH2895" t="str">
            <v>/</v>
          </cell>
          <cell r="AI2895" t="str">
            <v>/</v>
          </cell>
        </row>
        <row r="2896">
          <cell r="AF2896" t="str">
            <v/>
          </cell>
          <cell r="AG2896" t="str">
            <v/>
          </cell>
          <cell r="AH2896" t="str">
            <v>/</v>
          </cell>
          <cell r="AI2896" t="str">
            <v>/</v>
          </cell>
        </row>
        <row r="2897">
          <cell r="AF2897" t="str">
            <v/>
          </cell>
          <cell r="AG2897" t="str">
            <v/>
          </cell>
          <cell r="AH2897" t="str">
            <v>/</v>
          </cell>
          <cell r="AI2897" t="str">
            <v>/</v>
          </cell>
        </row>
        <row r="2898">
          <cell r="AF2898" t="str">
            <v/>
          </cell>
          <cell r="AG2898" t="str">
            <v/>
          </cell>
          <cell r="AH2898" t="str">
            <v>/</v>
          </cell>
          <cell r="AI2898" t="str">
            <v>/</v>
          </cell>
        </row>
        <row r="2899">
          <cell r="AF2899" t="str">
            <v/>
          </cell>
          <cell r="AG2899" t="str">
            <v/>
          </cell>
          <cell r="AH2899" t="str">
            <v>/</v>
          </cell>
          <cell r="AI2899" t="str">
            <v>/</v>
          </cell>
        </row>
        <row r="2900">
          <cell r="AF2900" t="str">
            <v/>
          </cell>
          <cell r="AG2900" t="str">
            <v/>
          </cell>
          <cell r="AH2900" t="str">
            <v>/</v>
          </cell>
          <cell r="AI2900" t="str">
            <v>/</v>
          </cell>
        </row>
        <row r="2901">
          <cell r="AF2901" t="str">
            <v/>
          </cell>
          <cell r="AG2901" t="str">
            <v/>
          </cell>
          <cell r="AH2901" t="str">
            <v>/</v>
          </cell>
          <cell r="AI2901" t="str">
            <v>/</v>
          </cell>
        </row>
        <row r="2902">
          <cell r="AF2902" t="str">
            <v/>
          </cell>
          <cell r="AG2902" t="str">
            <v/>
          </cell>
          <cell r="AH2902" t="str">
            <v>/</v>
          </cell>
          <cell r="AI2902" t="str">
            <v>/</v>
          </cell>
        </row>
        <row r="2903">
          <cell r="AF2903" t="str">
            <v/>
          </cell>
          <cell r="AG2903" t="str">
            <v/>
          </cell>
          <cell r="AH2903" t="str">
            <v>/</v>
          </cell>
          <cell r="AI2903" t="str">
            <v>/</v>
          </cell>
        </row>
        <row r="2904">
          <cell r="AF2904" t="str">
            <v/>
          </cell>
          <cell r="AG2904" t="str">
            <v/>
          </cell>
          <cell r="AH2904" t="str">
            <v>/</v>
          </cell>
          <cell r="AI2904" t="str">
            <v>/</v>
          </cell>
        </row>
        <row r="2905">
          <cell r="AF2905" t="str">
            <v/>
          </cell>
          <cell r="AG2905" t="str">
            <v/>
          </cell>
          <cell r="AH2905" t="str">
            <v>/</v>
          </cell>
          <cell r="AI2905" t="str">
            <v>/</v>
          </cell>
        </row>
        <row r="2906">
          <cell r="AF2906" t="str">
            <v/>
          </cell>
          <cell r="AG2906" t="str">
            <v/>
          </cell>
          <cell r="AH2906" t="str">
            <v>/</v>
          </cell>
          <cell r="AI2906" t="str">
            <v>/</v>
          </cell>
        </row>
        <row r="2907">
          <cell r="AF2907" t="str">
            <v/>
          </cell>
          <cell r="AG2907" t="str">
            <v/>
          </cell>
          <cell r="AH2907" t="str">
            <v>/</v>
          </cell>
          <cell r="AI2907" t="str">
            <v>/</v>
          </cell>
        </row>
        <row r="2908">
          <cell r="AF2908" t="str">
            <v/>
          </cell>
          <cell r="AG2908" t="str">
            <v/>
          </cell>
          <cell r="AH2908" t="str">
            <v>/</v>
          </cell>
          <cell r="AI2908" t="str">
            <v>/</v>
          </cell>
        </row>
        <row r="2909">
          <cell r="AF2909" t="str">
            <v/>
          </cell>
          <cell r="AG2909" t="str">
            <v/>
          </cell>
          <cell r="AH2909" t="str">
            <v>/</v>
          </cell>
          <cell r="AI2909" t="str">
            <v>/</v>
          </cell>
        </row>
        <row r="2910">
          <cell r="AF2910" t="str">
            <v/>
          </cell>
          <cell r="AG2910" t="str">
            <v/>
          </cell>
          <cell r="AH2910" t="str">
            <v>/</v>
          </cell>
          <cell r="AI2910" t="str">
            <v>/</v>
          </cell>
        </row>
        <row r="2911">
          <cell r="AF2911" t="str">
            <v/>
          </cell>
          <cell r="AG2911" t="str">
            <v/>
          </cell>
          <cell r="AH2911" t="str">
            <v>/</v>
          </cell>
          <cell r="AI2911" t="str">
            <v>/</v>
          </cell>
        </row>
        <row r="2912">
          <cell r="AF2912" t="str">
            <v/>
          </cell>
          <cell r="AG2912" t="str">
            <v/>
          </cell>
          <cell r="AH2912" t="str">
            <v>/</v>
          </cell>
          <cell r="AI2912" t="str">
            <v>/</v>
          </cell>
        </row>
        <row r="2913">
          <cell r="AF2913" t="str">
            <v/>
          </cell>
          <cell r="AG2913" t="str">
            <v/>
          </cell>
          <cell r="AH2913" t="str">
            <v>/</v>
          </cell>
          <cell r="AI2913" t="str">
            <v>/</v>
          </cell>
        </row>
        <row r="2914">
          <cell r="AF2914" t="str">
            <v/>
          </cell>
          <cell r="AG2914" t="str">
            <v/>
          </cell>
          <cell r="AH2914" t="str">
            <v>/</v>
          </cell>
          <cell r="AI2914" t="str">
            <v>/</v>
          </cell>
        </row>
        <row r="2915">
          <cell r="AF2915" t="str">
            <v/>
          </cell>
          <cell r="AG2915" t="str">
            <v/>
          </cell>
          <cell r="AH2915" t="str">
            <v>/</v>
          </cell>
          <cell r="AI2915" t="str">
            <v>/</v>
          </cell>
        </row>
        <row r="2916">
          <cell r="AF2916" t="str">
            <v/>
          </cell>
          <cell r="AG2916" t="str">
            <v/>
          </cell>
          <cell r="AH2916" t="str">
            <v>/</v>
          </cell>
          <cell r="AI2916" t="str">
            <v>/</v>
          </cell>
        </row>
        <row r="2917">
          <cell r="AF2917" t="str">
            <v/>
          </cell>
          <cell r="AG2917" t="str">
            <v/>
          </cell>
          <cell r="AH2917" t="str">
            <v>/</v>
          </cell>
          <cell r="AI2917" t="str">
            <v>/</v>
          </cell>
        </row>
        <row r="2918">
          <cell r="AF2918" t="str">
            <v/>
          </cell>
          <cell r="AG2918" t="str">
            <v/>
          </cell>
          <cell r="AH2918" t="str">
            <v>/</v>
          </cell>
          <cell r="AI2918" t="str">
            <v>/</v>
          </cell>
        </row>
        <row r="2919">
          <cell r="AF2919" t="str">
            <v/>
          </cell>
          <cell r="AG2919" t="str">
            <v/>
          </cell>
          <cell r="AH2919" t="str">
            <v>/</v>
          </cell>
          <cell r="AI2919" t="str">
            <v>/</v>
          </cell>
        </row>
        <row r="2920">
          <cell r="AF2920" t="str">
            <v/>
          </cell>
          <cell r="AG2920" t="str">
            <v/>
          </cell>
          <cell r="AH2920" t="str">
            <v>/</v>
          </cell>
          <cell r="AI2920" t="str">
            <v>/</v>
          </cell>
        </row>
        <row r="2921">
          <cell r="AF2921" t="str">
            <v/>
          </cell>
          <cell r="AG2921" t="str">
            <v/>
          </cell>
          <cell r="AH2921" t="str">
            <v>/</v>
          </cell>
          <cell r="AI2921" t="str">
            <v>/</v>
          </cell>
        </row>
        <row r="2922">
          <cell r="AF2922" t="str">
            <v/>
          </cell>
          <cell r="AG2922" t="str">
            <v/>
          </cell>
          <cell r="AH2922" t="str">
            <v>/</v>
          </cell>
          <cell r="AI2922" t="str">
            <v>/</v>
          </cell>
        </row>
        <row r="2923">
          <cell r="AF2923" t="str">
            <v/>
          </cell>
          <cell r="AG2923" t="str">
            <v/>
          </cell>
          <cell r="AH2923" t="str">
            <v>/</v>
          </cell>
          <cell r="AI2923" t="str">
            <v>/</v>
          </cell>
        </row>
        <row r="2924">
          <cell r="AF2924" t="str">
            <v/>
          </cell>
          <cell r="AG2924" t="str">
            <v/>
          </cell>
          <cell r="AH2924" t="str">
            <v>/</v>
          </cell>
          <cell r="AI2924" t="str">
            <v>/</v>
          </cell>
        </row>
        <row r="2925">
          <cell r="AF2925" t="str">
            <v/>
          </cell>
          <cell r="AG2925" t="str">
            <v/>
          </cell>
          <cell r="AH2925" t="str">
            <v>/</v>
          </cell>
          <cell r="AI2925" t="str">
            <v>/</v>
          </cell>
        </row>
        <row r="2926">
          <cell r="AF2926" t="str">
            <v/>
          </cell>
          <cell r="AG2926" t="str">
            <v/>
          </cell>
          <cell r="AH2926" t="str">
            <v>/</v>
          </cell>
          <cell r="AI2926" t="str">
            <v>/</v>
          </cell>
        </row>
        <row r="2927">
          <cell r="AF2927" t="str">
            <v/>
          </cell>
          <cell r="AG2927" t="str">
            <v/>
          </cell>
          <cell r="AH2927" t="str">
            <v>/</v>
          </cell>
          <cell r="AI2927" t="str">
            <v>/</v>
          </cell>
        </row>
        <row r="2928">
          <cell r="AF2928" t="str">
            <v/>
          </cell>
          <cell r="AG2928" t="str">
            <v/>
          </cell>
          <cell r="AH2928" t="str">
            <v>/</v>
          </cell>
          <cell r="AI2928" t="str">
            <v>/</v>
          </cell>
        </row>
        <row r="2929">
          <cell r="AF2929" t="str">
            <v/>
          </cell>
          <cell r="AG2929" t="str">
            <v/>
          </cell>
          <cell r="AH2929" t="str">
            <v>/</v>
          </cell>
          <cell r="AI2929" t="str">
            <v>/</v>
          </cell>
        </row>
        <row r="2930">
          <cell r="AF2930" t="str">
            <v/>
          </cell>
          <cell r="AG2930" t="str">
            <v/>
          </cell>
          <cell r="AH2930" t="str">
            <v>/</v>
          </cell>
          <cell r="AI2930" t="str">
            <v>/</v>
          </cell>
        </row>
        <row r="2931">
          <cell r="AF2931" t="str">
            <v/>
          </cell>
          <cell r="AG2931" t="str">
            <v/>
          </cell>
          <cell r="AH2931" t="str">
            <v>/</v>
          </cell>
          <cell r="AI2931" t="str">
            <v>/</v>
          </cell>
        </row>
        <row r="2932">
          <cell r="AF2932" t="str">
            <v/>
          </cell>
          <cell r="AG2932" t="str">
            <v/>
          </cell>
          <cell r="AH2932" t="str">
            <v>/</v>
          </cell>
          <cell r="AI2932" t="str">
            <v>/</v>
          </cell>
        </row>
        <row r="2933">
          <cell r="AF2933" t="str">
            <v/>
          </cell>
          <cell r="AG2933" t="str">
            <v/>
          </cell>
          <cell r="AH2933" t="str">
            <v>/</v>
          </cell>
          <cell r="AI2933" t="str">
            <v>/</v>
          </cell>
        </row>
        <row r="2934">
          <cell r="AF2934" t="str">
            <v/>
          </cell>
          <cell r="AG2934" t="str">
            <v/>
          </cell>
          <cell r="AH2934" t="str">
            <v>/</v>
          </cell>
          <cell r="AI2934" t="str">
            <v>/</v>
          </cell>
        </row>
        <row r="2935">
          <cell r="AF2935" t="str">
            <v/>
          </cell>
          <cell r="AG2935" t="str">
            <v/>
          </cell>
          <cell r="AH2935" t="str">
            <v>/</v>
          </cell>
          <cell r="AI2935" t="str">
            <v>/</v>
          </cell>
        </row>
        <row r="2936">
          <cell r="AF2936" t="str">
            <v/>
          </cell>
          <cell r="AG2936" t="str">
            <v/>
          </cell>
          <cell r="AH2936" t="str">
            <v>/</v>
          </cell>
          <cell r="AI2936" t="str">
            <v>/</v>
          </cell>
        </row>
        <row r="2937">
          <cell r="AF2937" t="str">
            <v/>
          </cell>
          <cell r="AG2937" t="str">
            <v/>
          </cell>
          <cell r="AH2937" t="str">
            <v>/</v>
          </cell>
          <cell r="AI2937" t="str">
            <v>/</v>
          </cell>
        </row>
        <row r="2938">
          <cell r="AF2938" t="str">
            <v/>
          </cell>
          <cell r="AG2938" t="str">
            <v/>
          </cell>
          <cell r="AH2938" t="str">
            <v>/</v>
          </cell>
          <cell r="AI2938" t="str">
            <v>/</v>
          </cell>
        </row>
        <row r="2939">
          <cell r="AF2939" t="str">
            <v/>
          </cell>
          <cell r="AG2939" t="str">
            <v/>
          </cell>
          <cell r="AH2939" t="str">
            <v>/</v>
          </cell>
          <cell r="AI2939" t="str">
            <v>/</v>
          </cell>
        </row>
        <row r="2940">
          <cell r="AF2940" t="str">
            <v/>
          </cell>
          <cell r="AG2940" t="str">
            <v/>
          </cell>
          <cell r="AH2940" t="str">
            <v>/</v>
          </cell>
          <cell r="AI2940" t="str">
            <v>/</v>
          </cell>
        </row>
        <row r="2941">
          <cell r="AF2941" t="str">
            <v/>
          </cell>
          <cell r="AG2941" t="str">
            <v/>
          </cell>
          <cell r="AH2941" t="str">
            <v>/</v>
          </cell>
          <cell r="AI2941" t="str">
            <v>/</v>
          </cell>
        </row>
        <row r="2942">
          <cell r="AF2942" t="str">
            <v/>
          </cell>
          <cell r="AG2942" t="str">
            <v/>
          </cell>
          <cell r="AH2942" t="str">
            <v>/</v>
          </cell>
          <cell r="AI2942" t="str">
            <v>/</v>
          </cell>
        </row>
        <row r="2943">
          <cell r="AF2943" t="str">
            <v/>
          </cell>
          <cell r="AG2943" t="str">
            <v/>
          </cell>
          <cell r="AH2943" t="str">
            <v>/</v>
          </cell>
          <cell r="AI2943" t="str">
            <v>/</v>
          </cell>
        </row>
        <row r="2944">
          <cell r="AF2944" t="str">
            <v/>
          </cell>
          <cell r="AG2944" t="str">
            <v/>
          </cell>
          <cell r="AH2944" t="str">
            <v>/</v>
          </cell>
          <cell r="AI2944" t="str">
            <v>/</v>
          </cell>
        </row>
        <row r="2945">
          <cell r="AF2945" t="str">
            <v/>
          </cell>
          <cell r="AG2945" t="str">
            <v/>
          </cell>
          <cell r="AH2945" t="str">
            <v>/</v>
          </cell>
          <cell r="AI2945" t="str">
            <v>/</v>
          </cell>
        </row>
        <row r="2946">
          <cell r="AF2946" t="str">
            <v/>
          </cell>
          <cell r="AG2946" t="str">
            <v/>
          </cell>
          <cell r="AH2946" t="str">
            <v>/</v>
          </cell>
          <cell r="AI2946" t="str">
            <v>/</v>
          </cell>
        </row>
        <row r="2947">
          <cell r="AF2947" t="str">
            <v/>
          </cell>
          <cell r="AG2947" t="str">
            <v/>
          </cell>
          <cell r="AH2947" t="str">
            <v>/</v>
          </cell>
          <cell r="AI2947" t="str">
            <v>/</v>
          </cell>
        </row>
        <row r="2948">
          <cell r="AF2948" t="str">
            <v/>
          </cell>
          <cell r="AG2948" t="str">
            <v/>
          </cell>
          <cell r="AH2948" t="str">
            <v>/</v>
          </cell>
          <cell r="AI2948" t="str">
            <v>/</v>
          </cell>
        </row>
        <row r="2949">
          <cell r="AF2949" t="str">
            <v/>
          </cell>
          <cell r="AG2949" t="str">
            <v/>
          </cell>
          <cell r="AH2949" t="str">
            <v>/</v>
          </cell>
          <cell r="AI2949" t="str">
            <v>/</v>
          </cell>
        </row>
        <row r="2950">
          <cell r="AF2950" t="str">
            <v/>
          </cell>
          <cell r="AG2950" t="str">
            <v/>
          </cell>
          <cell r="AH2950" t="str">
            <v>/</v>
          </cell>
          <cell r="AI2950" t="str">
            <v>/</v>
          </cell>
        </row>
        <row r="2951">
          <cell r="AF2951" t="str">
            <v/>
          </cell>
          <cell r="AG2951" t="str">
            <v/>
          </cell>
          <cell r="AH2951" t="str">
            <v>/</v>
          </cell>
          <cell r="AI2951" t="str">
            <v>/</v>
          </cell>
        </row>
        <row r="2952">
          <cell r="AF2952" t="str">
            <v/>
          </cell>
          <cell r="AG2952" t="str">
            <v/>
          </cell>
          <cell r="AH2952" t="str">
            <v>/</v>
          </cell>
          <cell r="AI2952" t="str">
            <v>/</v>
          </cell>
        </row>
        <row r="2953">
          <cell r="AF2953" t="str">
            <v/>
          </cell>
          <cell r="AG2953" t="str">
            <v/>
          </cell>
          <cell r="AH2953" t="str">
            <v>/</v>
          </cell>
          <cell r="AI2953" t="str">
            <v>/</v>
          </cell>
        </row>
        <row r="2954">
          <cell r="AF2954" t="str">
            <v/>
          </cell>
          <cell r="AG2954" t="str">
            <v/>
          </cell>
          <cell r="AH2954" t="str">
            <v>/</v>
          </cell>
          <cell r="AI2954" t="str">
            <v>/</v>
          </cell>
        </row>
        <row r="2955">
          <cell r="AF2955" t="str">
            <v/>
          </cell>
          <cell r="AG2955" t="str">
            <v/>
          </cell>
          <cell r="AH2955" t="str">
            <v>/</v>
          </cell>
          <cell r="AI2955" t="str">
            <v>/</v>
          </cell>
        </row>
        <row r="2956">
          <cell r="AF2956" t="str">
            <v/>
          </cell>
          <cell r="AG2956" t="str">
            <v/>
          </cell>
          <cell r="AH2956" t="str">
            <v>/</v>
          </cell>
          <cell r="AI2956" t="str">
            <v>/</v>
          </cell>
        </row>
        <row r="2957">
          <cell r="AF2957" t="str">
            <v/>
          </cell>
          <cell r="AG2957" t="str">
            <v/>
          </cell>
          <cell r="AH2957" t="str">
            <v>/</v>
          </cell>
          <cell r="AI2957" t="str">
            <v>/</v>
          </cell>
        </row>
        <row r="2958">
          <cell r="AF2958" t="str">
            <v/>
          </cell>
          <cell r="AG2958" t="str">
            <v/>
          </cell>
          <cell r="AH2958" t="str">
            <v>/</v>
          </cell>
          <cell r="AI2958" t="str">
            <v>/</v>
          </cell>
        </row>
        <row r="2959">
          <cell r="AF2959" t="str">
            <v/>
          </cell>
          <cell r="AG2959" t="str">
            <v/>
          </cell>
          <cell r="AH2959" t="str">
            <v>/</v>
          </cell>
          <cell r="AI2959" t="str">
            <v>/</v>
          </cell>
        </row>
        <row r="2960">
          <cell r="AF2960" t="str">
            <v/>
          </cell>
          <cell r="AG2960" t="str">
            <v/>
          </cell>
          <cell r="AH2960" t="str">
            <v>/</v>
          </cell>
          <cell r="AI2960" t="str">
            <v>/</v>
          </cell>
        </row>
        <row r="2961">
          <cell r="AF2961" t="str">
            <v/>
          </cell>
          <cell r="AG2961" t="str">
            <v/>
          </cell>
          <cell r="AH2961" t="str">
            <v>/</v>
          </cell>
          <cell r="AI2961" t="str">
            <v>/</v>
          </cell>
        </row>
        <row r="2962">
          <cell r="AF2962" t="str">
            <v/>
          </cell>
          <cell r="AG2962" t="str">
            <v/>
          </cell>
          <cell r="AH2962" t="str">
            <v>/</v>
          </cell>
          <cell r="AI2962" t="str">
            <v>/</v>
          </cell>
        </row>
        <row r="2963">
          <cell r="AF2963" t="str">
            <v/>
          </cell>
          <cell r="AG2963" t="str">
            <v/>
          </cell>
          <cell r="AH2963" t="str">
            <v>/</v>
          </cell>
          <cell r="AI2963" t="str">
            <v>/</v>
          </cell>
        </row>
        <row r="2964">
          <cell r="AF2964" t="str">
            <v/>
          </cell>
          <cell r="AG2964" t="str">
            <v/>
          </cell>
          <cell r="AH2964" t="str">
            <v>/</v>
          </cell>
          <cell r="AI2964" t="str">
            <v>/</v>
          </cell>
        </row>
        <row r="2965">
          <cell r="AF2965" t="str">
            <v/>
          </cell>
          <cell r="AG2965" t="str">
            <v/>
          </cell>
          <cell r="AH2965" t="str">
            <v>/</v>
          </cell>
          <cell r="AI2965" t="str">
            <v>/</v>
          </cell>
        </row>
        <row r="2966">
          <cell r="AF2966" t="str">
            <v/>
          </cell>
          <cell r="AG2966" t="str">
            <v/>
          </cell>
          <cell r="AH2966" t="str">
            <v>/</v>
          </cell>
          <cell r="AI2966" t="str">
            <v>/</v>
          </cell>
        </row>
        <row r="2967">
          <cell r="AF2967" t="str">
            <v/>
          </cell>
          <cell r="AG2967" t="str">
            <v/>
          </cell>
          <cell r="AH2967" t="str">
            <v>/</v>
          </cell>
          <cell r="AI2967" t="str">
            <v>/</v>
          </cell>
        </row>
        <row r="2968">
          <cell r="AF2968" t="str">
            <v/>
          </cell>
          <cell r="AG2968" t="str">
            <v/>
          </cell>
          <cell r="AH2968" t="str">
            <v>/</v>
          </cell>
          <cell r="AI2968" t="str">
            <v>/</v>
          </cell>
        </row>
        <row r="2969">
          <cell r="AF2969" t="str">
            <v/>
          </cell>
          <cell r="AG2969" t="str">
            <v/>
          </cell>
          <cell r="AH2969" t="str">
            <v>/</v>
          </cell>
          <cell r="AI2969" t="str">
            <v>/</v>
          </cell>
        </row>
        <row r="2970">
          <cell r="AF2970" t="str">
            <v/>
          </cell>
          <cell r="AG2970" t="str">
            <v/>
          </cell>
          <cell r="AH2970" t="str">
            <v>/</v>
          </cell>
          <cell r="AI2970" t="str">
            <v>/</v>
          </cell>
        </row>
        <row r="2971">
          <cell r="AF2971" t="str">
            <v/>
          </cell>
          <cell r="AG2971" t="str">
            <v/>
          </cell>
          <cell r="AH2971" t="str">
            <v>/</v>
          </cell>
          <cell r="AI2971" t="str">
            <v>/</v>
          </cell>
        </row>
        <row r="2972">
          <cell r="AF2972" t="str">
            <v/>
          </cell>
          <cell r="AG2972" t="str">
            <v/>
          </cell>
          <cell r="AH2972" t="str">
            <v>/</v>
          </cell>
          <cell r="AI2972" t="str">
            <v>/</v>
          </cell>
        </row>
        <row r="2973">
          <cell r="AF2973" t="str">
            <v/>
          </cell>
          <cell r="AG2973" t="str">
            <v/>
          </cell>
          <cell r="AH2973" t="str">
            <v>/</v>
          </cell>
          <cell r="AI2973" t="str">
            <v>/</v>
          </cell>
        </row>
        <row r="2974">
          <cell r="AF2974" t="str">
            <v/>
          </cell>
          <cell r="AG2974" t="str">
            <v/>
          </cell>
          <cell r="AH2974" t="str">
            <v>/</v>
          </cell>
          <cell r="AI2974" t="str">
            <v>/</v>
          </cell>
        </row>
        <row r="2975">
          <cell r="AF2975" t="str">
            <v/>
          </cell>
          <cell r="AG2975" t="str">
            <v/>
          </cell>
          <cell r="AH2975" t="str">
            <v>/</v>
          </cell>
          <cell r="AI2975" t="str">
            <v>/</v>
          </cell>
        </row>
        <row r="2976">
          <cell r="AF2976" t="str">
            <v/>
          </cell>
          <cell r="AG2976" t="str">
            <v/>
          </cell>
          <cell r="AH2976" t="str">
            <v>/</v>
          </cell>
          <cell r="AI2976" t="str">
            <v>/</v>
          </cell>
        </row>
        <row r="2977">
          <cell r="AF2977" t="str">
            <v/>
          </cell>
          <cell r="AG2977" t="str">
            <v/>
          </cell>
          <cell r="AH2977" t="str">
            <v>/</v>
          </cell>
          <cell r="AI2977" t="str">
            <v>/</v>
          </cell>
        </row>
        <row r="2978">
          <cell r="AF2978" t="str">
            <v/>
          </cell>
          <cell r="AG2978" t="str">
            <v/>
          </cell>
          <cell r="AH2978" t="str">
            <v>/</v>
          </cell>
          <cell r="AI2978" t="str">
            <v>/</v>
          </cell>
        </row>
        <row r="2979">
          <cell r="AF2979" t="str">
            <v/>
          </cell>
          <cell r="AG2979" t="str">
            <v/>
          </cell>
          <cell r="AH2979" t="str">
            <v>/</v>
          </cell>
          <cell r="AI2979" t="str">
            <v>/</v>
          </cell>
        </row>
        <row r="2980">
          <cell r="AF2980" t="str">
            <v/>
          </cell>
          <cell r="AG2980" t="str">
            <v/>
          </cell>
          <cell r="AH2980" t="str">
            <v>/</v>
          </cell>
          <cell r="AI2980" t="str">
            <v>/</v>
          </cell>
        </row>
        <row r="2981">
          <cell r="AF2981" t="str">
            <v/>
          </cell>
          <cell r="AG2981" t="str">
            <v/>
          </cell>
          <cell r="AH2981" t="str">
            <v>/</v>
          </cell>
          <cell r="AI2981" t="str">
            <v>/</v>
          </cell>
        </row>
        <row r="2982">
          <cell r="AF2982" t="str">
            <v/>
          </cell>
          <cell r="AG2982" t="str">
            <v/>
          </cell>
          <cell r="AH2982" t="str">
            <v>/</v>
          </cell>
          <cell r="AI2982" t="str">
            <v>/</v>
          </cell>
        </row>
        <row r="2983">
          <cell r="AF2983" t="str">
            <v/>
          </cell>
          <cell r="AG2983" t="str">
            <v/>
          </cell>
          <cell r="AH2983" t="str">
            <v>/</v>
          </cell>
          <cell r="AI2983" t="str">
            <v>/</v>
          </cell>
        </row>
        <row r="2984">
          <cell r="AF2984" t="str">
            <v/>
          </cell>
          <cell r="AG2984" t="str">
            <v/>
          </cell>
          <cell r="AH2984" t="str">
            <v>/</v>
          </cell>
          <cell r="AI2984" t="str">
            <v>/</v>
          </cell>
        </row>
        <row r="2985">
          <cell r="AF2985" t="str">
            <v/>
          </cell>
          <cell r="AG2985" t="str">
            <v/>
          </cell>
          <cell r="AH2985" t="str">
            <v>/</v>
          </cell>
          <cell r="AI2985" t="str">
            <v>/</v>
          </cell>
        </row>
        <row r="2986">
          <cell r="AF2986" t="str">
            <v/>
          </cell>
          <cell r="AG2986" t="str">
            <v/>
          </cell>
          <cell r="AH2986" t="str">
            <v>/</v>
          </cell>
          <cell r="AI2986" t="str">
            <v>/</v>
          </cell>
        </row>
        <row r="2987">
          <cell r="AF2987" t="str">
            <v/>
          </cell>
          <cell r="AG2987" t="str">
            <v/>
          </cell>
          <cell r="AH2987" t="str">
            <v>/</v>
          </cell>
          <cell r="AI2987" t="str">
            <v>/</v>
          </cell>
        </row>
        <row r="2988">
          <cell r="AF2988" t="str">
            <v/>
          </cell>
          <cell r="AG2988" t="str">
            <v/>
          </cell>
          <cell r="AH2988" t="str">
            <v>/</v>
          </cell>
          <cell r="AI2988" t="str">
            <v>/</v>
          </cell>
        </row>
        <row r="2989">
          <cell r="AF2989" t="str">
            <v/>
          </cell>
          <cell r="AG2989" t="str">
            <v/>
          </cell>
          <cell r="AH2989" t="str">
            <v>/</v>
          </cell>
          <cell r="AI2989" t="str">
            <v>/</v>
          </cell>
        </row>
        <row r="2990">
          <cell r="AF2990" t="str">
            <v/>
          </cell>
          <cell r="AG2990" t="str">
            <v/>
          </cell>
          <cell r="AH2990" t="str">
            <v>/</v>
          </cell>
          <cell r="AI2990" t="str">
            <v>/</v>
          </cell>
        </row>
        <row r="2991">
          <cell r="AF2991" t="str">
            <v/>
          </cell>
          <cell r="AG2991" t="str">
            <v/>
          </cell>
          <cell r="AH2991" t="str">
            <v>/</v>
          </cell>
          <cell r="AI2991" t="str">
            <v>/</v>
          </cell>
        </row>
        <row r="2992">
          <cell r="AF2992" t="str">
            <v/>
          </cell>
          <cell r="AG2992" t="str">
            <v/>
          </cell>
          <cell r="AH2992" t="str">
            <v>/</v>
          </cell>
          <cell r="AI2992" t="str">
            <v>/</v>
          </cell>
        </row>
        <row r="2993">
          <cell r="AF2993" t="str">
            <v/>
          </cell>
          <cell r="AG2993" t="str">
            <v/>
          </cell>
          <cell r="AH2993" t="str">
            <v>/</v>
          </cell>
          <cell r="AI2993" t="str">
            <v>/</v>
          </cell>
        </row>
        <row r="2994">
          <cell r="AF2994" t="str">
            <v/>
          </cell>
          <cell r="AG2994" t="str">
            <v/>
          </cell>
          <cell r="AH2994" t="str">
            <v>/</v>
          </cell>
          <cell r="AI2994" t="str">
            <v>/</v>
          </cell>
        </row>
        <row r="2995">
          <cell r="AF2995" t="str">
            <v/>
          </cell>
          <cell r="AG2995" t="str">
            <v/>
          </cell>
          <cell r="AH2995" t="str">
            <v>/</v>
          </cell>
          <cell r="AI2995" t="str">
            <v>/</v>
          </cell>
        </row>
        <row r="2996">
          <cell r="AF2996" t="str">
            <v/>
          </cell>
          <cell r="AG2996" t="str">
            <v/>
          </cell>
          <cell r="AH2996" t="str">
            <v>/</v>
          </cell>
          <cell r="AI2996" t="str">
            <v>/</v>
          </cell>
        </row>
        <row r="2997">
          <cell r="AF2997" t="str">
            <v/>
          </cell>
          <cell r="AG2997" t="str">
            <v/>
          </cell>
          <cell r="AH2997" t="str">
            <v>/</v>
          </cell>
          <cell r="AI2997" t="str">
            <v>/</v>
          </cell>
        </row>
        <row r="2998">
          <cell r="AF2998" t="str">
            <v/>
          </cell>
          <cell r="AG2998" t="str">
            <v/>
          </cell>
          <cell r="AH2998" t="str">
            <v>/</v>
          </cell>
          <cell r="AI2998" t="str">
            <v>/</v>
          </cell>
        </row>
        <row r="2999">
          <cell r="AF2999" t="str">
            <v/>
          </cell>
          <cell r="AG2999" t="str">
            <v/>
          </cell>
          <cell r="AH2999" t="str">
            <v>/</v>
          </cell>
          <cell r="AI2999" t="str">
            <v>/</v>
          </cell>
        </row>
        <row r="3000">
          <cell r="AF3000" t="str">
            <v/>
          </cell>
          <cell r="AG3000" t="str">
            <v/>
          </cell>
          <cell r="AH3000" t="str">
            <v>/</v>
          </cell>
          <cell r="AI3000" t="str">
            <v>/</v>
          </cell>
        </row>
        <row r="3001">
          <cell r="AF3001" t="str">
            <v/>
          </cell>
          <cell r="AG3001" t="str">
            <v/>
          </cell>
          <cell r="AH3001" t="str">
            <v>/</v>
          </cell>
          <cell r="AI3001" t="str">
            <v>/</v>
          </cell>
        </row>
        <row r="3002">
          <cell r="AF3002" t="str">
            <v/>
          </cell>
          <cell r="AG3002" t="str">
            <v/>
          </cell>
          <cell r="AH3002" t="str">
            <v>/</v>
          </cell>
          <cell r="AI3002" t="str">
            <v>/</v>
          </cell>
        </row>
        <row r="3003">
          <cell r="AF3003" t="str">
            <v/>
          </cell>
          <cell r="AG3003" t="str">
            <v/>
          </cell>
          <cell r="AH3003" t="str">
            <v>/</v>
          </cell>
          <cell r="AI3003" t="str">
            <v>/</v>
          </cell>
        </row>
        <row r="3004">
          <cell r="AF3004" t="str">
            <v/>
          </cell>
          <cell r="AG3004" t="str">
            <v/>
          </cell>
          <cell r="AH3004" t="str">
            <v>/</v>
          </cell>
          <cell r="AI3004" t="str">
            <v>/</v>
          </cell>
        </row>
        <row r="3005">
          <cell r="AF3005" t="str">
            <v/>
          </cell>
          <cell r="AG3005" t="str">
            <v/>
          </cell>
          <cell r="AH3005" t="str">
            <v>/</v>
          </cell>
          <cell r="AI3005" t="str">
            <v>/</v>
          </cell>
        </row>
        <row r="3006">
          <cell r="AF3006" t="str">
            <v/>
          </cell>
          <cell r="AG3006" t="str">
            <v/>
          </cell>
          <cell r="AH3006" t="str">
            <v>/</v>
          </cell>
          <cell r="AI3006" t="str">
            <v>/</v>
          </cell>
        </row>
        <row r="3007">
          <cell r="AF3007" t="str">
            <v/>
          </cell>
          <cell r="AG3007" t="str">
            <v/>
          </cell>
          <cell r="AH3007" t="str">
            <v>/</v>
          </cell>
          <cell r="AI3007" t="str">
            <v>/</v>
          </cell>
        </row>
        <row r="3008">
          <cell r="AF3008" t="str">
            <v/>
          </cell>
          <cell r="AG3008" t="str">
            <v/>
          </cell>
          <cell r="AH3008" t="str">
            <v>/</v>
          </cell>
          <cell r="AI3008" t="str">
            <v>/</v>
          </cell>
        </row>
        <row r="3009">
          <cell r="AF3009" t="str">
            <v/>
          </cell>
          <cell r="AG3009" t="str">
            <v/>
          </cell>
          <cell r="AH3009" t="str">
            <v>/</v>
          </cell>
          <cell r="AI3009" t="str">
            <v>/</v>
          </cell>
        </row>
        <row r="3010">
          <cell r="AF3010" t="str">
            <v/>
          </cell>
          <cell r="AG3010" t="str">
            <v/>
          </cell>
          <cell r="AH3010" t="str">
            <v>/</v>
          </cell>
          <cell r="AI3010" t="str">
            <v>/</v>
          </cell>
        </row>
        <row r="3011">
          <cell r="AF3011" t="str">
            <v/>
          </cell>
          <cell r="AG3011" t="str">
            <v/>
          </cell>
          <cell r="AH3011" t="str">
            <v>/</v>
          </cell>
          <cell r="AI3011" t="str">
            <v>/</v>
          </cell>
        </row>
        <row r="3012">
          <cell r="AF3012" t="str">
            <v/>
          </cell>
          <cell r="AG3012" t="str">
            <v/>
          </cell>
          <cell r="AH3012" t="str">
            <v>/</v>
          </cell>
          <cell r="AI3012" t="str">
            <v>/</v>
          </cell>
        </row>
        <row r="3013">
          <cell r="AF3013" t="str">
            <v/>
          </cell>
          <cell r="AG3013" t="str">
            <v/>
          </cell>
          <cell r="AH3013" t="str">
            <v>/</v>
          </cell>
          <cell r="AI3013" t="str">
            <v>/</v>
          </cell>
        </row>
        <row r="3014">
          <cell r="AF3014" t="str">
            <v/>
          </cell>
          <cell r="AG3014" t="str">
            <v/>
          </cell>
          <cell r="AH3014" t="str">
            <v>/</v>
          </cell>
          <cell r="AI3014" t="str">
            <v>/</v>
          </cell>
        </row>
        <row r="3015">
          <cell r="AF3015" t="str">
            <v/>
          </cell>
          <cell r="AG3015" t="str">
            <v/>
          </cell>
          <cell r="AH3015" t="str">
            <v>/</v>
          </cell>
          <cell r="AI3015" t="str">
            <v>/</v>
          </cell>
        </row>
        <row r="3016">
          <cell r="AF3016" t="str">
            <v/>
          </cell>
          <cell r="AG3016" t="str">
            <v/>
          </cell>
          <cell r="AH3016" t="str">
            <v>/</v>
          </cell>
          <cell r="AI3016" t="str">
            <v>/</v>
          </cell>
        </row>
        <row r="3017">
          <cell r="AF3017" t="str">
            <v/>
          </cell>
          <cell r="AG3017" t="str">
            <v/>
          </cell>
          <cell r="AH3017" t="str">
            <v>/</v>
          </cell>
          <cell r="AI3017" t="str">
            <v>/</v>
          </cell>
        </row>
        <row r="3018">
          <cell r="AF3018" t="str">
            <v/>
          </cell>
          <cell r="AG3018" t="str">
            <v/>
          </cell>
          <cell r="AH3018" t="str">
            <v>/</v>
          </cell>
          <cell r="AI3018" t="str">
            <v>/</v>
          </cell>
        </row>
        <row r="3019">
          <cell r="AF3019" t="str">
            <v/>
          </cell>
          <cell r="AG3019" t="str">
            <v/>
          </cell>
          <cell r="AH3019" t="str">
            <v>/</v>
          </cell>
          <cell r="AI3019" t="str">
            <v>/</v>
          </cell>
        </row>
        <row r="3020">
          <cell r="AF3020" t="str">
            <v/>
          </cell>
          <cell r="AG3020" t="str">
            <v/>
          </cell>
          <cell r="AH3020" t="str">
            <v>/</v>
          </cell>
          <cell r="AI3020" t="str">
            <v>/</v>
          </cell>
        </row>
        <row r="3021">
          <cell r="AF3021" t="str">
            <v/>
          </cell>
          <cell r="AG3021" t="str">
            <v/>
          </cell>
          <cell r="AH3021" t="str">
            <v>/</v>
          </cell>
          <cell r="AI3021" t="str">
            <v>/</v>
          </cell>
        </row>
        <row r="3022">
          <cell r="AF3022" t="str">
            <v/>
          </cell>
          <cell r="AG3022" t="str">
            <v/>
          </cell>
          <cell r="AH3022" t="str">
            <v>/</v>
          </cell>
          <cell r="AI3022" t="str">
            <v>/</v>
          </cell>
        </row>
        <row r="3023">
          <cell r="AF3023" t="str">
            <v/>
          </cell>
          <cell r="AG3023" t="str">
            <v/>
          </cell>
          <cell r="AH3023" t="str">
            <v>/</v>
          </cell>
          <cell r="AI3023" t="str">
            <v>/</v>
          </cell>
        </row>
        <row r="3024">
          <cell r="AF3024" t="str">
            <v/>
          </cell>
          <cell r="AG3024" t="str">
            <v/>
          </cell>
          <cell r="AH3024" t="str">
            <v>/</v>
          </cell>
          <cell r="AI3024" t="str">
            <v>/</v>
          </cell>
        </row>
        <row r="3025">
          <cell r="AF3025" t="str">
            <v/>
          </cell>
          <cell r="AG3025" t="str">
            <v/>
          </cell>
          <cell r="AH3025" t="str">
            <v>/</v>
          </cell>
          <cell r="AI3025" t="str">
            <v>/</v>
          </cell>
        </row>
        <row r="3026">
          <cell r="AF3026" t="str">
            <v/>
          </cell>
          <cell r="AG3026" t="str">
            <v/>
          </cell>
          <cell r="AH3026" t="str">
            <v>/</v>
          </cell>
          <cell r="AI3026" t="str">
            <v>/</v>
          </cell>
        </row>
        <row r="3027">
          <cell r="AF3027" t="str">
            <v/>
          </cell>
          <cell r="AG3027" t="str">
            <v/>
          </cell>
          <cell r="AH3027" t="str">
            <v>/</v>
          </cell>
          <cell r="AI3027" t="str">
            <v>/</v>
          </cell>
        </row>
        <row r="3028">
          <cell r="AF3028" t="str">
            <v/>
          </cell>
          <cell r="AG3028" t="str">
            <v/>
          </cell>
          <cell r="AH3028" t="str">
            <v>/</v>
          </cell>
          <cell r="AI3028" t="str">
            <v>/</v>
          </cell>
        </row>
        <row r="3029">
          <cell r="AF3029" t="str">
            <v/>
          </cell>
          <cell r="AG3029" t="str">
            <v/>
          </cell>
          <cell r="AH3029" t="str">
            <v>/</v>
          </cell>
          <cell r="AI3029" t="str">
            <v>/</v>
          </cell>
        </row>
        <row r="3030">
          <cell r="AF3030" t="str">
            <v/>
          </cell>
          <cell r="AG3030" t="str">
            <v/>
          </cell>
          <cell r="AH3030" t="str">
            <v>/</v>
          </cell>
          <cell r="AI3030" t="str">
            <v>/</v>
          </cell>
        </row>
        <row r="3031">
          <cell r="AF3031" t="str">
            <v/>
          </cell>
          <cell r="AG3031" t="str">
            <v/>
          </cell>
          <cell r="AH3031" t="str">
            <v>/</v>
          </cell>
          <cell r="AI3031" t="str">
            <v>/</v>
          </cell>
        </row>
        <row r="3032">
          <cell r="AF3032" t="str">
            <v/>
          </cell>
          <cell r="AG3032" t="str">
            <v/>
          </cell>
          <cell r="AH3032" t="str">
            <v>/</v>
          </cell>
          <cell r="AI3032" t="str">
            <v>/</v>
          </cell>
        </row>
        <row r="3033">
          <cell r="AF3033" t="str">
            <v/>
          </cell>
          <cell r="AG3033" t="str">
            <v/>
          </cell>
          <cell r="AH3033" t="str">
            <v>/</v>
          </cell>
          <cell r="AI3033" t="str">
            <v>/</v>
          </cell>
        </row>
        <row r="3034">
          <cell r="AF3034" t="str">
            <v/>
          </cell>
          <cell r="AG3034" t="str">
            <v/>
          </cell>
          <cell r="AH3034" t="str">
            <v>/</v>
          </cell>
          <cell r="AI3034" t="str">
            <v>/</v>
          </cell>
        </row>
        <row r="3035">
          <cell r="AF3035" t="str">
            <v/>
          </cell>
          <cell r="AG3035" t="str">
            <v/>
          </cell>
          <cell r="AH3035" t="str">
            <v>/</v>
          </cell>
          <cell r="AI3035" t="str">
            <v>/</v>
          </cell>
        </row>
        <row r="3036">
          <cell r="AF3036" t="str">
            <v/>
          </cell>
          <cell r="AG3036" t="str">
            <v/>
          </cell>
          <cell r="AH3036" t="str">
            <v>/</v>
          </cell>
          <cell r="AI3036" t="str">
            <v>/</v>
          </cell>
        </row>
        <row r="3037">
          <cell r="AF3037" t="str">
            <v/>
          </cell>
          <cell r="AG3037" t="str">
            <v/>
          </cell>
          <cell r="AH3037" t="str">
            <v>/</v>
          </cell>
          <cell r="AI3037" t="str">
            <v>/</v>
          </cell>
        </row>
        <row r="3038">
          <cell r="AF3038" t="str">
            <v/>
          </cell>
          <cell r="AG3038" t="str">
            <v/>
          </cell>
          <cell r="AH3038" t="str">
            <v>/</v>
          </cell>
          <cell r="AI3038" t="str">
            <v>/</v>
          </cell>
        </row>
        <row r="3039">
          <cell r="AF3039" t="str">
            <v/>
          </cell>
          <cell r="AG3039" t="str">
            <v/>
          </cell>
          <cell r="AH3039" t="str">
            <v>/</v>
          </cell>
          <cell r="AI3039" t="str">
            <v>/</v>
          </cell>
        </row>
        <row r="3040">
          <cell r="AF3040" t="str">
            <v/>
          </cell>
          <cell r="AG3040" t="str">
            <v/>
          </cell>
          <cell r="AH3040" t="str">
            <v>/</v>
          </cell>
          <cell r="AI3040" t="str">
            <v>/</v>
          </cell>
        </row>
        <row r="3041">
          <cell r="AF3041" t="str">
            <v/>
          </cell>
          <cell r="AG3041" t="str">
            <v/>
          </cell>
          <cell r="AH3041" t="str">
            <v>/</v>
          </cell>
          <cell r="AI3041" t="str">
            <v>/</v>
          </cell>
        </row>
        <row r="3042">
          <cell r="AF3042" t="str">
            <v/>
          </cell>
          <cell r="AG3042" t="str">
            <v/>
          </cell>
          <cell r="AH3042" t="str">
            <v>/</v>
          </cell>
          <cell r="AI3042" t="str">
            <v>/</v>
          </cell>
        </row>
        <row r="3043">
          <cell r="AF3043" t="str">
            <v/>
          </cell>
          <cell r="AG3043" t="str">
            <v/>
          </cell>
          <cell r="AH3043" t="str">
            <v>/</v>
          </cell>
          <cell r="AI3043" t="str">
            <v>/</v>
          </cell>
        </row>
        <row r="3044">
          <cell r="AF3044" t="str">
            <v/>
          </cell>
          <cell r="AG3044" t="str">
            <v/>
          </cell>
          <cell r="AH3044" t="str">
            <v>/</v>
          </cell>
          <cell r="AI3044" t="str">
            <v>/</v>
          </cell>
        </row>
        <row r="3045">
          <cell r="AF3045" t="str">
            <v/>
          </cell>
          <cell r="AG3045" t="str">
            <v/>
          </cell>
          <cell r="AH3045" t="str">
            <v>/</v>
          </cell>
          <cell r="AI3045" t="str">
            <v>/</v>
          </cell>
        </row>
        <row r="3046">
          <cell r="AF3046" t="str">
            <v/>
          </cell>
          <cell r="AG3046" t="str">
            <v/>
          </cell>
          <cell r="AH3046" t="str">
            <v>/</v>
          </cell>
          <cell r="AI3046" t="str">
            <v>/</v>
          </cell>
        </row>
        <row r="3047">
          <cell r="AF3047" t="str">
            <v/>
          </cell>
          <cell r="AG3047" t="str">
            <v/>
          </cell>
          <cell r="AH3047" t="str">
            <v>/</v>
          </cell>
          <cell r="AI3047" t="str">
            <v>/</v>
          </cell>
        </row>
        <row r="3048">
          <cell r="AF3048" t="str">
            <v/>
          </cell>
          <cell r="AG3048" t="str">
            <v/>
          </cell>
          <cell r="AH3048" t="str">
            <v>/</v>
          </cell>
          <cell r="AI3048" t="str">
            <v>/</v>
          </cell>
        </row>
        <row r="3049">
          <cell r="AF3049" t="str">
            <v/>
          </cell>
          <cell r="AG3049" t="str">
            <v/>
          </cell>
          <cell r="AH3049" t="str">
            <v>/</v>
          </cell>
          <cell r="AI3049" t="str">
            <v>/</v>
          </cell>
        </row>
        <row r="3050">
          <cell r="AF3050" t="str">
            <v/>
          </cell>
          <cell r="AG3050" t="str">
            <v/>
          </cell>
          <cell r="AH3050" t="str">
            <v>/</v>
          </cell>
          <cell r="AI3050" t="str">
            <v>/</v>
          </cell>
        </row>
        <row r="3051">
          <cell r="AF3051" t="str">
            <v/>
          </cell>
          <cell r="AG3051" t="str">
            <v/>
          </cell>
          <cell r="AH3051" t="str">
            <v>/</v>
          </cell>
          <cell r="AI3051" t="str">
            <v>/</v>
          </cell>
        </row>
        <row r="3052">
          <cell r="AF3052" t="str">
            <v/>
          </cell>
          <cell r="AG3052" t="str">
            <v/>
          </cell>
          <cell r="AH3052" t="str">
            <v>/</v>
          </cell>
          <cell r="AI3052" t="str">
            <v>/</v>
          </cell>
        </row>
        <row r="3053">
          <cell r="AF3053" t="str">
            <v/>
          </cell>
          <cell r="AG3053" t="str">
            <v/>
          </cell>
          <cell r="AH3053" t="str">
            <v>/</v>
          </cell>
          <cell r="AI3053" t="str">
            <v>/</v>
          </cell>
        </row>
        <row r="3054">
          <cell r="AF3054" t="str">
            <v/>
          </cell>
          <cell r="AG3054" t="str">
            <v/>
          </cell>
          <cell r="AH3054" t="str">
            <v>/</v>
          </cell>
          <cell r="AI3054" t="str">
            <v>/</v>
          </cell>
        </row>
        <row r="3055">
          <cell r="AF3055" t="str">
            <v/>
          </cell>
          <cell r="AG3055" t="str">
            <v/>
          </cell>
          <cell r="AH3055" t="str">
            <v>/</v>
          </cell>
          <cell r="AI3055" t="str">
            <v>/</v>
          </cell>
        </row>
        <row r="3056">
          <cell r="AF3056" t="str">
            <v/>
          </cell>
          <cell r="AG3056" t="str">
            <v/>
          </cell>
          <cell r="AH3056" t="str">
            <v>/</v>
          </cell>
          <cell r="AI3056" t="str">
            <v>/</v>
          </cell>
        </row>
        <row r="3057">
          <cell r="AF3057" t="str">
            <v/>
          </cell>
          <cell r="AG3057" t="str">
            <v/>
          </cell>
          <cell r="AH3057" t="str">
            <v>/</v>
          </cell>
          <cell r="AI3057" t="str">
            <v>/</v>
          </cell>
        </row>
        <row r="3058">
          <cell r="AF3058" t="str">
            <v/>
          </cell>
          <cell r="AG3058" t="str">
            <v/>
          </cell>
          <cell r="AH3058" t="str">
            <v>/</v>
          </cell>
          <cell r="AI3058" t="str">
            <v>/</v>
          </cell>
        </row>
        <row r="3059">
          <cell r="AF3059" t="str">
            <v/>
          </cell>
          <cell r="AG3059" t="str">
            <v/>
          </cell>
          <cell r="AH3059" t="str">
            <v>/</v>
          </cell>
          <cell r="AI3059" t="str">
            <v>/</v>
          </cell>
        </row>
        <row r="3060">
          <cell r="AF3060" t="str">
            <v/>
          </cell>
          <cell r="AG3060" t="str">
            <v/>
          </cell>
          <cell r="AH3060" t="str">
            <v>/</v>
          </cell>
          <cell r="AI3060" t="str">
            <v>/</v>
          </cell>
        </row>
        <row r="3061">
          <cell r="AF3061" t="str">
            <v/>
          </cell>
          <cell r="AG3061" t="str">
            <v/>
          </cell>
          <cell r="AH3061" t="str">
            <v>/</v>
          </cell>
          <cell r="AI3061" t="str">
            <v>/</v>
          </cell>
        </row>
        <row r="3062">
          <cell r="AF3062" t="str">
            <v/>
          </cell>
          <cell r="AG3062" t="str">
            <v/>
          </cell>
          <cell r="AH3062" t="str">
            <v>/</v>
          </cell>
          <cell r="AI3062" t="str">
            <v>/</v>
          </cell>
        </row>
        <row r="3063">
          <cell r="AF3063" t="str">
            <v/>
          </cell>
          <cell r="AG3063" t="str">
            <v/>
          </cell>
          <cell r="AH3063" t="str">
            <v>/</v>
          </cell>
          <cell r="AI3063" t="str">
            <v>/</v>
          </cell>
        </row>
        <row r="3064">
          <cell r="AF3064" t="str">
            <v/>
          </cell>
          <cell r="AG3064" t="str">
            <v/>
          </cell>
          <cell r="AH3064" t="str">
            <v>/</v>
          </cell>
          <cell r="AI3064" t="str">
            <v>/</v>
          </cell>
        </row>
        <row r="3065">
          <cell r="AF3065" t="str">
            <v/>
          </cell>
          <cell r="AG3065" t="str">
            <v/>
          </cell>
          <cell r="AH3065" t="str">
            <v>/</v>
          </cell>
          <cell r="AI3065" t="str">
            <v>/</v>
          </cell>
        </row>
        <row r="3066">
          <cell r="AF3066" t="str">
            <v/>
          </cell>
          <cell r="AG3066" t="str">
            <v/>
          </cell>
          <cell r="AH3066" t="str">
            <v>/</v>
          </cell>
          <cell r="AI3066" t="str">
            <v>/</v>
          </cell>
        </row>
        <row r="3067">
          <cell r="AF3067" t="str">
            <v/>
          </cell>
          <cell r="AG3067" t="str">
            <v/>
          </cell>
          <cell r="AH3067" t="str">
            <v>/</v>
          </cell>
          <cell r="AI3067" t="str">
            <v>/</v>
          </cell>
        </row>
        <row r="3068">
          <cell r="AF3068" t="str">
            <v/>
          </cell>
          <cell r="AG3068" t="str">
            <v/>
          </cell>
          <cell r="AH3068" t="str">
            <v>/</v>
          </cell>
          <cell r="AI3068" t="str">
            <v>/</v>
          </cell>
        </row>
        <row r="3069">
          <cell r="AF3069" t="str">
            <v/>
          </cell>
          <cell r="AG3069" t="str">
            <v/>
          </cell>
          <cell r="AH3069" t="str">
            <v>/</v>
          </cell>
          <cell r="AI3069" t="str">
            <v>/</v>
          </cell>
        </row>
        <row r="3070">
          <cell r="AF3070" t="str">
            <v/>
          </cell>
          <cell r="AG3070" t="str">
            <v/>
          </cell>
          <cell r="AH3070" t="str">
            <v>/</v>
          </cell>
          <cell r="AI3070" t="str">
            <v>/</v>
          </cell>
        </row>
        <row r="3071">
          <cell r="AF3071" t="str">
            <v/>
          </cell>
          <cell r="AG3071" t="str">
            <v/>
          </cell>
          <cell r="AH3071" t="str">
            <v>/</v>
          </cell>
          <cell r="AI3071" t="str">
            <v>/</v>
          </cell>
        </row>
        <row r="3072">
          <cell r="AF3072" t="str">
            <v/>
          </cell>
          <cell r="AG3072" t="str">
            <v/>
          </cell>
          <cell r="AH3072" t="str">
            <v>/</v>
          </cell>
          <cell r="AI3072" t="str">
            <v>/</v>
          </cell>
        </row>
        <row r="3073">
          <cell r="AF3073" t="str">
            <v/>
          </cell>
          <cell r="AG3073" t="str">
            <v/>
          </cell>
          <cell r="AH3073" t="str">
            <v>/</v>
          </cell>
          <cell r="AI3073" t="str">
            <v>/</v>
          </cell>
        </row>
        <row r="3074">
          <cell r="AF3074" t="str">
            <v/>
          </cell>
          <cell r="AG3074" t="str">
            <v/>
          </cell>
          <cell r="AH3074" t="str">
            <v>/</v>
          </cell>
          <cell r="AI3074" t="str">
            <v>/</v>
          </cell>
        </row>
        <row r="3075">
          <cell r="AF3075" t="str">
            <v/>
          </cell>
          <cell r="AG3075" t="str">
            <v/>
          </cell>
          <cell r="AH3075" t="str">
            <v>/</v>
          </cell>
          <cell r="AI3075" t="str">
            <v>/</v>
          </cell>
        </row>
        <row r="3076">
          <cell r="AF3076" t="str">
            <v/>
          </cell>
          <cell r="AG3076" t="str">
            <v/>
          </cell>
          <cell r="AH3076" t="str">
            <v>/</v>
          </cell>
          <cell r="AI3076" t="str">
            <v>/</v>
          </cell>
        </row>
        <row r="3077">
          <cell r="AF3077" t="str">
            <v/>
          </cell>
          <cell r="AG3077" t="str">
            <v/>
          </cell>
          <cell r="AH3077" t="str">
            <v>/</v>
          </cell>
          <cell r="AI3077" t="str">
            <v>/</v>
          </cell>
        </row>
        <row r="3078">
          <cell r="AF3078" t="str">
            <v/>
          </cell>
          <cell r="AG3078" t="str">
            <v/>
          </cell>
          <cell r="AH3078" t="str">
            <v>/</v>
          </cell>
          <cell r="AI3078" t="str">
            <v>/</v>
          </cell>
        </row>
        <row r="3079">
          <cell r="AF3079" t="str">
            <v/>
          </cell>
          <cell r="AG3079" t="str">
            <v/>
          </cell>
          <cell r="AH3079" t="str">
            <v>/</v>
          </cell>
          <cell r="AI3079" t="str">
            <v>/</v>
          </cell>
        </row>
        <row r="3080">
          <cell r="AF3080" t="str">
            <v/>
          </cell>
          <cell r="AG3080" t="str">
            <v/>
          </cell>
          <cell r="AH3080" t="str">
            <v>/</v>
          </cell>
          <cell r="AI3080" t="str">
            <v>/</v>
          </cell>
        </row>
        <row r="3081">
          <cell r="AF3081" t="str">
            <v/>
          </cell>
          <cell r="AG3081" t="str">
            <v/>
          </cell>
          <cell r="AH3081" t="str">
            <v>/</v>
          </cell>
          <cell r="AI3081" t="str">
            <v>/</v>
          </cell>
        </row>
        <row r="3082">
          <cell r="AF3082" t="str">
            <v/>
          </cell>
          <cell r="AG3082" t="str">
            <v/>
          </cell>
          <cell r="AH3082" t="str">
            <v>/</v>
          </cell>
          <cell r="AI3082" t="str">
            <v>/</v>
          </cell>
        </row>
        <row r="3083">
          <cell r="AF3083" t="str">
            <v/>
          </cell>
          <cell r="AG3083" t="str">
            <v/>
          </cell>
          <cell r="AH3083" t="str">
            <v>/</v>
          </cell>
          <cell r="AI3083" t="str">
            <v>/</v>
          </cell>
        </row>
        <row r="3084">
          <cell r="AF3084" t="str">
            <v/>
          </cell>
          <cell r="AG3084" t="str">
            <v/>
          </cell>
          <cell r="AH3084" t="str">
            <v>/</v>
          </cell>
          <cell r="AI3084" t="str">
            <v>/</v>
          </cell>
        </row>
        <row r="3085">
          <cell r="AF3085" t="str">
            <v/>
          </cell>
          <cell r="AG3085" t="str">
            <v/>
          </cell>
          <cell r="AH3085" t="str">
            <v>/</v>
          </cell>
          <cell r="AI3085" t="str">
            <v>/</v>
          </cell>
        </row>
        <row r="3086">
          <cell r="AF3086" t="str">
            <v/>
          </cell>
          <cell r="AG3086" t="str">
            <v/>
          </cell>
          <cell r="AH3086" t="str">
            <v>/</v>
          </cell>
          <cell r="AI3086" t="str">
            <v>/</v>
          </cell>
        </row>
        <row r="3087">
          <cell r="AF3087" t="str">
            <v/>
          </cell>
          <cell r="AG3087" t="str">
            <v/>
          </cell>
          <cell r="AH3087" t="str">
            <v>/</v>
          </cell>
          <cell r="AI3087" t="str">
            <v>/</v>
          </cell>
        </row>
        <row r="3088">
          <cell r="AF3088" t="str">
            <v/>
          </cell>
          <cell r="AG3088" t="str">
            <v/>
          </cell>
          <cell r="AH3088" t="str">
            <v>/</v>
          </cell>
          <cell r="AI3088" t="str">
            <v>/</v>
          </cell>
        </row>
        <row r="3089">
          <cell r="AF3089" t="str">
            <v/>
          </cell>
          <cell r="AG3089" t="str">
            <v/>
          </cell>
          <cell r="AH3089" t="str">
            <v>/</v>
          </cell>
          <cell r="AI3089" t="str">
            <v>/</v>
          </cell>
        </row>
        <row r="3090">
          <cell r="AF3090" t="str">
            <v/>
          </cell>
          <cell r="AG3090" t="str">
            <v/>
          </cell>
          <cell r="AH3090" t="str">
            <v>/</v>
          </cell>
          <cell r="AI3090" t="str">
            <v>/</v>
          </cell>
        </row>
        <row r="3091">
          <cell r="AF3091" t="str">
            <v/>
          </cell>
          <cell r="AG3091" t="str">
            <v/>
          </cell>
          <cell r="AH3091" t="str">
            <v>/</v>
          </cell>
          <cell r="AI3091" t="str">
            <v>/</v>
          </cell>
        </row>
        <row r="3092">
          <cell r="AF3092" t="str">
            <v/>
          </cell>
          <cell r="AG3092" t="str">
            <v/>
          </cell>
          <cell r="AH3092" t="str">
            <v>/</v>
          </cell>
          <cell r="AI3092" t="str">
            <v>/</v>
          </cell>
        </row>
        <row r="3093">
          <cell r="AF3093" t="str">
            <v/>
          </cell>
          <cell r="AG3093" t="str">
            <v/>
          </cell>
          <cell r="AH3093" t="str">
            <v>/</v>
          </cell>
          <cell r="AI3093" t="str">
            <v>/</v>
          </cell>
        </row>
        <row r="3094">
          <cell r="AF3094" t="str">
            <v/>
          </cell>
          <cell r="AG3094" t="str">
            <v/>
          </cell>
          <cell r="AH3094" t="str">
            <v>/</v>
          </cell>
          <cell r="AI3094" t="str">
            <v>/</v>
          </cell>
        </row>
        <row r="3095">
          <cell r="AF3095" t="str">
            <v/>
          </cell>
          <cell r="AG3095" t="str">
            <v/>
          </cell>
          <cell r="AH3095" t="str">
            <v>/</v>
          </cell>
          <cell r="AI3095" t="str">
            <v>/</v>
          </cell>
        </row>
        <row r="3096">
          <cell r="AF3096" t="str">
            <v/>
          </cell>
          <cell r="AG3096" t="str">
            <v/>
          </cell>
          <cell r="AH3096" t="str">
            <v>/</v>
          </cell>
          <cell r="AI3096" t="str">
            <v>/</v>
          </cell>
        </row>
        <row r="3097">
          <cell r="AF3097" t="str">
            <v/>
          </cell>
          <cell r="AG3097" t="str">
            <v/>
          </cell>
          <cell r="AH3097" t="str">
            <v>/</v>
          </cell>
          <cell r="AI3097" t="str">
            <v>/</v>
          </cell>
        </row>
        <row r="3098">
          <cell r="AF3098" t="str">
            <v/>
          </cell>
          <cell r="AG3098" t="str">
            <v/>
          </cell>
          <cell r="AH3098" t="str">
            <v>/</v>
          </cell>
          <cell r="AI3098" t="str">
            <v>/</v>
          </cell>
        </row>
        <row r="3099">
          <cell r="AF3099" t="str">
            <v/>
          </cell>
          <cell r="AG3099" t="str">
            <v/>
          </cell>
          <cell r="AH3099" t="str">
            <v>/</v>
          </cell>
          <cell r="AI3099" t="str">
            <v>/</v>
          </cell>
        </row>
        <row r="3100">
          <cell r="AF3100" t="str">
            <v/>
          </cell>
          <cell r="AG3100" t="str">
            <v/>
          </cell>
          <cell r="AH3100" t="str">
            <v>/</v>
          </cell>
          <cell r="AI3100" t="str">
            <v>/</v>
          </cell>
        </row>
        <row r="3101">
          <cell r="AF3101" t="str">
            <v/>
          </cell>
          <cell r="AG3101" t="str">
            <v/>
          </cell>
          <cell r="AH3101" t="str">
            <v>/</v>
          </cell>
          <cell r="AI3101" t="str">
            <v>/</v>
          </cell>
        </row>
        <row r="3102">
          <cell r="AF3102" t="str">
            <v/>
          </cell>
          <cell r="AG3102" t="str">
            <v/>
          </cell>
          <cell r="AH3102" t="str">
            <v>/</v>
          </cell>
          <cell r="AI3102" t="str">
            <v>/</v>
          </cell>
        </row>
        <row r="3103">
          <cell r="AF3103" t="str">
            <v/>
          </cell>
          <cell r="AG3103" t="str">
            <v/>
          </cell>
          <cell r="AH3103" t="str">
            <v>/</v>
          </cell>
          <cell r="AI3103" t="str">
            <v>/</v>
          </cell>
        </row>
        <row r="3104">
          <cell r="AF3104" t="str">
            <v/>
          </cell>
          <cell r="AG3104" t="str">
            <v/>
          </cell>
          <cell r="AH3104" t="str">
            <v>/</v>
          </cell>
          <cell r="AI3104" t="str">
            <v>/</v>
          </cell>
        </row>
        <row r="3105">
          <cell r="AF3105" t="str">
            <v/>
          </cell>
          <cell r="AG3105" t="str">
            <v/>
          </cell>
          <cell r="AH3105" t="str">
            <v>/</v>
          </cell>
          <cell r="AI3105" t="str">
            <v>/</v>
          </cell>
        </row>
        <row r="3106">
          <cell r="AF3106" t="str">
            <v/>
          </cell>
          <cell r="AG3106" t="str">
            <v/>
          </cell>
          <cell r="AH3106" t="str">
            <v>/</v>
          </cell>
          <cell r="AI3106" t="str">
            <v>/</v>
          </cell>
        </row>
        <row r="3107">
          <cell r="AF3107" t="str">
            <v/>
          </cell>
          <cell r="AG3107" t="str">
            <v/>
          </cell>
          <cell r="AH3107" t="str">
            <v>/</v>
          </cell>
          <cell r="AI3107" t="str">
            <v>/</v>
          </cell>
        </row>
        <row r="3108">
          <cell r="AF3108" t="str">
            <v/>
          </cell>
          <cell r="AG3108" t="str">
            <v/>
          </cell>
          <cell r="AH3108" t="str">
            <v>/</v>
          </cell>
          <cell r="AI3108" t="str">
            <v>/</v>
          </cell>
        </row>
        <row r="3109">
          <cell r="AF3109" t="str">
            <v/>
          </cell>
          <cell r="AG3109" t="str">
            <v/>
          </cell>
          <cell r="AH3109" t="str">
            <v>/</v>
          </cell>
          <cell r="AI3109" t="str">
            <v>/</v>
          </cell>
        </row>
        <row r="3110">
          <cell r="AF3110" t="str">
            <v/>
          </cell>
          <cell r="AG3110" t="str">
            <v/>
          </cell>
          <cell r="AH3110" t="str">
            <v>/</v>
          </cell>
          <cell r="AI3110" t="str">
            <v>/</v>
          </cell>
        </row>
        <row r="3111">
          <cell r="AF3111" t="str">
            <v/>
          </cell>
          <cell r="AG3111" t="str">
            <v/>
          </cell>
          <cell r="AH3111" t="str">
            <v>/</v>
          </cell>
          <cell r="AI3111" t="str">
            <v>/</v>
          </cell>
        </row>
        <row r="3112">
          <cell r="AF3112" t="str">
            <v/>
          </cell>
          <cell r="AG3112" t="str">
            <v/>
          </cell>
          <cell r="AH3112" t="str">
            <v>/</v>
          </cell>
          <cell r="AI3112" t="str">
            <v>/</v>
          </cell>
        </row>
        <row r="3113">
          <cell r="AF3113" t="str">
            <v/>
          </cell>
          <cell r="AG3113" t="str">
            <v/>
          </cell>
          <cell r="AH3113" t="str">
            <v>/</v>
          </cell>
          <cell r="AI3113" t="str">
            <v>/</v>
          </cell>
        </row>
        <row r="3114">
          <cell r="AF3114" t="str">
            <v/>
          </cell>
          <cell r="AG3114" t="str">
            <v/>
          </cell>
          <cell r="AH3114" t="str">
            <v>/</v>
          </cell>
          <cell r="AI3114" t="str">
            <v>/</v>
          </cell>
        </row>
        <row r="3115">
          <cell r="AF3115" t="str">
            <v/>
          </cell>
          <cell r="AG3115" t="str">
            <v/>
          </cell>
          <cell r="AH3115" t="str">
            <v>/</v>
          </cell>
          <cell r="AI3115" t="str">
            <v>/</v>
          </cell>
        </row>
        <row r="3116">
          <cell r="AF3116" t="str">
            <v/>
          </cell>
          <cell r="AG3116" t="str">
            <v/>
          </cell>
          <cell r="AH3116" t="str">
            <v>/</v>
          </cell>
          <cell r="AI3116" t="str">
            <v>/</v>
          </cell>
        </row>
        <row r="3117">
          <cell r="AF3117" t="str">
            <v/>
          </cell>
          <cell r="AG3117" t="str">
            <v/>
          </cell>
          <cell r="AH3117" t="str">
            <v>/</v>
          </cell>
          <cell r="AI3117" t="str">
            <v>/</v>
          </cell>
        </row>
        <row r="3118">
          <cell r="AF3118" t="str">
            <v/>
          </cell>
          <cell r="AG3118" t="str">
            <v/>
          </cell>
          <cell r="AH3118" t="str">
            <v>/</v>
          </cell>
          <cell r="AI3118" t="str">
            <v>/</v>
          </cell>
        </row>
        <row r="3119">
          <cell r="AF3119" t="str">
            <v/>
          </cell>
          <cell r="AG3119" t="str">
            <v/>
          </cell>
          <cell r="AH3119" t="str">
            <v>/</v>
          </cell>
          <cell r="AI3119" t="str">
            <v>/</v>
          </cell>
        </row>
        <row r="3120">
          <cell r="AF3120" t="str">
            <v/>
          </cell>
          <cell r="AG3120" t="str">
            <v/>
          </cell>
          <cell r="AH3120" t="str">
            <v>/</v>
          </cell>
          <cell r="AI3120" t="str">
            <v>/</v>
          </cell>
        </row>
        <row r="3121">
          <cell r="AF3121" t="str">
            <v/>
          </cell>
          <cell r="AG3121" t="str">
            <v/>
          </cell>
          <cell r="AH3121" t="str">
            <v>/</v>
          </cell>
          <cell r="AI3121" t="str">
            <v>/</v>
          </cell>
        </row>
        <row r="3122">
          <cell r="AF3122" t="str">
            <v/>
          </cell>
          <cell r="AG3122" t="str">
            <v/>
          </cell>
          <cell r="AH3122" t="str">
            <v>/</v>
          </cell>
          <cell r="AI3122" t="str">
            <v>/</v>
          </cell>
        </row>
        <row r="3123">
          <cell r="AF3123" t="str">
            <v/>
          </cell>
          <cell r="AG3123" t="str">
            <v/>
          </cell>
          <cell r="AH3123" t="str">
            <v>/</v>
          </cell>
          <cell r="AI3123" t="str">
            <v>/</v>
          </cell>
        </row>
        <row r="3124">
          <cell r="AF3124" t="str">
            <v/>
          </cell>
          <cell r="AG3124" t="str">
            <v/>
          </cell>
          <cell r="AH3124" t="str">
            <v>/</v>
          </cell>
          <cell r="AI3124" t="str">
            <v>/</v>
          </cell>
        </row>
        <row r="3125">
          <cell r="AF3125" t="str">
            <v/>
          </cell>
          <cell r="AG3125" t="str">
            <v/>
          </cell>
          <cell r="AH3125" t="str">
            <v>/</v>
          </cell>
          <cell r="AI3125" t="str">
            <v>/</v>
          </cell>
        </row>
        <row r="3126">
          <cell r="AF3126" t="str">
            <v/>
          </cell>
          <cell r="AG3126" t="str">
            <v/>
          </cell>
          <cell r="AH3126" t="str">
            <v>/</v>
          </cell>
          <cell r="AI3126" t="str">
            <v>/</v>
          </cell>
        </row>
        <row r="3127">
          <cell r="AF3127" t="str">
            <v/>
          </cell>
          <cell r="AG3127" t="str">
            <v/>
          </cell>
          <cell r="AH3127" t="str">
            <v>/</v>
          </cell>
          <cell r="AI3127" t="str">
            <v>/</v>
          </cell>
        </row>
        <row r="3128">
          <cell r="AF3128" t="str">
            <v/>
          </cell>
          <cell r="AG3128" t="str">
            <v/>
          </cell>
          <cell r="AH3128" t="str">
            <v>/</v>
          </cell>
          <cell r="AI3128" t="str">
            <v>/</v>
          </cell>
        </row>
        <row r="3129">
          <cell r="AF3129" t="str">
            <v/>
          </cell>
          <cell r="AG3129" t="str">
            <v/>
          </cell>
          <cell r="AH3129" t="str">
            <v>/</v>
          </cell>
          <cell r="AI3129" t="str">
            <v>/</v>
          </cell>
        </row>
        <row r="3130">
          <cell r="AF3130" t="str">
            <v/>
          </cell>
          <cell r="AG3130" t="str">
            <v/>
          </cell>
          <cell r="AH3130" t="str">
            <v>/</v>
          </cell>
          <cell r="AI3130" t="str">
            <v>/</v>
          </cell>
        </row>
        <row r="3131">
          <cell r="AF3131" t="str">
            <v/>
          </cell>
          <cell r="AG3131" t="str">
            <v/>
          </cell>
          <cell r="AH3131" t="str">
            <v>/</v>
          </cell>
          <cell r="AI3131" t="str">
            <v>/</v>
          </cell>
        </row>
        <row r="3132">
          <cell r="AF3132" t="str">
            <v/>
          </cell>
          <cell r="AG3132" t="str">
            <v/>
          </cell>
          <cell r="AH3132" t="str">
            <v>/</v>
          </cell>
          <cell r="AI3132" t="str">
            <v>/</v>
          </cell>
        </row>
        <row r="3133">
          <cell r="AF3133" t="str">
            <v/>
          </cell>
          <cell r="AG3133" t="str">
            <v/>
          </cell>
          <cell r="AH3133" t="str">
            <v>/</v>
          </cell>
          <cell r="AI3133" t="str">
            <v>/</v>
          </cell>
        </row>
        <row r="3134">
          <cell r="AF3134" t="str">
            <v/>
          </cell>
          <cell r="AG3134" t="str">
            <v/>
          </cell>
          <cell r="AH3134" t="str">
            <v>/</v>
          </cell>
          <cell r="AI3134" t="str">
            <v>/</v>
          </cell>
        </row>
        <row r="3135">
          <cell r="AF3135" t="str">
            <v/>
          </cell>
          <cell r="AG3135" t="str">
            <v/>
          </cell>
          <cell r="AH3135" t="str">
            <v>/</v>
          </cell>
          <cell r="AI3135" t="str">
            <v>/</v>
          </cell>
        </row>
        <row r="3136">
          <cell r="AF3136" t="str">
            <v/>
          </cell>
          <cell r="AG3136" t="str">
            <v/>
          </cell>
          <cell r="AH3136" t="str">
            <v>/</v>
          </cell>
          <cell r="AI3136" t="str">
            <v>/</v>
          </cell>
        </row>
        <row r="3137">
          <cell r="AF3137" t="str">
            <v/>
          </cell>
          <cell r="AG3137" t="str">
            <v/>
          </cell>
          <cell r="AH3137" t="str">
            <v>/</v>
          </cell>
          <cell r="AI3137" t="str">
            <v>/</v>
          </cell>
        </row>
        <row r="3138">
          <cell r="AF3138" t="str">
            <v/>
          </cell>
          <cell r="AG3138" t="str">
            <v/>
          </cell>
          <cell r="AH3138" t="str">
            <v>/</v>
          </cell>
          <cell r="AI3138" t="str">
            <v>/</v>
          </cell>
        </row>
        <row r="3139">
          <cell r="AF3139" t="str">
            <v/>
          </cell>
          <cell r="AG3139" t="str">
            <v/>
          </cell>
          <cell r="AH3139" t="str">
            <v>/</v>
          </cell>
          <cell r="AI3139" t="str">
            <v>/</v>
          </cell>
        </row>
        <row r="3140">
          <cell r="AF3140" t="str">
            <v/>
          </cell>
          <cell r="AG3140" t="str">
            <v/>
          </cell>
          <cell r="AH3140" t="str">
            <v>/</v>
          </cell>
          <cell r="AI3140" t="str">
            <v>/</v>
          </cell>
        </row>
        <row r="3141">
          <cell r="AF3141" t="str">
            <v/>
          </cell>
          <cell r="AG3141" t="str">
            <v/>
          </cell>
          <cell r="AH3141" t="str">
            <v>/</v>
          </cell>
          <cell r="AI3141" t="str">
            <v>/</v>
          </cell>
        </row>
        <row r="3142">
          <cell r="AF3142" t="str">
            <v/>
          </cell>
          <cell r="AG3142" t="str">
            <v/>
          </cell>
          <cell r="AH3142" t="str">
            <v>/</v>
          </cell>
          <cell r="AI3142" t="str">
            <v>/</v>
          </cell>
        </row>
        <row r="3143">
          <cell r="AF3143" t="str">
            <v/>
          </cell>
          <cell r="AG3143" t="str">
            <v/>
          </cell>
          <cell r="AH3143" t="str">
            <v>/</v>
          </cell>
          <cell r="AI3143" t="str">
            <v>/</v>
          </cell>
        </row>
        <row r="3144">
          <cell r="AF3144" t="str">
            <v/>
          </cell>
          <cell r="AG3144" t="str">
            <v/>
          </cell>
          <cell r="AH3144" t="str">
            <v>/</v>
          </cell>
          <cell r="AI3144" t="str">
            <v>/</v>
          </cell>
        </row>
        <row r="3145">
          <cell r="AF3145" t="str">
            <v/>
          </cell>
          <cell r="AG3145" t="str">
            <v/>
          </cell>
          <cell r="AH3145" t="str">
            <v>/</v>
          </cell>
          <cell r="AI3145" t="str">
            <v>/</v>
          </cell>
        </row>
        <row r="3146">
          <cell r="AF3146" t="str">
            <v/>
          </cell>
          <cell r="AG3146" t="str">
            <v/>
          </cell>
          <cell r="AH3146" t="str">
            <v>/</v>
          </cell>
          <cell r="AI3146" t="str">
            <v>/</v>
          </cell>
        </row>
        <row r="3147">
          <cell r="AF3147" t="str">
            <v/>
          </cell>
          <cell r="AG3147" t="str">
            <v/>
          </cell>
          <cell r="AH3147" t="str">
            <v>/</v>
          </cell>
          <cell r="AI3147" t="str">
            <v>/</v>
          </cell>
        </row>
        <row r="3148">
          <cell r="AF3148" t="str">
            <v/>
          </cell>
          <cell r="AG3148" t="str">
            <v/>
          </cell>
          <cell r="AH3148" t="str">
            <v>/</v>
          </cell>
          <cell r="AI3148" t="str">
            <v>/</v>
          </cell>
        </row>
        <row r="3149">
          <cell r="AF3149" t="str">
            <v/>
          </cell>
          <cell r="AG3149" t="str">
            <v/>
          </cell>
          <cell r="AH3149" t="str">
            <v>/</v>
          </cell>
          <cell r="AI3149" t="str">
            <v>/</v>
          </cell>
        </row>
        <row r="3150">
          <cell r="AF3150" t="str">
            <v/>
          </cell>
          <cell r="AG3150" t="str">
            <v/>
          </cell>
          <cell r="AH3150" t="str">
            <v>/</v>
          </cell>
          <cell r="AI3150" t="str">
            <v>/</v>
          </cell>
        </row>
        <row r="3151">
          <cell r="AF3151" t="str">
            <v/>
          </cell>
          <cell r="AG3151" t="str">
            <v/>
          </cell>
          <cell r="AH3151" t="str">
            <v>/</v>
          </cell>
          <cell r="AI3151" t="str">
            <v>/</v>
          </cell>
        </row>
        <row r="3152">
          <cell r="AF3152" t="str">
            <v/>
          </cell>
          <cell r="AG3152" t="str">
            <v/>
          </cell>
          <cell r="AH3152" t="str">
            <v>/</v>
          </cell>
          <cell r="AI3152" t="str">
            <v>/</v>
          </cell>
        </row>
        <row r="3153">
          <cell r="AF3153" t="str">
            <v/>
          </cell>
          <cell r="AG3153" t="str">
            <v/>
          </cell>
          <cell r="AH3153" t="str">
            <v>/</v>
          </cell>
          <cell r="AI3153" t="str">
            <v>/</v>
          </cell>
        </row>
        <row r="3154">
          <cell r="AF3154" t="str">
            <v/>
          </cell>
          <cell r="AG3154" t="str">
            <v/>
          </cell>
          <cell r="AH3154" t="str">
            <v>/</v>
          </cell>
          <cell r="AI3154" t="str">
            <v>/</v>
          </cell>
        </row>
        <row r="3155">
          <cell r="AF3155" t="str">
            <v/>
          </cell>
          <cell r="AG3155" t="str">
            <v/>
          </cell>
          <cell r="AH3155" t="str">
            <v>/</v>
          </cell>
          <cell r="AI3155" t="str">
            <v>/</v>
          </cell>
        </row>
        <row r="3156">
          <cell r="AF3156" t="str">
            <v/>
          </cell>
          <cell r="AG3156" t="str">
            <v/>
          </cell>
          <cell r="AH3156" t="str">
            <v>/</v>
          </cell>
          <cell r="AI3156" t="str">
            <v>/</v>
          </cell>
        </row>
        <row r="3157">
          <cell r="AF3157" t="str">
            <v/>
          </cell>
          <cell r="AG3157" t="str">
            <v/>
          </cell>
          <cell r="AH3157" t="str">
            <v>/</v>
          </cell>
          <cell r="AI3157" t="str">
            <v>/</v>
          </cell>
        </row>
        <row r="3158">
          <cell r="AF3158" t="str">
            <v/>
          </cell>
          <cell r="AG3158" t="str">
            <v/>
          </cell>
          <cell r="AH3158" t="str">
            <v>/</v>
          </cell>
          <cell r="AI3158" t="str">
            <v>/</v>
          </cell>
        </row>
        <row r="3159">
          <cell r="AF3159" t="str">
            <v/>
          </cell>
          <cell r="AG3159" t="str">
            <v/>
          </cell>
          <cell r="AH3159" t="str">
            <v>/</v>
          </cell>
          <cell r="AI3159" t="str">
            <v>/</v>
          </cell>
        </row>
        <row r="3160">
          <cell r="AF3160" t="str">
            <v/>
          </cell>
          <cell r="AG3160" t="str">
            <v/>
          </cell>
          <cell r="AH3160" t="str">
            <v>/</v>
          </cell>
          <cell r="AI3160" t="str">
            <v>/</v>
          </cell>
        </row>
        <row r="3161">
          <cell r="AF3161" t="str">
            <v/>
          </cell>
          <cell r="AG3161" t="str">
            <v/>
          </cell>
          <cell r="AH3161" t="str">
            <v>/</v>
          </cell>
          <cell r="AI3161" t="str">
            <v>/</v>
          </cell>
        </row>
        <row r="3162">
          <cell r="AF3162" t="str">
            <v/>
          </cell>
          <cell r="AG3162" t="str">
            <v/>
          </cell>
          <cell r="AH3162" t="str">
            <v>/</v>
          </cell>
          <cell r="AI3162" t="str">
            <v>/</v>
          </cell>
        </row>
        <row r="3163">
          <cell r="AF3163" t="str">
            <v/>
          </cell>
          <cell r="AG3163" t="str">
            <v/>
          </cell>
          <cell r="AH3163" t="str">
            <v>/</v>
          </cell>
          <cell r="AI3163" t="str">
            <v>/</v>
          </cell>
        </row>
        <row r="3164">
          <cell r="AF3164" t="str">
            <v/>
          </cell>
          <cell r="AG3164" t="str">
            <v/>
          </cell>
          <cell r="AH3164" t="str">
            <v>/</v>
          </cell>
          <cell r="AI3164" t="str">
            <v>/</v>
          </cell>
        </row>
        <row r="3165">
          <cell r="AF3165" t="str">
            <v/>
          </cell>
          <cell r="AG3165" t="str">
            <v/>
          </cell>
          <cell r="AH3165" t="str">
            <v>/</v>
          </cell>
          <cell r="AI3165" t="str">
            <v>/</v>
          </cell>
        </row>
        <row r="3166">
          <cell r="AF3166" t="str">
            <v/>
          </cell>
          <cell r="AG3166" t="str">
            <v/>
          </cell>
          <cell r="AH3166" t="str">
            <v>/</v>
          </cell>
          <cell r="AI3166" t="str">
            <v>/</v>
          </cell>
        </row>
        <row r="3167">
          <cell r="AF3167" t="str">
            <v/>
          </cell>
          <cell r="AG3167" t="str">
            <v/>
          </cell>
          <cell r="AH3167" t="str">
            <v>/</v>
          </cell>
          <cell r="AI3167" t="str">
            <v>/</v>
          </cell>
        </row>
        <row r="3168">
          <cell r="AF3168" t="str">
            <v/>
          </cell>
          <cell r="AG3168" t="str">
            <v/>
          </cell>
          <cell r="AH3168" t="str">
            <v>/</v>
          </cell>
          <cell r="AI3168" t="str">
            <v>/</v>
          </cell>
        </row>
        <row r="3169">
          <cell r="AF3169" t="str">
            <v/>
          </cell>
          <cell r="AG3169" t="str">
            <v/>
          </cell>
          <cell r="AH3169" t="str">
            <v>/</v>
          </cell>
          <cell r="AI3169" t="str">
            <v>/</v>
          </cell>
        </row>
        <row r="3170">
          <cell r="AF3170" t="str">
            <v/>
          </cell>
          <cell r="AG3170" t="str">
            <v/>
          </cell>
          <cell r="AH3170" t="str">
            <v>/</v>
          </cell>
          <cell r="AI3170" t="str">
            <v>/</v>
          </cell>
        </row>
        <row r="3171">
          <cell r="AF3171" t="str">
            <v/>
          </cell>
          <cell r="AG3171" t="str">
            <v/>
          </cell>
          <cell r="AH3171" t="str">
            <v>/</v>
          </cell>
          <cell r="AI3171" t="str">
            <v>/</v>
          </cell>
        </row>
        <row r="3172">
          <cell r="AF3172" t="str">
            <v/>
          </cell>
          <cell r="AG3172" t="str">
            <v/>
          </cell>
          <cell r="AH3172" t="str">
            <v>/</v>
          </cell>
          <cell r="AI3172" t="str">
            <v>/</v>
          </cell>
        </row>
        <row r="3173">
          <cell r="AF3173" t="str">
            <v/>
          </cell>
          <cell r="AG3173" t="str">
            <v/>
          </cell>
          <cell r="AH3173" t="str">
            <v>/</v>
          </cell>
          <cell r="AI3173" t="str">
            <v>/</v>
          </cell>
        </row>
        <row r="3174">
          <cell r="AF3174" t="str">
            <v/>
          </cell>
          <cell r="AG3174" t="str">
            <v/>
          </cell>
          <cell r="AH3174" t="str">
            <v>/</v>
          </cell>
          <cell r="AI3174" t="str">
            <v>/</v>
          </cell>
        </row>
        <row r="3175">
          <cell r="AF3175" t="str">
            <v/>
          </cell>
          <cell r="AG3175" t="str">
            <v/>
          </cell>
          <cell r="AH3175" t="str">
            <v>/</v>
          </cell>
          <cell r="AI3175" t="str">
            <v>/</v>
          </cell>
        </row>
        <row r="3176">
          <cell r="AF3176" t="str">
            <v/>
          </cell>
          <cell r="AG3176" t="str">
            <v/>
          </cell>
          <cell r="AH3176" t="str">
            <v>/</v>
          </cell>
          <cell r="AI3176" t="str">
            <v>/</v>
          </cell>
        </row>
        <row r="3177">
          <cell r="AF3177" t="str">
            <v/>
          </cell>
          <cell r="AG3177" t="str">
            <v/>
          </cell>
          <cell r="AH3177" t="str">
            <v>/</v>
          </cell>
          <cell r="AI3177" t="str">
            <v>/</v>
          </cell>
        </row>
        <row r="3178">
          <cell r="AF3178" t="str">
            <v/>
          </cell>
          <cell r="AG3178" t="str">
            <v/>
          </cell>
          <cell r="AH3178" t="str">
            <v>/</v>
          </cell>
          <cell r="AI3178" t="str">
            <v>/</v>
          </cell>
        </row>
        <row r="3179">
          <cell r="AF3179" t="str">
            <v/>
          </cell>
          <cell r="AG3179" t="str">
            <v/>
          </cell>
          <cell r="AH3179" t="str">
            <v>/</v>
          </cell>
          <cell r="AI3179" t="str">
            <v>/</v>
          </cell>
        </row>
        <row r="3180">
          <cell r="AF3180" t="str">
            <v/>
          </cell>
          <cell r="AG3180" t="str">
            <v/>
          </cell>
          <cell r="AH3180" t="str">
            <v>/</v>
          </cell>
          <cell r="AI3180" t="str">
            <v>/</v>
          </cell>
        </row>
        <row r="3181">
          <cell r="AF3181" t="str">
            <v/>
          </cell>
          <cell r="AG3181" t="str">
            <v/>
          </cell>
          <cell r="AH3181" t="str">
            <v>/</v>
          </cell>
          <cell r="AI3181" t="str">
            <v>/</v>
          </cell>
        </row>
        <row r="3182">
          <cell r="AF3182" t="str">
            <v/>
          </cell>
          <cell r="AG3182" t="str">
            <v/>
          </cell>
          <cell r="AH3182" t="str">
            <v>/</v>
          </cell>
          <cell r="AI3182" t="str">
            <v>/</v>
          </cell>
        </row>
        <row r="3183">
          <cell r="AF3183" t="str">
            <v/>
          </cell>
          <cell r="AG3183" t="str">
            <v/>
          </cell>
          <cell r="AH3183" t="str">
            <v>/</v>
          </cell>
          <cell r="AI3183" t="str">
            <v>/</v>
          </cell>
        </row>
        <row r="3184">
          <cell r="AF3184" t="str">
            <v/>
          </cell>
          <cell r="AG3184" t="str">
            <v/>
          </cell>
          <cell r="AH3184" t="str">
            <v>/</v>
          </cell>
          <cell r="AI3184" t="str">
            <v>/</v>
          </cell>
        </row>
        <row r="3185">
          <cell r="AF3185" t="str">
            <v/>
          </cell>
          <cell r="AG3185" t="str">
            <v/>
          </cell>
          <cell r="AH3185" t="str">
            <v>/</v>
          </cell>
          <cell r="AI3185" t="str">
            <v>/</v>
          </cell>
        </row>
        <row r="3186">
          <cell r="AF3186" t="str">
            <v/>
          </cell>
          <cell r="AG3186" t="str">
            <v/>
          </cell>
          <cell r="AH3186" t="str">
            <v>/</v>
          </cell>
          <cell r="AI3186" t="str">
            <v>/</v>
          </cell>
        </row>
        <row r="3187">
          <cell r="AF3187" t="str">
            <v/>
          </cell>
          <cell r="AG3187" t="str">
            <v/>
          </cell>
          <cell r="AH3187" t="str">
            <v>/</v>
          </cell>
          <cell r="AI3187" t="str">
            <v>/</v>
          </cell>
        </row>
        <row r="3188">
          <cell r="AF3188" t="str">
            <v/>
          </cell>
          <cell r="AG3188" t="str">
            <v/>
          </cell>
          <cell r="AH3188" t="str">
            <v>/</v>
          </cell>
          <cell r="AI3188" t="str">
            <v>/</v>
          </cell>
        </row>
        <row r="3189">
          <cell r="AF3189" t="str">
            <v/>
          </cell>
          <cell r="AG3189" t="str">
            <v/>
          </cell>
          <cell r="AH3189" t="str">
            <v>/</v>
          </cell>
          <cell r="AI3189" t="str">
            <v>/</v>
          </cell>
        </row>
        <row r="3190">
          <cell r="AF3190" t="str">
            <v/>
          </cell>
          <cell r="AG3190" t="str">
            <v/>
          </cell>
          <cell r="AH3190" t="str">
            <v>/</v>
          </cell>
          <cell r="AI3190" t="str">
            <v>/</v>
          </cell>
        </row>
        <row r="3191">
          <cell r="AF3191" t="str">
            <v/>
          </cell>
          <cell r="AG3191" t="str">
            <v/>
          </cell>
          <cell r="AH3191" t="str">
            <v>/</v>
          </cell>
          <cell r="AI3191" t="str">
            <v>/</v>
          </cell>
        </row>
        <row r="3192">
          <cell r="AF3192" t="str">
            <v/>
          </cell>
          <cell r="AG3192" t="str">
            <v/>
          </cell>
          <cell r="AH3192" t="str">
            <v>/</v>
          </cell>
          <cell r="AI3192" t="str">
            <v>/</v>
          </cell>
        </row>
        <row r="3193">
          <cell r="AF3193" t="str">
            <v/>
          </cell>
          <cell r="AG3193" t="str">
            <v/>
          </cell>
          <cell r="AH3193" t="str">
            <v>/</v>
          </cell>
          <cell r="AI3193" t="str">
            <v>/</v>
          </cell>
        </row>
        <row r="3194">
          <cell r="AF3194" t="str">
            <v/>
          </cell>
          <cell r="AG3194" t="str">
            <v/>
          </cell>
          <cell r="AH3194" t="str">
            <v>/</v>
          </cell>
          <cell r="AI3194" t="str">
            <v>/</v>
          </cell>
        </row>
        <row r="3195">
          <cell r="AF3195" t="str">
            <v/>
          </cell>
          <cell r="AG3195" t="str">
            <v/>
          </cell>
          <cell r="AH3195" t="str">
            <v>/</v>
          </cell>
          <cell r="AI3195" t="str">
            <v>/</v>
          </cell>
        </row>
        <row r="3196">
          <cell r="AF3196" t="str">
            <v/>
          </cell>
          <cell r="AG3196" t="str">
            <v/>
          </cell>
          <cell r="AH3196" t="str">
            <v>/</v>
          </cell>
          <cell r="AI3196" t="str">
            <v>/</v>
          </cell>
        </row>
        <row r="3197">
          <cell r="AF3197" t="str">
            <v/>
          </cell>
          <cell r="AG3197" t="str">
            <v/>
          </cell>
          <cell r="AH3197" t="str">
            <v>/</v>
          </cell>
          <cell r="AI3197" t="str">
            <v>/</v>
          </cell>
        </row>
        <row r="3198">
          <cell r="AF3198" t="str">
            <v/>
          </cell>
          <cell r="AG3198" t="str">
            <v/>
          </cell>
          <cell r="AH3198" t="str">
            <v>/</v>
          </cell>
          <cell r="AI3198" t="str">
            <v>/</v>
          </cell>
        </row>
        <row r="3199">
          <cell r="AF3199" t="str">
            <v/>
          </cell>
          <cell r="AG3199" t="str">
            <v/>
          </cell>
          <cell r="AH3199" t="str">
            <v>/</v>
          </cell>
          <cell r="AI3199" t="str">
            <v>/</v>
          </cell>
        </row>
        <row r="3200">
          <cell r="AF3200" t="str">
            <v/>
          </cell>
          <cell r="AG3200" t="str">
            <v/>
          </cell>
          <cell r="AH3200" t="str">
            <v>/</v>
          </cell>
          <cell r="AI3200" t="str">
            <v>/</v>
          </cell>
        </row>
        <row r="3201">
          <cell r="AF3201" t="str">
            <v/>
          </cell>
          <cell r="AG3201" t="str">
            <v/>
          </cell>
          <cell r="AH3201" t="str">
            <v>/</v>
          </cell>
          <cell r="AI3201" t="str">
            <v>/</v>
          </cell>
        </row>
        <row r="3202">
          <cell r="AF3202" t="str">
            <v/>
          </cell>
          <cell r="AG3202" t="str">
            <v/>
          </cell>
          <cell r="AH3202" t="str">
            <v>/</v>
          </cell>
          <cell r="AI3202" t="str">
            <v>/</v>
          </cell>
        </row>
        <row r="3203">
          <cell r="AF3203" t="str">
            <v/>
          </cell>
          <cell r="AG3203" t="str">
            <v/>
          </cell>
          <cell r="AH3203" t="str">
            <v>/</v>
          </cell>
          <cell r="AI3203" t="str">
            <v>/</v>
          </cell>
        </row>
        <row r="3204">
          <cell r="AF3204" t="str">
            <v/>
          </cell>
          <cell r="AG3204" t="str">
            <v/>
          </cell>
          <cell r="AH3204" t="str">
            <v>/</v>
          </cell>
          <cell r="AI3204" t="str">
            <v>/</v>
          </cell>
        </row>
        <row r="3205">
          <cell r="AF3205" t="str">
            <v/>
          </cell>
          <cell r="AG3205" t="str">
            <v/>
          </cell>
          <cell r="AH3205" t="str">
            <v>/</v>
          </cell>
          <cell r="AI3205" t="str">
            <v>/</v>
          </cell>
        </row>
        <row r="3206">
          <cell r="AF3206" t="str">
            <v/>
          </cell>
          <cell r="AG3206" t="str">
            <v/>
          </cell>
          <cell r="AH3206" t="str">
            <v>/</v>
          </cell>
          <cell r="AI3206" t="str">
            <v>/</v>
          </cell>
        </row>
        <row r="3207">
          <cell r="AF3207" t="str">
            <v/>
          </cell>
          <cell r="AG3207" t="str">
            <v/>
          </cell>
          <cell r="AH3207" t="str">
            <v>/</v>
          </cell>
          <cell r="AI3207" t="str">
            <v>/</v>
          </cell>
        </row>
        <row r="3208">
          <cell r="AF3208" t="str">
            <v/>
          </cell>
          <cell r="AG3208" t="str">
            <v/>
          </cell>
          <cell r="AH3208" t="str">
            <v>/</v>
          </cell>
          <cell r="AI3208" t="str">
            <v>/</v>
          </cell>
        </row>
        <row r="3209">
          <cell r="AF3209" t="str">
            <v/>
          </cell>
          <cell r="AG3209" t="str">
            <v/>
          </cell>
          <cell r="AH3209" t="str">
            <v>/</v>
          </cell>
          <cell r="AI3209" t="str">
            <v>/</v>
          </cell>
        </row>
        <row r="3210">
          <cell r="AF3210" t="str">
            <v/>
          </cell>
          <cell r="AG3210" t="str">
            <v/>
          </cell>
          <cell r="AH3210" t="str">
            <v>/</v>
          </cell>
          <cell r="AI3210" t="str">
            <v>/</v>
          </cell>
        </row>
        <row r="3211">
          <cell r="AF3211" t="str">
            <v/>
          </cell>
          <cell r="AG3211" t="str">
            <v/>
          </cell>
          <cell r="AH3211" t="str">
            <v>/</v>
          </cell>
          <cell r="AI3211" t="str">
            <v>/</v>
          </cell>
        </row>
        <row r="3212">
          <cell r="AF3212" t="str">
            <v/>
          </cell>
          <cell r="AG3212" t="str">
            <v/>
          </cell>
          <cell r="AH3212" t="str">
            <v>/</v>
          </cell>
          <cell r="AI3212" t="str">
            <v>/</v>
          </cell>
        </row>
        <row r="3213">
          <cell r="AF3213" t="str">
            <v/>
          </cell>
          <cell r="AG3213" t="str">
            <v/>
          </cell>
          <cell r="AH3213" t="str">
            <v>/</v>
          </cell>
          <cell r="AI3213" t="str">
            <v>/</v>
          </cell>
        </row>
        <row r="3214">
          <cell r="AF3214" t="str">
            <v/>
          </cell>
          <cell r="AG3214" t="str">
            <v/>
          </cell>
          <cell r="AH3214" t="str">
            <v>/</v>
          </cell>
          <cell r="AI3214" t="str">
            <v>/</v>
          </cell>
        </row>
        <row r="3215">
          <cell r="AF3215" t="str">
            <v/>
          </cell>
          <cell r="AG3215" t="str">
            <v/>
          </cell>
          <cell r="AH3215" t="str">
            <v>/</v>
          </cell>
          <cell r="AI3215" t="str">
            <v>/</v>
          </cell>
        </row>
        <row r="3216">
          <cell r="AF3216" t="str">
            <v/>
          </cell>
          <cell r="AG3216" t="str">
            <v/>
          </cell>
          <cell r="AH3216" t="str">
            <v>/</v>
          </cell>
          <cell r="AI3216" t="str">
            <v>/</v>
          </cell>
        </row>
        <row r="3217">
          <cell r="AF3217" t="str">
            <v/>
          </cell>
          <cell r="AG3217" t="str">
            <v/>
          </cell>
          <cell r="AH3217" t="str">
            <v>/</v>
          </cell>
          <cell r="AI3217" t="str">
            <v>/</v>
          </cell>
        </row>
        <row r="3218">
          <cell r="AF3218" t="str">
            <v/>
          </cell>
          <cell r="AG3218" t="str">
            <v/>
          </cell>
          <cell r="AH3218" t="str">
            <v>/</v>
          </cell>
          <cell r="AI3218" t="str">
            <v>/</v>
          </cell>
        </row>
        <row r="3219">
          <cell r="AF3219" t="str">
            <v/>
          </cell>
          <cell r="AG3219" t="str">
            <v/>
          </cell>
          <cell r="AH3219" t="str">
            <v>/</v>
          </cell>
          <cell r="AI3219" t="str">
            <v>/</v>
          </cell>
        </row>
        <row r="3220">
          <cell r="AF3220" t="str">
            <v/>
          </cell>
          <cell r="AG3220" t="str">
            <v/>
          </cell>
          <cell r="AH3220" t="str">
            <v>/</v>
          </cell>
          <cell r="AI3220" t="str">
            <v>/</v>
          </cell>
        </row>
        <row r="3221">
          <cell r="AF3221" t="str">
            <v/>
          </cell>
          <cell r="AG3221" t="str">
            <v/>
          </cell>
          <cell r="AH3221" t="str">
            <v>/</v>
          </cell>
          <cell r="AI3221" t="str">
            <v>/</v>
          </cell>
        </row>
        <row r="3222">
          <cell r="AF3222" t="str">
            <v/>
          </cell>
          <cell r="AG3222" t="str">
            <v/>
          </cell>
          <cell r="AH3222" t="str">
            <v>/</v>
          </cell>
          <cell r="AI3222" t="str">
            <v>/</v>
          </cell>
        </row>
        <row r="3223">
          <cell r="AF3223" t="str">
            <v/>
          </cell>
          <cell r="AG3223" t="str">
            <v/>
          </cell>
          <cell r="AH3223" t="str">
            <v>/</v>
          </cell>
          <cell r="AI3223" t="str">
            <v>/</v>
          </cell>
        </row>
        <row r="3224">
          <cell r="AF3224" t="str">
            <v/>
          </cell>
          <cell r="AG3224" t="str">
            <v/>
          </cell>
          <cell r="AH3224" t="str">
            <v>/</v>
          </cell>
          <cell r="AI3224" t="str">
            <v>/</v>
          </cell>
        </row>
        <row r="3225">
          <cell r="AF3225" t="str">
            <v/>
          </cell>
          <cell r="AG3225" t="str">
            <v/>
          </cell>
          <cell r="AH3225" t="str">
            <v>/</v>
          </cell>
          <cell r="AI3225" t="str">
            <v>/</v>
          </cell>
        </row>
        <row r="3226">
          <cell r="AF3226" t="str">
            <v/>
          </cell>
          <cell r="AG3226" t="str">
            <v/>
          </cell>
          <cell r="AH3226" t="str">
            <v>/</v>
          </cell>
          <cell r="AI3226" t="str">
            <v>/</v>
          </cell>
        </row>
        <row r="3227">
          <cell r="AF3227" t="str">
            <v/>
          </cell>
          <cell r="AG3227" t="str">
            <v/>
          </cell>
          <cell r="AH3227" t="str">
            <v>/</v>
          </cell>
          <cell r="AI3227" t="str">
            <v>/</v>
          </cell>
        </row>
        <row r="3228">
          <cell r="AF3228" t="str">
            <v/>
          </cell>
          <cell r="AG3228" t="str">
            <v/>
          </cell>
          <cell r="AH3228" t="str">
            <v>/</v>
          </cell>
          <cell r="AI3228" t="str">
            <v>/</v>
          </cell>
        </row>
        <row r="3229">
          <cell r="AF3229" t="str">
            <v/>
          </cell>
          <cell r="AG3229" t="str">
            <v/>
          </cell>
          <cell r="AH3229" t="str">
            <v>/</v>
          </cell>
          <cell r="AI3229" t="str">
            <v>/</v>
          </cell>
        </row>
        <row r="3230">
          <cell r="AF3230" t="str">
            <v/>
          </cell>
          <cell r="AG3230" t="str">
            <v/>
          </cell>
          <cell r="AH3230" t="str">
            <v>/</v>
          </cell>
          <cell r="AI3230" t="str">
            <v>/</v>
          </cell>
        </row>
        <row r="3231">
          <cell r="AF3231" t="str">
            <v/>
          </cell>
          <cell r="AG3231" t="str">
            <v/>
          </cell>
          <cell r="AH3231" t="str">
            <v>/</v>
          </cell>
          <cell r="AI3231" t="str">
            <v>/</v>
          </cell>
        </row>
        <row r="3232">
          <cell r="AF3232" t="str">
            <v/>
          </cell>
          <cell r="AG3232" t="str">
            <v/>
          </cell>
          <cell r="AH3232" t="str">
            <v>/</v>
          </cell>
          <cell r="AI3232" t="str">
            <v>/</v>
          </cell>
        </row>
        <row r="3233">
          <cell r="AF3233" t="str">
            <v/>
          </cell>
          <cell r="AG3233" t="str">
            <v/>
          </cell>
          <cell r="AH3233" t="str">
            <v>/</v>
          </cell>
          <cell r="AI3233" t="str">
            <v>/</v>
          </cell>
        </row>
        <row r="3234">
          <cell r="AF3234" t="str">
            <v/>
          </cell>
          <cell r="AG3234" t="str">
            <v/>
          </cell>
          <cell r="AH3234" t="str">
            <v>/</v>
          </cell>
          <cell r="AI3234" t="str">
            <v>/</v>
          </cell>
        </row>
        <row r="3235">
          <cell r="AF3235" t="str">
            <v/>
          </cell>
          <cell r="AG3235" t="str">
            <v/>
          </cell>
          <cell r="AH3235" t="str">
            <v>/</v>
          </cell>
          <cell r="AI3235" t="str">
            <v>/</v>
          </cell>
        </row>
        <row r="3236">
          <cell r="AF3236" t="str">
            <v/>
          </cell>
          <cell r="AG3236" t="str">
            <v/>
          </cell>
          <cell r="AH3236" t="str">
            <v>/</v>
          </cell>
          <cell r="AI3236" t="str">
            <v>/</v>
          </cell>
        </row>
        <row r="3237">
          <cell r="AF3237" t="str">
            <v/>
          </cell>
          <cell r="AG3237" t="str">
            <v/>
          </cell>
          <cell r="AH3237" t="str">
            <v>/</v>
          </cell>
          <cell r="AI3237" t="str">
            <v>/</v>
          </cell>
        </row>
        <row r="3238">
          <cell r="AF3238" t="str">
            <v/>
          </cell>
          <cell r="AG3238" t="str">
            <v/>
          </cell>
          <cell r="AH3238" t="str">
            <v>/</v>
          </cell>
          <cell r="AI3238" t="str">
            <v>/</v>
          </cell>
        </row>
        <row r="3239">
          <cell r="AF3239" t="str">
            <v/>
          </cell>
          <cell r="AG3239" t="str">
            <v/>
          </cell>
          <cell r="AH3239" t="str">
            <v>/</v>
          </cell>
          <cell r="AI3239" t="str">
            <v>/</v>
          </cell>
        </row>
        <row r="3240">
          <cell r="AF3240" t="str">
            <v/>
          </cell>
          <cell r="AG3240" t="str">
            <v/>
          </cell>
          <cell r="AH3240" t="str">
            <v>/</v>
          </cell>
          <cell r="AI3240" t="str">
            <v>/</v>
          </cell>
        </row>
        <row r="3241">
          <cell r="AF3241" t="str">
            <v/>
          </cell>
          <cell r="AG3241" t="str">
            <v/>
          </cell>
          <cell r="AH3241" t="str">
            <v>/</v>
          </cell>
          <cell r="AI3241" t="str">
            <v>/</v>
          </cell>
        </row>
        <row r="3242">
          <cell r="AF3242" t="str">
            <v/>
          </cell>
          <cell r="AG3242" t="str">
            <v/>
          </cell>
          <cell r="AH3242" t="str">
            <v>/</v>
          </cell>
          <cell r="AI3242" t="str">
            <v>/</v>
          </cell>
        </row>
        <row r="3243">
          <cell r="AF3243" t="str">
            <v/>
          </cell>
          <cell r="AG3243" t="str">
            <v/>
          </cell>
          <cell r="AH3243" t="str">
            <v>/</v>
          </cell>
          <cell r="AI3243" t="str">
            <v>/</v>
          </cell>
        </row>
        <row r="3244">
          <cell r="AF3244" t="str">
            <v/>
          </cell>
          <cell r="AG3244" t="str">
            <v/>
          </cell>
          <cell r="AH3244" t="str">
            <v>/</v>
          </cell>
          <cell r="AI3244" t="str">
            <v>/</v>
          </cell>
        </row>
        <row r="3245">
          <cell r="AF3245" t="str">
            <v/>
          </cell>
          <cell r="AG3245" t="str">
            <v/>
          </cell>
          <cell r="AH3245" t="str">
            <v>/</v>
          </cell>
          <cell r="AI3245" t="str">
            <v>/</v>
          </cell>
        </row>
        <row r="3246">
          <cell r="AF3246" t="str">
            <v/>
          </cell>
          <cell r="AG3246" t="str">
            <v/>
          </cell>
          <cell r="AH3246" t="str">
            <v>/</v>
          </cell>
          <cell r="AI3246" t="str">
            <v>/</v>
          </cell>
        </row>
        <row r="3247">
          <cell r="AF3247" t="str">
            <v/>
          </cell>
          <cell r="AG3247" t="str">
            <v/>
          </cell>
          <cell r="AH3247" t="str">
            <v>/</v>
          </cell>
          <cell r="AI3247" t="str">
            <v>/</v>
          </cell>
        </row>
        <row r="3248">
          <cell r="AF3248" t="str">
            <v/>
          </cell>
          <cell r="AG3248" t="str">
            <v/>
          </cell>
          <cell r="AH3248" t="str">
            <v>/</v>
          </cell>
          <cell r="AI3248" t="str">
            <v>/</v>
          </cell>
        </row>
        <row r="3249">
          <cell r="AF3249" t="str">
            <v/>
          </cell>
          <cell r="AG3249" t="str">
            <v/>
          </cell>
          <cell r="AH3249" t="str">
            <v>/</v>
          </cell>
          <cell r="AI3249" t="str">
            <v>/</v>
          </cell>
        </row>
        <row r="3250">
          <cell r="AF3250" t="str">
            <v/>
          </cell>
          <cell r="AG3250" t="str">
            <v/>
          </cell>
          <cell r="AH3250" t="str">
            <v>/</v>
          </cell>
          <cell r="AI3250" t="str">
            <v>/</v>
          </cell>
        </row>
        <row r="3251">
          <cell r="AF3251" t="str">
            <v/>
          </cell>
          <cell r="AG3251" t="str">
            <v/>
          </cell>
          <cell r="AH3251" t="str">
            <v>/</v>
          </cell>
          <cell r="AI3251" t="str">
            <v>/</v>
          </cell>
        </row>
        <row r="3252">
          <cell r="AF3252" t="str">
            <v/>
          </cell>
          <cell r="AG3252" t="str">
            <v/>
          </cell>
          <cell r="AH3252" t="str">
            <v>/</v>
          </cell>
          <cell r="AI3252" t="str">
            <v>/</v>
          </cell>
        </row>
        <row r="3253">
          <cell r="AF3253" t="str">
            <v/>
          </cell>
          <cell r="AG3253" t="str">
            <v/>
          </cell>
          <cell r="AH3253" t="str">
            <v>/</v>
          </cell>
          <cell r="AI3253" t="str">
            <v>/</v>
          </cell>
        </row>
        <row r="3254">
          <cell r="AF3254" t="str">
            <v/>
          </cell>
          <cell r="AG3254" t="str">
            <v/>
          </cell>
          <cell r="AH3254" t="str">
            <v>/</v>
          </cell>
          <cell r="AI3254" t="str">
            <v>/</v>
          </cell>
        </row>
        <row r="3255">
          <cell r="AF3255" t="str">
            <v/>
          </cell>
          <cell r="AG3255" t="str">
            <v/>
          </cell>
          <cell r="AH3255" t="str">
            <v>/</v>
          </cell>
          <cell r="AI3255" t="str">
            <v>/</v>
          </cell>
        </row>
        <row r="3256">
          <cell r="AF3256" t="str">
            <v/>
          </cell>
          <cell r="AG3256" t="str">
            <v/>
          </cell>
          <cell r="AH3256" t="str">
            <v>/</v>
          </cell>
          <cell r="AI3256" t="str">
            <v>/</v>
          </cell>
        </row>
        <row r="3257">
          <cell r="AF3257" t="str">
            <v/>
          </cell>
          <cell r="AG3257" t="str">
            <v/>
          </cell>
          <cell r="AH3257" t="str">
            <v>/</v>
          </cell>
          <cell r="AI3257" t="str">
            <v>/</v>
          </cell>
        </row>
        <row r="3258">
          <cell r="AF3258" t="str">
            <v/>
          </cell>
          <cell r="AG3258" t="str">
            <v/>
          </cell>
          <cell r="AH3258" t="str">
            <v>/</v>
          </cell>
          <cell r="AI3258" t="str">
            <v>/</v>
          </cell>
        </row>
        <row r="3259">
          <cell r="AF3259" t="str">
            <v/>
          </cell>
          <cell r="AG3259" t="str">
            <v/>
          </cell>
          <cell r="AH3259" t="str">
            <v>/</v>
          </cell>
          <cell r="AI3259" t="str">
            <v>/</v>
          </cell>
        </row>
        <row r="3260">
          <cell r="AF3260" t="str">
            <v/>
          </cell>
          <cell r="AG3260" t="str">
            <v/>
          </cell>
          <cell r="AH3260" t="str">
            <v>/</v>
          </cell>
          <cell r="AI3260" t="str">
            <v>/</v>
          </cell>
        </row>
        <row r="3261">
          <cell r="AF3261" t="str">
            <v/>
          </cell>
          <cell r="AG3261" t="str">
            <v/>
          </cell>
          <cell r="AH3261" t="str">
            <v>/</v>
          </cell>
          <cell r="AI3261" t="str">
            <v>/</v>
          </cell>
        </row>
        <row r="3262">
          <cell r="AF3262" t="str">
            <v/>
          </cell>
          <cell r="AG3262" t="str">
            <v/>
          </cell>
          <cell r="AH3262" t="str">
            <v>/</v>
          </cell>
          <cell r="AI3262" t="str">
            <v>/</v>
          </cell>
        </row>
        <row r="3263">
          <cell r="AF3263" t="str">
            <v/>
          </cell>
          <cell r="AG3263" t="str">
            <v/>
          </cell>
          <cell r="AH3263" t="str">
            <v>/</v>
          </cell>
          <cell r="AI3263" t="str">
            <v>/</v>
          </cell>
        </row>
        <row r="3264">
          <cell r="AF3264" t="str">
            <v/>
          </cell>
          <cell r="AG3264" t="str">
            <v/>
          </cell>
          <cell r="AH3264" t="str">
            <v>/</v>
          </cell>
          <cell r="AI3264" t="str">
            <v>/</v>
          </cell>
        </row>
        <row r="3265">
          <cell r="AF3265" t="str">
            <v/>
          </cell>
          <cell r="AG3265" t="str">
            <v/>
          </cell>
          <cell r="AH3265" t="str">
            <v>/</v>
          </cell>
          <cell r="AI3265" t="str">
            <v>/</v>
          </cell>
        </row>
        <row r="3266">
          <cell r="AF3266" t="str">
            <v/>
          </cell>
          <cell r="AG3266" t="str">
            <v/>
          </cell>
          <cell r="AH3266" t="str">
            <v>/</v>
          </cell>
          <cell r="AI3266" t="str">
            <v>/</v>
          </cell>
        </row>
        <row r="3267">
          <cell r="AF3267" t="str">
            <v/>
          </cell>
          <cell r="AG3267" t="str">
            <v/>
          </cell>
          <cell r="AH3267" t="str">
            <v>/</v>
          </cell>
          <cell r="AI3267" t="str">
            <v>/</v>
          </cell>
        </row>
        <row r="3268">
          <cell r="AF3268" t="str">
            <v/>
          </cell>
          <cell r="AG3268" t="str">
            <v/>
          </cell>
          <cell r="AH3268" t="str">
            <v>/</v>
          </cell>
          <cell r="AI3268" t="str">
            <v>/</v>
          </cell>
        </row>
        <row r="3269">
          <cell r="AF3269" t="str">
            <v/>
          </cell>
          <cell r="AG3269" t="str">
            <v/>
          </cell>
          <cell r="AH3269" t="str">
            <v>/</v>
          </cell>
          <cell r="AI3269" t="str">
            <v>/</v>
          </cell>
        </row>
        <row r="3270">
          <cell r="AF3270" t="str">
            <v/>
          </cell>
          <cell r="AG3270" t="str">
            <v/>
          </cell>
          <cell r="AH3270" t="str">
            <v>/</v>
          </cell>
          <cell r="AI3270" t="str">
            <v>/</v>
          </cell>
        </row>
        <row r="3271">
          <cell r="AF3271" t="str">
            <v/>
          </cell>
          <cell r="AG3271" t="str">
            <v/>
          </cell>
          <cell r="AH3271" t="str">
            <v>/</v>
          </cell>
          <cell r="AI3271" t="str">
            <v>/</v>
          </cell>
        </row>
        <row r="3272">
          <cell r="AF3272" t="str">
            <v/>
          </cell>
          <cell r="AG3272" t="str">
            <v/>
          </cell>
          <cell r="AH3272" t="str">
            <v>/</v>
          </cell>
          <cell r="AI3272" t="str">
            <v>/</v>
          </cell>
        </row>
        <row r="3273">
          <cell r="AF3273" t="str">
            <v/>
          </cell>
          <cell r="AG3273" t="str">
            <v/>
          </cell>
          <cell r="AH3273" t="str">
            <v>/</v>
          </cell>
          <cell r="AI3273" t="str">
            <v>/</v>
          </cell>
        </row>
        <row r="3274">
          <cell r="AF3274" t="str">
            <v/>
          </cell>
          <cell r="AG3274" t="str">
            <v/>
          </cell>
          <cell r="AH3274" t="str">
            <v>/</v>
          </cell>
          <cell r="AI3274" t="str">
            <v>/</v>
          </cell>
        </row>
        <row r="3275">
          <cell r="AF3275" t="str">
            <v/>
          </cell>
          <cell r="AG3275" t="str">
            <v/>
          </cell>
          <cell r="AH3275" t="str">
            <v>/</v>
          </cell>
          <cell r="AI3275" t="str">
            <v>/</v>
          </cell>
        </row>
        <row r="3276">
          <cell r="AF3276" t="str">
            <v/>
          </cell>
          <cell r="AG3276" t="str">
            <v/>
          </cell>
          <cell r="AH3276" t="str">
            <v>/</v>
          </cell>
          <cell r="AI3276" t="str">
            <v>/</v>
          </cell>
        </row>
        <row r="3277">
          <cell r="AF3277" t="str">
            <v/>
          </cell>
          <cell r="AG3277" t="str">
            <v/>
          </cell>
          <cell r="AH3277" t="str">
            <v>/</v>
          </cell>
          <cell r="AI3277" t="str">
            <v>/</v>
          </cell>
        </row>
        <row r="3278">
          <cell r="AF3278" t="str">
            <v/>
          </cell>
          <cell r="AG3278" t="str">
            <v/>
          </cell>
          <cell r="AH3278" t="str">
            <v>/</v>
          </cell>
          <cell r="AI3278" t="str">
            <v>/</v>
          </cell>
        </row>
        <row r="3279">
          <cell r="AF3279" t="str">
            <v/>
          </cell>
          <cell r="AG3279" t="str">
            <v/>
          </cell>
          <cell r="AH3279" t="str">
            <v>/</v>
          </cell>
          <cell r="AI3279" t="str">
            <v>/</v>
          </cell>
        </row>
        <row r="3280">
          <cell r="AF3280" t="str">
            <v/>
          </cell>
          <cell r="AG3280" t="str">
            <v/>
          </cell>
          <cell r="AH3280" t="str">
            <v>/</v>
          </cell>
          <cell r="AI3280" t="str">
            <v>/</v>
          </cell>
        </row>
        <row r="3281">
          <cell r="AF3281" t="str">
            <v/>
          </cell>
          <cell r="AG3281" t="str">
            <v/>
          </cell>
          <cell r="AH3281" t="str">
            <v>/</v>
          </cell>
          <cell r="AI3281" t="str">
            <v>/</v>
          </cell>
        </row>
        <row r="3282">
          <cell r="AF3282" t="str">
            <v/>
          </cell>
          <cell r="AG3282" t="str">
            <v/>
          </cell>
          <cell r="AH3282" t="str">
            <v>/</v>
          </cell>
          <cell r="AI3282" t="str">
            <v>/</v>
          </cell>
        </row>
        <row r="3283">
          <cell r="AF3283" t="str">
            <v/>
          </cell>
          <cell r="AG3283" t="str">
            <v/>
          </cell>
          <cell r="AH3283" t="str">
            <v>/</v>
          </cell>
          <cell r="AI3283" t="str">
            <v>/</v>
          </cell>
        </row>
        <row r="3284">
          <cell r="AF3284" t="str">
            <v/>
          </cell>
          <cell r="AG3284" t="str">
            <v/>
          </cell>
          <cell r="AH3284" t="str">
            <v>/</v>
          </cell>
          <cell r="AI3284" t="str">
            <v>/</v>
          </cell>
        </row>
        <row r="3285">
          <cell r="AF3285" t="str">
            <v/>
          </cell>
          <cell r="AG3285" t="str">
            <v/>
          </cell>
          <cell r="AH3285" t="str">
            <v>/</v>
          </cell>
          <cell r="AI3285" t="str">
            <v>/</v>
          </cell>
        </row>
        <row r="3286">
          <cell r="AF3286" t="str">
            <v/>
          </cell>
          <cell r="AG3286" t="str">
            <v/>
          </cell>
          <cell r="AH3286" t="str">
            <v>/</v>
          </cell>
          <cell r="AI3286" t="str">
            <v>/</v>
          </cell>
        </row>
        <row r="3287">
          <cell r="AF3287" t="str">
            <v/>
          </cell>
          <cell r="AG3287" t="str">
            <v/>
          </cell>
          <cell r="AH3287" t="str">
            <v>/</v>
          </cell>
          <cell r="AI3287" t="str">
            <v>/</v>
          </cell>
        </row>
        <row r="3288">
          <cell r="AF3288" t="str">
            <v/>
          </cell>
          <cell r="AG3288" t="str">
            <v/>
          </cell>
          <cell r="AH3288" t="str">
            <v>/</v>
          </cell>
          <cell r="AI3288" t="str">
            <v>/</v>
          </cell>
        </row>
        <row r="3289">
          <cell r="AF3289" t="str">
            <v/>
          </cell>
          <cell r="AG3289" t="str">
            <v/>
          </cell>
          <cell r="AH3289" t="str">
            <v>/</v>
          </cell>
          <cell r="AI3289" t="str">
            <v>/</v>
          </cell>
        </row>
        <row r="3290">
          <cell r="AF3290" t="str">
            <v/>
          </cell>
          <cell r="AG3290" t="str">
            <v/>
          </cell>
          <cell r="AH3290" t="str">
            <v>/</v>
          </cell>
          <cell r="AI3290" t="str">
            <v>/</v>
          </cell>
        </row>
        <row r="3291">
          <cell r="AF3291" t="str">
            <v/>
          </cell>
          <cell r="AG3291" t="str">
            <v/>
          </cell>
          <cell r="AH3291" t="str">
            <v>/</v>
          </cell>
          <cell r="AI3291" t="str">
            <v>/</v>
          </cell>
        </row>
        <row r="3292">
          <cell r="AF3292" t="str">
            <v/>
          </cell>
          <cell r="AG3292" t="str">
            <v/>
          </cell>
          <cell r="AH3292" t="str">
            <v>/</v>
          </cell>
          <cell r="AI3292" t="str">
            <v>/</v>
          </cell>
        </row>
        <row r="3293">
          <cell r="AF3293" t="str">
            <v/>
          </cell>
          <cell r="AG3293" t="str">
            <v/>
          </cell>
          <cell r="AH3293" t="str">
            <v>/</v>
          </cell>
          <cell r="AI3293" t="str">
            <v>/</v>
          </cell>
        </row>
        <row r="3294">
          <cell r="AF3294" t="str">
            <v/>
          </cell>
          <cell r="AG3294" t="str">
            <v/>
          </cell>
          <cell r="AH3294" t="str">
            <v>/</v>
          </cell>
          <cell r="AI3294" t="str">
            <v>/</v>
          </cell>
        </row>
        <row r="3295">
          <cell r="AF3295" t="str">
            <v/>
          </cell>
          <cell r="AG3295" t="str">
            <v/>
          </cell>
          <cell r="AH3295" t="str">
            <v>/</v>
          </cell>
          <cell r="AI3295" t="str">
            <v>/</v>
          </cell>
        </row>
        <row r="3296">
          <cell r="AF3296" t="str">
            <v/>
          </cell>
          <cell r="AG3296" t="str">
            <v/>
          </cell>
          <cell r="AH3296" t="str">
            <v>/</v>
          </cell>
          <cell r="AI3296" t="str">
            <v>/</v>
          </cell>
        </row>
        <row r="3297">
          <cell r="AF3297" t="str">
            <v/>
          </cell>
          <cell r="AG3297" t="str">
            <v/>
          </cell>
          <cell r="AH3297" t="str">
            <v>/</v>
          </cell>
          <cell r="AI3297" t="str">
            <v>/</v>
          </cell>
        </row>
        <row r="3298">
          <cell r="AF3298" t="str">
            <v/>
          </cell>
          <cell r="AG3298" t="str">
            <v/>
          </cell>
          <cell r="AH3298" t="str">
            <v>/</v>
          </cell>
          <cell r="AI3298" t="str">
            <v>/</v>
          </cell>
        </row>
        <row r="3299">
          <cell r="AF3299" t="str">
            <v/>
          </cell>
          <cell r="AG3299" t="str">
            <v/>
          </cell>
          <cell r="AH3299" t="str">
            <v>/</v>
          </cell>
          <cell r="AI3299" t="str">
            <v>/</v>
          </cell>
        </row>
        <row r="3300">
          <cell r="AF3300" t="str">
            <v/>
          </cell>
          <cell r="AG3300" t="str">
            <v/>
          </cell>
          <cell r="AH3300" t="str">
            <v>/</v>
          </cell>
          <cell r="AI3300" t="str">
            <v>/</v>
          </cell>
        </row>
        <row r="3301">
          <cell r="AF3301" t="str">
            <v/>
          </cell>
          <cell r="AG3301" t="str">
            <v/>
          </cell>
          <cell r="AH3301" t="str">
            <v>/</v>
          </cell>
          <cell r="AI3301" t="str">
            <v>/</v>
          </cell>
        </row>
        <row r="3302">
          <cell r="AF3302" t="str">
            <v/>
          </cell>
          <cell r="AG3302" t="str">
            <v/>
          </cell>
          <cell r="AH3302" t="str">
            <v>/</v>
          </cell>
          <cell r="AI3302" t="str">
            <v>/</v>
          </cell>
        </row>
        <row r="3303">
          <cell r="AF3303" t="str">
            <v/>
          </cell>
          <cell r="AG3303" t="str">
            <v/>
          </cell>
          <cell r="AH3303" t="str">
            <v>/</v>
          </cell>
          <cell r="AI3303" t="str">
            <v>/</v>
          </cell>
        </row>
        <row r="3304">
          <cell r="AF3304" t="str">
            <v/>
          </cell>
          <cell r="AG3304" t="str">
            <v/>
          </cell>
          <cell r="AH3304" t="str">
            <v>/</v>
          </cell>
          <cell r="AI3304" t="str">
            <v>/</v>
          </cell>
        </row>
        <row r="3305">
          <cell r="AF3305" t="str">
            <v/>
          </cell>
          <cell r="AG3305" t="str">
            <v/>
          </cell>
          <cell r="AH3305" t="str">
            <v>/</v>
          </cell>
          <cell r="AI3305" t="str">
            <v>/</v>
          </cell>
        </row>
        <row r="3306">
          <cell r="AF3306" t="str">
            <v/>
          </cell>
          <cell r="AG3306" t="str">
            <v/>
          </cell>
          <cell r="AH3306" t="str">
            <v>/</v>
          </cell>
          <cell r="AI3306" t="str">
            <v>/</v>
          </cell>
        </row>
        <row r="3307">
          <cell r="AF3307" t="str">
            <v/>
          </cell>
          <cell r="AG3307" t="str">
            <v/>
          </cell>
          <cell r="AH3307" t="str">
            <v>/</v>
          </cell>
          <cell r="AI3307" t="str">
            <v>/</v>
          </cell>
        </row>
        <row r="3308">
          <cell r="AF3308" t="str">
            <v/>
          </cell>
          <cell r="AG3308" t="str">
            <v/>
          </cell>
          <cell r="AH3308" t="str">
            <v>/</v>
          </cell>
          <cell r="AI3308" t="str">
            <v>/</v>
          </cell>
        </row>
        <row r="3309">
          <cell r="AF3309" t="str">
            <v/>
          </cell>
          <cell r="AG3309" t="str">
            <v/>
          </cell>
          <cell r="AH3309" t="str">
            <v>/</v>
          </cell>
          <cell r="AI3309" t="str">
            <v>/</v>
          </cell>
        </row>
        <row r="3310">
          <cell r="AF3310" t="str">
            <v/>
          </cell>
          <cell r="AG3310" t="str">
            <v/>
          </cell>
          <cell r="AH3310" t="str">
            <v>/</v>
          </cell>
          <cell r="AI3310" t="str">
            <v>/</v>
          </cell>
        </row>
        <row r="3311">
          <cell r="AF3311" t="str">
            <v/>
          </cell>
          <cell r="AG3311" t="str">
            <v/>
          </cell>
          <cell r="AH3311" t="str">
            <v>/</v>
          </cell>
          <cell r="AI3311" t="str">
            <v>/</v>
          </cell>
        </row>
        <row r="3312">
          <cell r="AF3312" t="str">
            <v/>
          </cell>
          <cell r="AG3312" t="str">
            <v/>
          </cell>
          <cell r="AH3312" t="str">
            <v>/</v>
          </cell>
          <cell r="AI3312" t="str">
            <v>/</v>
          </cell>
        </row>
        <row r="3313">
          <cell r="AF3313" t="str">
            <v/>
          </cell>
          <cell r="AG3313" t="str">
            <v/>
          </cell>
          <cell r="AH3313" t="str">
            <v>/</v>
          </cell>
          <cell r="AI3313" t="str">
            <v>/</v>
          </cell>
        </row>
        <row r="3314">
          <cell r="AF3314" t="str">
            <v/>
          </cell>
          <cell r="AG3314" t="str">
            <v/>
          </cell>
          <cell r="AH3314" t="str">
            <v>/</v>
          </cell>
          <cell r="AI3314" t="str">
            <v>/</v>
          </cell>
        </row>
        <row r="3315">
          <cell r="AF3315" t="str">
            <v/>
          </cell>
          <cell r="AG3315" t="str">
            <v/>
          </cell>
          <cell r="AH3315" t="str">
            <v>/</v>
          </cell>
          <cell r="AI3315" t="str">
            <v>/</v>
          </cell>
        </row>
        <row r="3316">
          <cell r="AF3316" t="str">
            <v/>
          </cell>
          <cell r="AG3316" t="str">
            <v/>
          </cell>
          <cell r="AH3316" t="str">
            <v>/</v>
          </cell>
          <cell r="AI3316" t="str">
            <v>/</v>
          </cell>
        </row>
        <row r="3317">
          <cell r="AF3317" t="str">
            <v/>
          </cell>
          <cell r="AG3317" t="str">
            <v/>
          </cell>
          <cell r="AH3317" t="str">
            <v>/</v>
          </cell>
          <cell r="AI3317" t="str">
            <v>/</v>
          </cell>
        </row>
        <row r="3318">
          <cell r="AF3318" t="str">
            <v/>
          </cell>
          <cell r="AG3318" t="str">
            <v/>
          </cell>
          <cell r="AH3318" t="str">
            <v>/</v>
          </cell>
          <cell r="AI3318" t="str">
            <v>/</v>
          </cell>
        </row>
        <row r="3319">
          <cell r="AF3319" t="str">
            <v/>
          </cell>
          <cell r="AG3319" t="str">
            <v/>
          </cell>
          <cell r="AH3319" t="str">
            <v>/</v>
          </cell>
          <cell r="AI3319" t="str">
            <v>/</v>
          </cell>
        </row>
        <row r="3320">
          <cell r="AF3320" t="str">
            <v/>
          </cell>
          <cell r="AG3320" t="str">
            <v/>
          </cell>
          <cell r="AH3320" t="str">
            <v>/</v>
          </cell>
          <cell r="AI3320" t="str">
            <v>/</v>
          </cell>
        </row>
        <row r="3321">
          <cell r="AF3321" t="str">
            <v/>
          </cell>
          <cell r="AG3321" t="str">
            <v/>
          </cell>
          <cell r="AH3321" t="str">
            <v>/</v>
          </cell>
          <cell r="AI3321" t="str">
            <v>/</v>
          </cell>
        </row>
        <row r="3322">
          <cell r="AF3322" t="str">
            <v/>
          </cell>
          <cell r="AG3322" t="str">
            <v/>
          </cell>
          <cell r="AH3322" t="str">
            <v>/</v>
          </cell>
          <cell r="AI3322" t="str">
            <v>/</v>
          </cell>
        </row>
        <row r="3323">
          <cell r="AF3323" t="str">
            <v/>
          </cell>
          <cell r="AG3323" t="str">
            <v/>
          </cell>
          <cell r="AH3323" t="str">
            <v>/</v>
          </cell>
          <cell r="AI3323" t="str">
            <v>/</v>
          </cell>
        </row>
        <row r="3324">
          <cell r="AF3324" t="str">
            <v/>
          </cell>
          <cell r="AG3324" t="str">
            <v/>
          </cell>
          <cell r="AH3324" t="str">
            <v>/</v>
          </cell>
          <cell r="AI3324" t="str">
            <v>/</v>
          </cell>
        </row>
        <row r="3325">
          <cell r="AF3325" t="str">
            <v/>
          </cell>
          <cell r="AG3325" t="str">
            <v/>
          </cell>
          <cell r="AH3325" t="str">
            <v>/</v>
          </cell>
          <cell r="AI3325" t="str">
            <v>/</v>
          </cell>
        </row>
        <row r="3326">
          <cell r="AF3326" t="str">
            <v/>
          </cell>
          <cell r="AG3326" t="str">
            <v/>
          </cell>
          <cell r="AH3326" t="str">
            <v>/</v>
          </cell>
          <cell r="AI3326" t="str">
            <v>/</v>
          </cell>
        </row>
        <row r="3327">
          <cell r="AF3327" t="str">
            <v/>
          </cell>
          <cell r="AG3327" t="str">
            <v/>
          </cell>
          <cell r="AH3327" t="str">
            <v>/</v>
          </cell>
          <cell r="AI3327" t="str">
            <v>/</v>
          </cell>
        </row>
        <row r="3328">
          <cell r="AF3328" t="str">
            <v/>
          </cell>
          <cell r="AG3328" t="str">
            <v/>
          </cell>
          <cell r="AH3328" t="str">
            <v>/</v>
          </cell>
          <cell r="AI3328" t="str">
            <v>/</v>
          </cell>
        </row>
        <row r="3329">
          <cell r="AF3329" t="str">
            <v/>
          </cell>
          <cell r="AG3329" t="str">
            <v/>
          </cell>
          <cell r="AH3329" t="str">
            <v>/</v>
          </cell>
          <cell r="AI3329" t="str">
            <v>/</v>
          </cell>
        </row>
        <row r="3330">
          <cell r="AF3330" t="str">
            <v/>
          </cell>
          <cell r="AG3330" t="str">
            <v/>
          </cell>
          <cell r="AH3330" t="str">
            <v>/</v>
          </cell>
          <cell r="AI3330" t="str">
            <v>/</v>
          </cell>
        </row>
        <row r="3331">
          <cell r="AF3331" t="str">
            <v/>
          </cell>
          <cell r="AG3331" t="str">
            <v/>
          </cell>
          <cell r="AH3331" t="str">
            <v>/</v>
          </cell>
          <cell r="AI3331" t="str">
            <v>/</v>
          </cell>
        </row>
        <row r="3332">
          <cell r="AF3332" t="str">
            <v/>
          </cell>
          <cell r="AG3332" t="str">
            <v/>
          </cell>
          <cell r="AH3332" t="str">
            <v>/</v>
          </cell>
          <cell r="AI3332" t="str">
            <v>/</v>
          </cell>
        </row>
        <row r="3333">
          <cell r="AF3333" t="str">
            <v/>
          </cell>
          <cell r="AG3333" t="str">
            <v/>
          </cell>
          <cell r="AH3333" t="str">
            <v>/</v>
          </cell>
          <cell r="AI3333" t="str">
            <v>/</v>
          </cell>
        </row>
        <row r="3334">
          <cell r="AF3334" t="str">
            <v/>
          </cell>
          <cell r="AG3334" t="str">
            <v/>
          </cell>
          <cell r="AH3334" t="str">
            <v>/</v>
          </cell>
          <cell r="AI3334" t="str">
            <v>/</v>
          </cell>
        </row>
        <row r="3335">
          <cell r="AF3335" t="str">
            <v/>
          </cell>
          <cell r="AG3335" t="str">
            <v/>
          </cell>
          <cell r="AH3335" t="str">
            <v>/</v>
          </cell>
          <cell r="AI3335" t="str">
            <v>/</v>
          </cell>
        </row>
        <row r="3336">
          <cell r="AF3336" t="str">
            <v/>
          </cell>
          <cell r="AG3336" t="str">
            <v/>
          </cell>
          <cell r="AH3336" t="str">
            <v>/</v>
          </cell>
          <cell r="AI3336" t="str">
            <v>/</v>
          </cell>
        </row>
        <row r="3337">
          <cell r="AF3337" t="str">
            <v/>
          </cell>
          <cell r="AG3337" t="str">
            <v/>
          </cell>
          <cell r="AH3337" t="str">
            <v>/</v>
          </cell>
          <cell r="AI3337" t="str">
            <v>/</v>
          </cell>
        </row>
        <row r="3338">
          <cell r="AF3338" t="str">
            <v/>
          </cell>
          <cell r="AG3338" t="str">
            <v/>
          </cell>
          <cell r="AH3338" t="str">
            <v>/</v>
          </cell>
          <cell r="AI3338" t="str">
            <v>/</v>
          </cell>
        </row>
        <row r="3339">
          <cell r="AF3339" t="str">
            <v/>
          </cell>
          <cell r="AG3339" t="str">
            <v/>
          </cell>
          <cell r="AH3339" t="str">
            <v>/</v>
          </cell>
          <cell r="AI3339" t="str">
            <v>/</v>
          </cell>
        </row>
        <row r="3340">
          <cell r="AF3340" t="str">
            <v/>
          </cell>
          <cell r="AG3340" t="str">
            <v/>
          </cell>
          <cell r="AH3340" t="str">
            <v>/</v>
          </cell>
          <cell r="AI3340" t="str">
            <v>/</v>
          </cell>
        </row>
        <row r="3341">
          <cell r="AF3341" t="str">
            <v/>
          </cell>
          <cell r="AG3341" t="str">
            <v/>
          </cell>
          <cell r="AH3341" t="str">
            <v>/</v>
          </cell>
          <cell r="AI3341" t="str">
            <v>/</v>
          </cell>
        </row>
        <row r="3342">
          <cell r="AF3342" t="str">
            <v/>
          </cell>
          <cell r="AG3342" t="str">
            <v/>
          </cell>
          <cell r="AH3342" t="str">
            <v>/</v>
          </cell>
          <cell r="AI3342" t="str">
            <v>/</v>
          </cell>
        </row>
        <row r="3343">
          <cell r="AF3343" t="str">
            <v/>
          </cell>
          <cell r="AG3343" t="str">
            <v/>
          </cell>
          <cell r="AH3343" t="str">
            <v>/</v>
          </cell>
          <cell r="AI3343" t="str">
            <v>/</v>
          </cell>
        </row>
        <row r="3344">
          <cell r="AF3344" t="str">
            <v/>
          </cell>
          <cell r="AG3344" t="str">
            <v/>
          </cell>
          <cell r="AH3344" t="str">
            <v>/</v>
          </cell>
          <cell r="AI3344" t="str">
            <v>/</v>
          </cell>
        </row>
        <row r="3345">
          <cell r="AF3345" t="str">
            <v/>
          </cell>
          <cell r="AG3345" t="str">
            <v/>
          </cell>
          <cell r="AH3345" t="str">
            <v>/</v>
          </cell>
          <cell r="AI3345" t="str">
            <v>/</v>
          </cell>
        </row>
        <row r="3346">
          <cell r="AF3346" t="str">
            <v/>
          </cell>
          <cell r="AG3346" t="str">
            <v/>
          </cell>
          <cell r="AH3346" t="str">
            <v>/</v>
          </cell>
          <cell r="AI3346" t="str">
            <v>/</v>
          </cell>
        </row>
        <row r="3347">
          <cell r="AF3347" t="str">
            <v/>
          </cell>
          <cell r="AG3347" t="str">
            <v/>
          </cell>
          <cell r="AH3347" t="str">
            <v>/</v>
          </cell>
          <cell r="AI3347" t="str">
            <v>/</v>
          </cell>
        </row>
        <row r="3348">
          <cell r="AF3348" t="str">
            <v/>
          </cell>
          <cell r="AG3348" t="str">
            <v/>
          </cell>
          <cell r="AH3348" t="str">
            <v>/</v>
          </cell>
          <cell r="AI3348" t="str">
            <v>/</v>
          </cell>
        </row>
        <row r="3349">
          <cell r="AF3349" t="str">
            <v/>
          </cell>
          <cell r="AG3349" t="str">
            <v/>
          </cell>
          <cell r="AH3349" t="str">
            <v>/</v>
          </cell>
          <cell r="AI3349" t="str">
            <v>/</v>
          </cell>
        </row>
        <row r="3350">
          <cell r="AF3350" t="str">
            <v/>
          </cell>
          <cell r="AG3350" t="str">
            <v/>
          </cell>
          <cell r="AH3350" t="str">
            <v>/</v>
          </cell>
          <cell r="AI3350" t="str">
            <v>/</v>
          </cell>
        </row>
        <row r="3351">
          <cell r="AF3351" t="str">
            <v/>
          </cell>
          <cell r="AG3351" t="str">
            <v/>
          </cell>
          <cell r="AH3351" t="str">
            <v>/</v>
          </cell>
          <cell r="AI3351" t="str">
            <v>/</v>
          </cell>
        </row>
        <row r="3352">
          <cell r="AF3352" t="str">
            <v/>
          </cell>
          <cell r="AG3352" t="str">
            <v/>
          </cell>
          <cell r="AH3352" t="str">
            <v>/</v>
          </cell>
          <cell r="AI3352" t="str">
            <v>/</v>
          </cell>
        </row>
        <row r="3353">
          <cell r="AF3353" t="str">
            <v/>
          </cell>
          <cell r="AG3353" t="str">
            <v/>
          </cell>
          <cell r="AH3353" t="str">
            <v>/</v>
          </cell>
          <cell r="AI3353" t="str">
            <v>/</v>
          </cell>
        </row>
        <row r="3354">
          <cell r="AF3354" t="str">
            <v/>
          </cell>
          <cell r="AG3354" t="str">
            <v/>
          </cell>
          <cell r="AH3354" t="str">
            <v>/</v>
          </cell>
          <cell r="AI3354" t="str">
            <v>/</v>
          </cell>
        </row>
        <row r="3355">
          <cell r="AF3355" t="str">
            <v/>
          </cell>
          <cell r="AG3355" t="str">
            <v/>
          </cell>
          <cell r="AH3355" t="str">
            <v>/</v>
          </cell>
          <cell r="AI3355" t="str">
            <v>/</v>
          </cell>
        </row>
        <row r="3356">
          <cell r="AF3356" t="str">
            <v/>
          </cell>
          <cell r="AG3356" t="str">
            <v/>
          </cell>
          <cell r="AH3356" t="str">
            <v>/</v>
          </cell>
          <cell r="AI3356" t="str">
            <v>/</v>
          </cell>
        </row>
        <row r="3357">
          <cell r="AF3357" t="str">
            <v/>
          </cell>
          <cell r="AG3357" t="str">
            <v/>
          </cell>
          <cell r="AH3357" t="str">
            <v>/</v>
          </cell>
          <cell r="AI3357" t="str">
            <v>/</v>
          </cell>
        </row>
        <row r="3358">
          <cell r="AF3358" t="str">
            <v/>
          </cell>
          <cell r="AG3358" t="str">
            <v/>
          </cell>
          <cell r="AH3358" t="str">
            <v>/</v>
          </cell>
          <cell r="AI3358" t="str">
            <v>/</v>
          </cell>
        </row>
        <row r="3359">
          <cell r="AF3359" t="str">
            <v/>
          </cell>
          <cell r="AG3359" t="str">
            <v/>
          </cell>
          <cell r="AH3359" t="str">
            <v>/</v>
          </cell>
          <cell r="AI3359" t="str">
            <v>/</v>
          </cell>
        </row>
        <row r="3360">
          <cell r="AF3360" t="str">
            <v/>
          </cell>
          <cell r="AG3360" t="str">
            <v/>
          </cell>
          <cell r="AH3360" t="str">
            <v>/</v>
          </cell>
          <cell r="AI3360" t="str">
            <v>/</v>
          </cell>
        </row>
        <row r="3361">
          <cell r="AF3361" t="str">
            <v/>
          </cell>
          <cell r="AG3361" t="str">
            <v/>
          </cell>
          <cell r="AH3361" t="str">
            <v>/</v>
          </cell>
          <cell r="AI3361" t="str">
            <v>/</v>
          </cell>
        </row>
        <row r="3362">
          <cell r="AF3362" t="str">
            <v/>
          </cell>
          <cell r="AG3362" t="str">
            <v/>
          </cell>
          <cell r="AH3362" t="str">
            <v>/</v>
          </cell>
          <cell r="AI3362" t="str">
            <v>/</v>
          </cell>
        </row>
        <row r="3363">
          <cell r="AF3363" t="str">
            <v/>
          </cell>
          <cell r="AG3363" t="str">
            <v/>
          </cell>
          <cell r="AH3363" t="str">
            <v>/</v>
          </cell>
          <cell r="AI3363" t="str">
            <v>/</v>
          </cell>
        </row>
        <row r="3364">
          <cell r="AF3364" t="str">
            <v/>
          </cell>
          <cell r="AG3364" t="str">
            <v/>
          </cell>
          <cell r="AH3364" t="str">
            <v>/</v>
          </cell>
          <cell r="AI3364" t="str">
            <v>/</v>
          </cell>
        </row>
        <row r="3365">
          <cell r="AF3365" t="str">
            <v/>
          </cell>
          <cell r="AG3365" t="str">
            <v/>
          </cell>
          <cell r="AH3365" t="str">
            <v>/</v>
          </cell>
          <cell r="AI3365" t="str">
            <v>/</v>
          </cell>
        </row>
        <row r="3366">
          <cell r="AF3366" t="str">
            <v/>
          </cell>
          <cell r="AG3366" t="str">
            <v/>
          </cell>
          <cell r="AH3366" t="str">
            <v>/</v>
          </cell>
          <cell r="AI3366" t="str">
            <v>/</v>
          </cell>
        </row>
        <row r="3367">
          <cell r="AF3367" t="str">
            <v/>
          </cell>
          <cell r="AG3367" t="str">
            <v/>
          </cell>
          <cell r="AH3367" t="str">
            <v>/</v>
          </cell>
          <cell r="AI3367" t="str">
            <v>/</v>
          </cell>
        </row>
        <row r="3368">
          <cell r="AF3368" t="str">
            <v/>
          </cell>
          <cell r="AG3368" t="str">
            <v/>
          </cell>
          <cell r="AH3368" t="str">
            <v>/</v>
          </cell>
          <cell r="AI3368" t="str">
            <v>/</v>
          </cell>
        </row>
        <row r="3369">
          <cell r="AF3369" t="str">
            <v/>
          </cell>
          <cell r="AG3369" t="str">
            <v/>
          </cell>
          <cell r="AH3369" t="str">
            <v>/</v>
          </cell>
          <cell r="AI3369" t="str">
            <v>/</v>
          </cell>
        </row>
        <row r="3370">
          <cell r="AF3370" t="str">
            <v/>
          </cell>
          <cell r="AG3370" t="str">
            <v/>
          </cell>
          <cell r="AH3370" t="str">
            <v>/</v>
          </cell>
          <cell r="AI3370" t="str">
            <v>/</v>
          </cell>
        </row>
        <row r="3371">
          <cell r="AF3371" t="str">
            <v/>
          </cell>
          <cell r="AG3371" t="str">
            <v/>
          </cell>
          <cell r="AH3371" t="str">
            <v>/</v>
          </cell>
          <cell r="AI3371" t="str">
            <v>/</v>
          </cell>
        </row>
        <row r="3372">
          <cell r="AF3372" t="str">
            <v/>
          </cell>
          <cell r="AG3372" t="str">
            <v/>
          </cell>
          <cell r="AH3372" t="str">
            <v>/</v>
          </cell>
          <cell r="AI3372" t="str">
            <v>/</v>
          </cell>
        </row>
        <row r="3373">
          <cell r="AF3373" t="str">
            <v/>
          </cell>
          <cell r="AG3373" t="str">
            <v/>
          </cell>
          <cell r="AH3373" t="str">
            <v>/</v>
          </cell>
          <cell r="AI3373" t="str">
            <v>/</v>
          </cell>
        </row>
        <row r="3374">
          <cell r="AF3374" t="str">
            <v/>
          </cell>
          <cell r="AG3374" t="str">
            <v/>
          </cell>
          <cell r="AH3374" t="str">
            <v>/</v>
          </cell>
          <cell r="AI3374" t="str">
            <v>/</v>
          </cell>
        </row>
        <row r="3375">
          <cell r="AF3375" t="str">
            <v/>
          </cell>
          <cell r="AG3375" t="str">
            <v/>
          </cell>
          <cell r="AH3375" t="str">
            <v>/</v>
          </cell>
          <cell r="AI3375" t="str">
            <v>/</v>
          </cell>
        </row>
        <row r="3376">
          <cell r="AF3376" t="str">
            <v/>
          </cell>
          <cell r="AG3376" t="str">
            <v/>
          </cell>
          <cell r="AH3376" t="str">
            <v>/</v>
          </cell>
          <cell r="AI3376" t="str">
            <v>/</v>
          </cell>
        </row>
        <row r="3377">
          <cell r="AF3377" t="str">
            <v/>
          </cell>
          <cell r="AG3377" t="str">
            <v/>
          </cell>
          <cell r="AH3377" t="str">
            <v>/</v>
          </cell>
          <cell r="AI3377" t="str">
            <v>/</v>
          </cell>
        </row>
        <row r="3378">
          <cell r="AF3378" t="str">
            <v/>
          </cell>
          <cell r="AG3378" t="str">
            <v/>
          </cell>
          <cell r="AH3378" t="str">
            <v>/</v>
          </cell>
          <cell r="AI3378" t="str">
            <v>/</v>
          </cell>
        </row>
        <row r="3379">
          <cell r="AF3379" t="str">
            <v/>
          </cell>
          <cell r="AG3379" t="str">
            <v/>
          </cell>
          <cell r="AH3379" t="str">
            <v>/</v>
          </cell>
          <cell r="AI3379" t="str">
            <v>/</v>
          </cell>
        </row>
        <row r="3380">
          <cell r="AF3380" t="str">
            <v/>
          </cell>
          <cell r="AG3380" t="str">
            <v/>
          </cell>
          <cell r="AH3380" t="str">
            <v>/</v>
          </cell>
          <cell r="AI3380" t="str">
            <v>/</v>
          </cell>
        </row>
        <row r="3381">
          <cell r="AF3381" t="str">
            <v/>
          </cell>
          <cell r="AG3381" t="str">
            <v/>
          </cell>
          <cell r="AH3381" t="str">
            <v>/</v>
          </cell>
          <cell r="AI3381" t="str">
            <v>/</v>
          </cell>
        </row>
        <row r="3382">
          <cell r="AF3382" t="str">
            <v/>
          </cell>
          <cell r="AG3382" t="str">
            <v/>
          </cell>
          <cell r="AH3382" t="str">
            <v>/</v>
          </cell>
          <cell r="AI3382" t="str">
            <v>/</v>
          </cell>
        </row>
        <row r="3383">
          <cell r="AF3383" t="str">
            <v/>
          </cell>
          <cell r="AG3383" t="str">
            <v/>
          </cell>
          <cell r="AH3383" t="str">
            <v>/</v>
          </cell>
          <cell r="AI3383" t="str">
            <v>/</v>
          </cell>
        </row>
        <row r="3384">
          <cell r="AF3384" t="str">
            <v/>
          </cell>
          <cell r="AG3384" t="str">
            <v/>
          </cell>
          <cell r="AH3384" t="str">
            <v>/</v>
          </cell>
          <cell r="AI3384" t="str">
            <v>/</v>
          </cell>
        </row>
        <row r="3385">
          <cell r="AF3385" t="str">
            <v/>
          </cell>
          <cell r="AG3385" t="str">
            <v/>
          </cell>
          <cell r="AH3385" t="str">
            <v>/</v>
          </cell>
          <cell r="AI3385" t="str">
            <v>/</v>
          </cell>
        </row>
        <row r="3386">
          <cell r="AF3386" t="str">
            <v/>
          </cell>
          <cell r="AG3386" t="str">
            <v/>
          </cell>
          <cell r="AH3386" t="str">
            <v>/</v>
          </cell>
          <cell r="AI3386" t="str">
            <v>/</v>
          </cell>
        </row>
        <row r="3387">
          <cell r="AF3387" t="str">
            <v/>
          </cell>
          <cell r="AG3387" t="str">
            <v/>
          </cell>
          <cell r="AH3387" t="str">
            <v>/</v>
          </cell>
          <cell r="AI3387" t="str">
            <v>/</v>
          </cell>
        </row>
        <row r="3388">
          <cell r="AF3388" t="str">
            <v/>
          </cell>
          <cell r="AG3388" t="str">
            <v/>
          </cell>
          <cell r="AH3388" t="str">
            <v>/</v>
          </cell>
          <cell r="AI3388" t="str">
            <v>/</v>
          </cell>
        </row>
        <row r="3389">
          <cell r="AF3389" t="str">
            <v/>
          </cell>
          <cell r="AG3389" t="str">
            <v/>
          </cell>
          <cell r="AH3389" t="str">
            <v>/</v>
          </cell>
          <cell r="AI3389" t="str">
            <v>/</v>
          </cell>
        </row>
        <row r="3390">
          <cell r="AF3390" t="str">
            <v/>
          </cell>
          <cell r="AG3390" t="str">
            <v/>
          </cell>
          <cell r="AH3390" t="str">
            <v>/</v>
          </cell>
          <cell r="AI3390" t="str">
            <v>/</v>
          </cell>
        </row>
        <row r="3391">
          <cell r="AF3391" t="str">
            <v/>
          </cell>
          <cell r="AG3391" t="str">
            <v/>
          </cell>
          <cell r="AH3391" t="str">
            <v>/</v>
          </cell>
          <cell r="AI3391" t="str">
            <v>/</v>
          </cell>
        </row>
        <row r="3392">
          <cell r="AF3392" t="str">
            <v/>
          </cell>
          <cell r="AG3392" t="str">
            <v/>
          </cell>
          <cell r="AH3392" t="str">
            <v>/</v>
          </cell>
          <cell r="AI3392" t="str">
            <v>/</v>
          </cell>
        </row>
        <row r="3393">
          <cell r="AF3393" t="str">
            <v/>
          </cell>
          <cell r="AG3393" t="str">
            <v/>
          </cell>
          <cell r="AH3393" t="str">
            <v>/</v>
          </cell>
          <cell r="AI3393" t="str">
            <v>/</v>
          </cell>
        </row>
        <row r="3394">
          <cell r="AF3394" t="str">
            <v/>
          </cell>
          <cell r="AG3394" t="str">
            <v/>
          </cell>
          <cell r="AH3394" t="str">
            <v>/</v>
          </cell>
          <cell r="AI3394" t="str">
            <v>/</v>
          </cell>
        </row>
        <row r="3395">
          <cell r="AF3395" t="str">
            <v/>
          </cell>
          <cell r="AG3395" t="str">
            <v/>
          </cell>
          <cell r="AH3395" t="str">
            <v>/</v>
          </cell>
          <cell r="AI3395" t="str">
            <v>/</v>
          </cell>
        </row>
        <row r="3396">
          <cell r="AF3396" t="str">
            <v/>
          </cell>
          <cell r="AG3396" t="str">
            <v/>
          </cell>
          <cell r="AH3396" t="str">
            <v>/</v>
          </cell>
          <cell r="AI3396" t="str">
            <v>/</v>
          </cell>
        </row>
        <row r="3397">
          <cell r="AF3397" t="str">
            <v/>
          </cell>
          <cell r="AG3397" t="str">
            <v/>
          </cell>
          <cell r="AH3397" t="str">
            <v>/</v>
          </cell>
          <cell r="AI3397" t="str">
            <v>/</v>
          </cell>
        </row>
        <row r="3398">
          <cell r="AF3398" t="str">
            <v/>
          </cell>
          <cell r="AG3398" t="str">
            <v/>
          </cell>
          <cell r="AH3398" t="str">
            <v>/</v>
          </cell>
          <cell r="AI3398" t="str">
            <v>/</v>
          </cell>
        </row>
        <row r="3399">
          <cell r="AF3399" t="str">
            <v/>
          </cell>
          <cell r="AG3399" t="str">
            <v/>
          </cell>
          <cell r="AH3399" t="str">
            <v>/</v>
          </cell>
          <cell r="AI3399" t="str">
            <v>/</v>
          </cell>
        </row>
        <row r="3400">
          <cell r="AF3400" t="str">
            <v/>
          </cell>
          <cell r="AG3400" t="str">
            <v/>
          </cell>
          <cell r="AH3400" t="str">
            <v>/</v>
          </cell>
          <cell r="AI3400" t="str">
            <v>/</v>
          </cell>
        </row>
        <row r="3401">
          <cell r="AF3401" t="str">
            <v/>
          </cell>
          <cell r="AG3401" t="str">
            <v/>
          </cell>
          <cell r="AH3401" t="str">
            <v>/</v>
          </cell>
          <cell r="AI3401" t="str">
            <v>/</v>
          </cell>
        </row>
        <row r="3402">
          <cell r="AF3402" t="str">
            <v/>
          </cell>
          <cell r="AG3402" t="str">
            <v/>
          </cell>
          <cell r="AH3402" t="str">
            <v>/</v>
          </cell>
          <cell r="AI3402" t="str">
            <v>/</v>
          </cell>
        </row>
        <row r="3403">
          <cell r="AF3403" t="str">
            <v/>
          </cell>
          <cell r="AG3403" t="str">
            <v/>
          </cell>
          <cell r="AH3403" t="str">
            <v>/</v>
          </cell>
          <cell r="AI3403" t="str">
            <v>/</v>
          </cell>
        </row>
        <row r="3404">
          <cell r="AF3404" t="str">
            <v/>
          </cell>
          <cell r="AG3404" t="str">
            <v/>
          </cell>
          <cell r="AH3404" t="str">
            <v>/</v>
          </cell>
          <cell r="AI3404" t="str">
            <v>/</v>
          </cell>
        </row>
        <row r="3405">
          <cell r="AF3405" t="str">
            <v/>
          </cell>
          <cell r="AG3405" t="str">
            <v/>
          </cell>
          <cell r="AH3405" t="str">
            <v>/</v>
          </cell>
          <cell r="AI3405" t="str">
            <v>/</v>
          </cell>
        </row>
        <row r="3406">
          <cell r="AF3406" t="str">
            <v/>
          </cell>
          <cell r="AG3406" t="str">
            <v/>
          </cell>
          <cell r="AH3406" t="str">
            <v>/</v>
          </cell>
          <cell r="AI3406" t="str">
            <v>/</v>
          </cell>
        </row>
        <row r="3407">
          <cell r="AF3407" t="str">
            <v/>
          </cell>
          <cell r="AG3407" t="str">
            <v/>
          </cell>
          <cell r="AH3407" t="str">
            <v>/</v>
          </cell>
          <cell r="AI3407" t="str">
            <v>/</v>
          </cell>
        </row>
        <row r="3408">
          <cell r="AF3408" t="str">
            <v/>
          </cell>
          <cell r="AG3408" t="str">
            <v/>
          </cell>
          <cell r="AH3408" t="str">
            <v>/</v>
          </cell>
          <cell r="AI3408" t="str">
            <v>/</v>
          </cell>
        </row>
        <row r="3409">
          <cell r="AF3409" t="str">
            <v/>
          </cell>
          <cell r="AG3409" t="str">
            <v/>
          </cell>
          <cell r="AH3409" t="str">
            <v>/</v>
          </cell>
          <cell r="AI3409" t="str">
            <v>/</v>
          </cell>
        </row>
        <row r="3410">
          <cell r="AF3410" t="str">
            <v/>
          </cell>
          <cell r="AG3410" t="str">
            <v/>
          </cell>
          <cell r="AH3410" t="str">
            <v>/</v>
          </cell>
          <cell r="AI3410" t="str">
            <v>/</v>
          </cell>
        </row>
        <row r="3411">
          <cell r="AF3411" t="str">
            <v/>
          </cell>
          <cell r="AG3411" t="str">
            <v/>
          </cell>
          <cell r="AH3411" t="str">
            <v>/</v>
          </cell>
          <cell r="AI3411" t="str">
            <v>/</v>
          </cell>
        </row>
        <row r="3412">
          <cell r="AF3412" t="str">
            <v/>
          </cell>
          <cell r="AG3412" t="str">
            <v/>
          </cell>
          <cell r="AH3412" t="str">
            <v>/</v>
          </cell>
          <cell r="AI3412" t="str">
            <v>/</v>
          </cell>
        </row>
        <row r="3413">
          <cell r="AF3413" t="str">
            <v/>
          </cell>
          <cell r="AG3413" t="str">
            <v/>
          </cell>
          <cell r="AH3413" t="str">
            <v>/</v>
          </cell>
          <cell r="AI3413" t="str">
            <v>/</v>
          </cell>
        </row>
        <row r="3414">
          <cell r="AF3414" t="str">
            <v/>
          </cell>
          <cell r="AG3414" t="str">
            <v/>
          </cell>
          <cell r="AH3414" t="str">
            <v>/</v>
          </cell>
          <cell r="AI3414" t="str">
            <v>/</v>
          </cell>
        </row>
        <row r="3415">
          <cell r="AF3415" t="str">
            <v/>
          </cell>
          <cell r="AG3415" t="str">
            <v/>
          </cell>
          <cell r="AH3415" t="str">
            <v>/</v>
          </cell>
          <cell r="AI3415" t="str">
            <v>/</v>
          </cell>
        </row>
        <row r="3416">
          <cell r="AF3416" t="str">
            <v/>
          </cell>
          <cell r="AG3416" t="str">
            <v/>
          </cell>
          <cell r="AH3416" t="str">
            <v>/</v>
          </cell>
          <cell r="AI3416" t="str">
            <v>/</v>
          </cell>
        </row>
        <row r="3417">
          <cell r="AF3417" t="str">
            <v/>
          </cell>
          <cell r="AG3417" t="str">
            <v/>
          </cell>
          <cell r="AH3417" t="str">
            <v>/</v>
          </cell>
          <cell r="AI3417" t="str">
            <v>/</v>
          </cell>
        </row>
        <row r="3418">
          <cell r="AF3418" t="str">
            <v/>
          </cell>
          <cell r="AG3418" t="str">
            <v/>
          </cell>
          <cell r="AH3418" t="str">
            <v>/</v>
          </cell>
          <cell r="AI3418" t="str">
            <v>/</v>
          </cell>
        </row>
        <row r="3419">
          <cell r="AF3419" t="str">
            <v/>
          </cell>
          <cell r="AG3419" t="str">
            <v/>
          </cell>
          <cell r="AH3419" t="str">
            <v>/</v>
          </cell>
          <cell r="AI3419" t="str">
            <v>/</v>
          </cell>
        </row>
        <row r="3420">
          <cell r="AF3420" t="str">
            <v/>
          </cell>
          <cell r="AG3420" t="str">
            <v/>
          </cell>
          <cell r="AH3420" t="str">
            <v>/</v>
          </cell>
          <cell r="AI3420" t="str">
            <v>/</v>
          </cell>
        </row>
        <row r="3421">
          <cell r="AF3421" t="str">
            <v/>
          </cell>
          <cell r="AG3421" t="str">
            <v/>
          </cell>
          <cell r="AH3421" t="str">
            <v>/</v>
          </cell>
          <cell r="AI3421" t="str">
            <v>/</v>
          </cell>
        </row>
        <row r="3422">
          <cell r="AF3422" t="str">
            <v/>
          </cell>
          <cell r="AG3422" t="str">
            <v/>
          </cell>
          <cell r="AH3422" t="str">
            <v>/</v>
          </cell>
          <cell r="AI3422" t="str">
            <v>/</v>
          </cell>
        </row>
        <row r="3423">
          <cell r="AF3423" t="str">
            <v/>
          </cell>
          <cell r="AG3423" t="str">
            <v/>
          </cell>
          <cell r="AH3423" t="str">
            <v>/</v>
          </cell>
          <cell r="AI3423" t="str">
            <v>/</v>
          </cell>
        </row>
        <row r="3424">
          <cell r="AF3424" t="str">
            <v/>
          </cell>
          <cell r="AG3424" t="str">
            <v/>
          </cell>
          <cell r="AH3424" t="str">
            <v>/</v>
          </cell>
          <cell r="AI3424" t="str">
            <v>/</v>
          </cell>
        </row>
        <row r="3425">
          <cell r="AF3425" t="str">
            <v/>
          </cell>
          <cell r="AG3425" t="str">
            <v/>
          </cell>
          <cell r="AH3425" t="str">
            <v>/</v>
          </cell>
          <cell r="AI3425" t="str">
            <v>/</v>
          </cell>
        </row>
        <row r="3426">
          <cell r="AF3426" t="str">
            <v/>
          </cell>
          <cell r="AG3426" t="str">
            <v/>
          </cell>
          <cell r="AH3426" t="str">
            <v>/</v>
          </cell>
          <cell r="AI3426" t="str">
            <v>/</v>
          </cell>
        </row>
        <row r="3427">
          <cell r="AF3427" t="str">
            <v/>
          </cell>
          <cell r="AG3427" t="str">
            <v/>
          </cell>
          <cell r="AH3427" t="str">
            <v>/</v>
          </cell>
          <cell r="AI3427" t="str">
            <v>/</v>
          </cell>
        </row>
        <row r="3428">
          <cell r="AF3428" t="str">
            <v/>
          </cell>
          <cell r="AG3428" t="str">
            <v/>
          </cell>
          <cell r="AH3428" t="str">
            <v>/</v>
          </cell>
          <cell r="AI3428" t="str">
            <v>/</v>
          </cell>
        </row>
        <row r="3429">
          <cell r="AF3429" t="str">
            <v/>
          </cell>
          <cell r="AG3429" t="str">
            <v/>
          </cell>
          <cell r="AH3429" t="str">
            <v>/</v>
          </cell>
          <cell r="AI3429" t="str">
            <v>/</v>
          </cell>
        </row>
        <row r="3430">
          <cell r="AF3430" t="str">
            <v/>
          </cell>
          <cell r="AG3430" t="str">
            <v/>
          </cell>
          <cell r="AH3430" t="str">
            <v>/</v>
          </cell>
          <cell r="AI3430" t="str">
            <v>/</v>
          </cell>
        </row>
        <row r="3431">
          <cell r="AF3431" t="str">
            <v/>
          </cell>
          <cell r="AG3431" t="str">
            <v/>
          </cell>
          <cell r="AH3431" t="str">
            <v>/</v>
          </cell>
          <cell r="AI3431" t="str">
            <v>/</v>
          </cell>
        </row>
        <row r="3432">
          <cell r="AF3432" t="str">
            <v/>
          </cell>
          <cell r="AG3432" t="str">
            <v/>
          </cell>
          <cell r="AH3432" t="str">
            <v>/</v>
          </cell>
          <cell r="AI3432" t="str">
            <v>/</v>
          </cell>
        </row>
        <row r="3433">
          <cell r="AF3433" t="str">
            <v/>
          </cell>
          <cell r="AG3433" t="str">
            <v/>
          </cell>
          <cell r="AH3433" t="str">
            <v>/</v>
          </cell>
          <cell r="AI3433" t="str">
            <v>/</v>
          </cell>
        </row>
        <row r="3434">
          <cell r="AF3434" t="str">
            <v/>
          </cell>
          <cell r="AG3434" t="str">
            <v/>
          </cell>
          <cell r="AH3434" t="str">
            <v>/</v>
          </cell>
          <cell r="AI3434" t="str">
            <v>/</v>
          </cell>
        </row>
        <row r="3435">
          <cell r="AF3435" t="str">
            <v/>
          </cell>
          <cell r="AG3435" t="str">
            <v/>
          </cell>
          <cell r="AH3435" t="str">
            <v>/</v>
          </cell>
          <cell r="AI3435" t="str">
            <v>/</v>
          </cell>
        </row>
        <row r="3436">
          <cell r="AF3436" t="str">
            <v/>
          </cell>
          <cell r="AG3436" t="str">
            <v/>
          </cell>
          <cell r="AH3436" t="str">
            <v>/</v>
          </cell>
          <cell r="AI3436" t="str">
            <v>/</v>
          </cell>
        </row>
        <row r="3437">
          <cell r="AF3437" t="str">
            <v/>
          </cell>
          <cell r="AG3437" t="str">
            <v/>
          </cell>
          <cell r="AH3437" t="str">
            <v>/</v>
          </cell>
          <cell r="AI3437" t="str">
            <v>/</v>
          </cell>
        </row>
        <row r="3438">
          <cell r="AF3438" t="str">
            <v/>
          </cell>
          <cell r="AG3438" t="str">
            <v/>
          </cell>
          <cell r="AH3438" t="str">
            <v>/</v>
          </cell>
          <cell r="AI3438" t="str">
            <v>/</v>
          </cell>
        </row>
        <row r="3439">
          <cell r="AF3439" t="str">
            <v/>
          </cell>
          <cell r="AG3439" t="str">
            <v/>
          </cell>
          <cell r="AH3439" t="str">
            <v>/</v>
          </cell>
          <cell r="AI3439" t="str">
            <v>/</v>
          </cell>
        </row>
        <row r="3440">
          <cell r="AF3440" t="str">
            <v/>
          </cell>
          <cell r="AG3440" t="str">
            <v/>
          </cell>
          <cell r="AH3440" t="str">
            <v>/</v>
          </cell>
          <cell r="AI3440" t="str">
            <v>/</v>
          </cell>
        </row>
        <row r="3441">
          <cell r="AF3441" t="str">
            <v/>
          </cell>
          <cell r="AG3441" t="str">
            <v/>
          </cell>
          <cell r="AH3441" t="str">
            <v>/</v>
          </cell>
          <cell r="AI3441" t="str">
            <v>/</v>
          </cell>
        </row>
        <row r="3442">
          <cell r="AF3442" t="str">
            <v/>
          </cell>
          <cell r="AG3442" t="str">
            <v/>
          </cell>
          <cell r="AH3442" t="str">
            <v>/</v>
          </cell>
          <cell r="AI3442" t="str">
            <v>/</v>
          </cell>
        </row>
        <row r="3443">
          <cell r="AF3443" t="str">
            <v/>
          </cell>
          <cell r="AG3443" t="str">
            <v/>
          </cell>
          <cell r="AH3443" t="str">
            <v>/</v>
          </cell>
          <cell r="AI3443" t="str">
            <v>/</v>
          </cell>
        </row>
        <row r="3444">
          <cell r="AF3444" t="str">
            <v/>
          </cell>
          <cell r="AG3444" t="str">
            <v/>
          </cell>
          <cell r="AH3444" t="str">
            <v>/</v>
          </cell>
          <cell r="AI3444" t="str">
            <v>/</v>
          </cell>
        </row>
        <row r="3445">
          <cell r="AF3445" t="str">
            <v/>
          </cell>
          <cell r="AG3445" t="str">
            <v/>
          </cell>
          <cell r="AH3445" t="str">
            <v>/</v>
          </cell>
          <cell r="AI3445" t="str">
            <v>/</v>
          </cell>
        </row>
        <row r="3446">
          <cell r="AF3446" t="str">
            <v/>
          </cell>
          <cell r="AG3446" t="str">
            <v/>
          </cell>
          <cell r="AH3446" t="str">
            <v>/</v>
          </cell>
          <cell r="AI3446" t="str">
            <v>/</v>
          </cell>
        </row>
        <row r="3447">
          <cell r="AF3447" t="str">
            <v/>
          </cell>
          <cell r="AG3447" t="str">
            <v/>
          </cell>
          <cell r="AH3447" t="str">
            <v>/</v>
          </cell>
          <cell r="AI3447" t="str">
            <v>/</v>
          </cell>
        </row>
        <row r="3448">
          <cell r="AF3448" t="str">
            <v/>
          </cell>
          <cell r="AG3448" t="str">
            <v/>
          </cell>
          <cell r="AH3448" t="str">
            <v>/</v>
          </cell>
          <cell r="AI3448" t="str">
            <v>/</v>
          </cell>
        </row>
        <row r="3449">
          <cell r="AF3449" t="str">
            <v/>
          </cell>
          <cell r="AG3449" t="str">
            <v/>
          </cell>
          <cell r="AH3449" t="str">
            <v>/</v>
          </cell>
          <cell r="AI3449" t="str">
            <v>/</v>
          </cell>
        </row>
        <row r="3450">
          <cell r="AF3450" t="str">
            <v/>
          </cell>
          <cell r="AG3450" t="str">
            <v/>
          </cell>
          <cell r="AH3450" t="str">
            <v>/</v>
          </cell>
          <cell r="AI3450" t="str">
            <v>/</v>
          </cell>
        </row>
        <row r="3451">
          <cell r="AF3451" t="str">
            <v/>
          </cell>
          <cell r="AG3451" t="str">
            <v/>
          </cell>
          <cell r="AH3451" t="str">
            <v>/</v>
          </cell>
          <cell r="AI3451" t="str">
            <v>/</v>
          </cell>
        </row>
        <row r="3452">
          <cell r="AF3452" t="str">
            <v/>
          </cell>
          <cell r="AG3452" t="str">
            <v/>
          </cell>
          <cell r="AH3452" t="str">
            <v>/</v>
          </cell>
          <cell r="AI3452" t="str">
            <v>/</v>
          </cell>
        </row>
        <row r="3453">
          <cell r="AF3453" t="str">
            <v/>
          </cell>
          <cell r="AG3453" t="str">
            <v/>
          </cell>
          <cell r="AH3453" t="str">
            <v>/</v>
          </cell>
          <cell r="AI3453" t="str">
            <v>/</v>
          </cell>
        </row>
        <row r="3454">
          <cell r="AF3454" t="str">
            <v/>
          </cell>
          <cell r="AG3454" t="str">
            <v/>
          </cell>
          <cell r="AH3454" t="str">
            <v>/</v>
          </cell>
          <cell r="AI3454" t="str">
            <v>/</v>
          </cell>
        </row>
        <row r="3455">
          <cell r="AF3455" t="str">
            <v/>
          </cell>
          <cell r="AG3455" t="str">
            <v/>
          </cell>
          <cell r="AH3455" t="str">
            <v>/</v>
          </cell>
          <cell r="AI3455" t="str">
            <v>/</v>
          </cell>
        </row>
        <row r="3456">
          <cell r="AF3456" t="str">
            <v/>
          </cell>
          <cell r="AG3456" t="str">
            <v/>
          </cell>
          <cell r="AH3456" t="str">
            <v>/</v>
          </cell>
          <cell r="AI3456" t="str">
            <v>/</v>
          </cell>
        </row>
        <row r="3457">
          <cell r="AF3457" t="str">
            <v/>
          </cell>
          <cell r="AG3457" t="str">
            <v/>
          </cell>
          <cell r="AH3457" t="str">
            <v>/</v>
          </cell>
          <cell r="AI3457" t="str">
            <v>/</v>
          </cell>
        </row>
        <row r="3458">
          <cell r="AF3458" t="str">
            <v/>
          </cell>
          <cell r="AG3458" t="str">
            <v/>
          </cell>
          <cell r="AH3458" t="str">
            <v>/</v>
          </cell>
          <cell r="AI3458" t="str">
            <v>/</v>
          </cell>
        </row>
        <row r="3459">
          <cell r="AF3459" t="str">
            <v/>
          </cell>
          <cell r="AG3459" t="str">
            <v/>
          </cell>
          <cell r="AH3459" t="str">
            <v>/</v>
          </cell>
          <cell r="AI3459" t="str">
            <v>/</v>
          </cell>
        </row>
        <row r="3460">
          <cell r="AF3460" t="str">
            <v/>
          </cell>
          <cell r="AG3460" t="str">
            <v/>
          </cell>
          <cell r="AH3460" t="str">
            <v>/</v>
          </cell>
          <cell r="AI3460" t="str">
            <v>/</v>
          </cell>
        </row>
        <row r="3461">
          <cell r="AF3461" t="str">
            <v/>
          </cell>
          <cell r="AG3461" t="str">
            <v/>
          </cell>
          <cell r="AH3461" t="str">
            <v>/</v>
          </cell>
          <cell r="AI3461" t="str">
            <v>/</v>
          </cell>
        </row>
        <row r="3462">
          <cell r="AF3462" t="str">
            <v/>
          </cell>
          <cell r="AG3462" t="str">
            <v/>
          </cell>
          <cell r="AH3462" t="str">
            <v>/</v>
          </cell>
          <cell r="AI3462" t="str">
            <v>/</v>
          </cell>
        </row>
        <row r="3463">
          <cell r="AF3463" t="str">
            <v/>
          </cell>
          <cell r="AG3463" t="str">
            <v/>
          </cell>
          <cell r="AH3463" t="str">
            <v>/</v>
          </cell>
          <cell r="AI3463" t="str">
            <v>/</v>
          </cell>
        </row>
        <row r="3464">
          <cell r="AF3464" t="str">
            <v/>
          </cell>
          <cell r="AG3464" t="str">
            <v/>
          </cell>
          <cell r="AH3464" t="str">
            <v>/</v>
          </cell>
          <cell r="AI3464" t="str">
            <v>/</v>
          </cell>
        </row>
        <row r="3465">
          <cell r="AF3465" t="str">
            <v/>
          </cell>
          <cell r="AG3465" t="str">
            <v/>
          </cell>
          <cell r="AH3465" t="str">
            <v>/</v>
          </cell>
          <cell r="AI3465" t="str">
            <v>/</v>
          </cell>
        </row>
        <row r="3466">
          <cell r="AF3466" t="str">
            <v/>
          </cell>
          <cell r="AG3466" t="str">
            <v/>
          </cell>
          <cell r="AH3466" t="str">
            <v>/</v>
          </cell>
          <cell r="AI3466" t="str">
            <v>/</v>
          </cell>
        </row>
        <row r="3467">
          <cell r="AF3467" t="str">
            <v/>
          </cell>
          <cell r="AG3467" t="str">
            <v/>
          </cell>
          <cell r="AH3467" t="str">
            <v>/</v>
          </cell>
          <cell r="AI3467" t="str">
            <v>/</v>
          </cell>
        </row>
        <row r="3468">
          <cell r="AF3468" t="str">
            <v/>
          </cell>
          <cell r="AG3468" t="str">
            <v/>
          </cell>
          <cell r="AH3468" t="str">
            <v>/</v>
          </cell>
          <cell r="AI3468" t="str">
            <v>/</v>
          </cell>
        </row>
        <row r="3469">
          <cell r="AF3469" t="str">
            <v/>
          </cell>
          <cell r="AG3469" t="str">
            <v/>
          </cell>
          <cell r="AH3469" t="str">
            <v>/</v>
          </cell>
          <cell r="AI3469" t="str">
            <v>/</v>
          </cell>
        </row>
        <row r="3470">
          <cell r="AF3470" t="str">
            <v/>
          </cell>
          <cell r="AG3470" t="str">
            <v/>
          </cell>
          <cell r="AH3470" t="str">
            <v>/</v>
          </cell>
          <cell r="AI3470" t="str">
            <v>/</v>
          </cell>
        </row>
        <row r="3471">
          <cell r="AF3471" t="str">
            <v/>
          </cell>
          <cell r="AG3471" t="str">
            <v/>
          </cell>
          <cell r="AH3471" t="str">
            <v>/</v>
          </cell>
          <cell r="AI3471" t="str">
            <v>/</v>
          </cell>
        </row>
        <row r="3472">
          <cell r="AF3472" t="str">
            <v/>
          </cell>
          <cell r="AG3472" t="str">
            <v/>
          </cell>
          <cell r="AH3472" t="str">
            <v>/</v>
          </cell>
          <cell r="AI3472" t="str">
            <v>/</v>
          </cell>
        </row>
        <row r="3473">
          <cell r="AF3473" t="str">
            <v/>
          </cell>
          <cell r="AG3473" t="str">
            <v/>
          </cell>
          <cell r="AH3473" t="str">
            <v>/</v>
          </cell>
          <cell r="AI3473" t="str">
            <v>/</v>
          </cell>
        </row>
        <row r="3474">
          <cell r="AF3474" t="str">
            <v/>
          </cell>
          <cell r="AG3474" t="str">
            <v/>
          </cell>
          <cell r="AH3474" t="str">
            <v>/</v>
          </cell>
          <cell r="AI3474" t="str">
            <v>/</v>
          </cell>
        </row>
        <row r="3475">
          <cell r="AF3475" t="str">
            <v/>
          </cell>
          <cell r="AG3475" t="str">
            <v/>
          </cell>
          <cell r="AH3475" t="str">
            <v>/</v>
          </cell>
          <cell r="AI3475" t="str">
            <v>/</v>
          </cell>
        </row>
        <row r="3476">
          <cell r="AF3476" t="str">
            <v/>
          </cell>
          <cell r="AG3476" t="str">
            <v/>
          </cell>
          <cell r="AH3476" t="str">
            <v>/</v>
          </cell>
          <cell r="AI3476" t="str">
            <v>/</v>
          </cell>
        </row>
        <row r="3477">
          <cell r="AF3477" t="str">
            <v/>
          </cell>
          <cell r="AG3477" t="str">
            <v/>
          </cell>
          <cell r="AH3477" t="str">
            <v>/</v>
          </cell>
          <cell r="AI3477" t="str">
            <v>/</v>
          </cell>
        </row>
        <row r="3478">
          <cell r="AF3478" t="str">
            <v/>
          </cell>
          <cell r="AG3478" t="str">
            <v/>
          </cell>
          <cell r="AH3478" t="str">
            <v>/</v>
          </cell>
          <cell r="AI3478" t="str">
            <v>/</v>
          </cell>
        </row>
        <row r="3479">
          <cell r="AF3479" t="str">
            <v/>
          </cell>
          <cell r="AG3479" t="str">
            <v/>
          </cell>
          <cell r="AH3479" t="str">
            <v>/</v>
          </cell>
          <cell r="AI3479" t="str">
            <v>/</v>
          </cell>
        </row>
        <row r="3480">
          <cell r="AF3480" t="str">
            <v/>
          </cell>
          <cell r="AG3480" t="str">
            <v/>
          </cell>
          <cell r="AH3480" t="str">
            <v>/</v>
          </cell>
          <cell r="AI3480" t="str">
            <v>/</v>
          </cell>
        </row>
        <row r="3481">
          <cell r="AF3481" t="str">
            <v/>
          </cell>
          <cell r="AG3481" t="str">
            <v/>
          </cell>
          <cell r="AH3481" t="str">
            <v>/</v>
          </cell>
          <cell r="AI3481" t="str">
            <v>/</v>
          </cell>
        </row>
        <row r="3482">
          <cell r="AF3482" t="str">
            <v/>
          </cell>
          <cell r="AG3482" t="str">
            <v/>
          </cell>
          <cell r="AH3482" t="str">
            <v>/</v>
          </cell>
          <cell r="AI3482" t="str">
            <v>/</v>
          </cell>
        </row>
        <row r="3483">
          <cell r="AF3483" t="str">
            <v/>
          </cell>
          <cell r="AG3483" t="str">
            <v/>
          </cell>
          <cell r="AH3483" t="str">
            <v>/</v>
          </cell>
          <cell r="AI3483" t="str">
            <v>/</v>
          </cell>
        </row>
        <row r="3484">
          <cell r="AF3484" t="str">
            <v/>
          </cell>
          <cell r="AG3484" t="str">
            <v/>
          </cell>
          <cell r="AH3484" t="str">
            <v>/</v>
          </cell>
          <cell r="AI3484" t="str">
            <v>/</v>
          </cell>
        </row>
        <row r="3485">
          <cell r="AF3485" t="str">
            <v/>
          </cell>
          <cell r="AG3485" t="str">
            <v/>
          </cell>
          <cell r="AH3485" t="str">
            <v>/</v>
          </cell>
          <cell r="AI3485" t="str">
            <v>/</v>
          </cell>
        </row>
        <row r="3486">
          <cell r="AF3486" t="str">
            <v/>
          </cell>
          <cell r="AG3486" t="str">
            <v/>
          </cell>
          <cell r="AH3486" t="str">
            <v>/</v>
          </cell>
          <cell r="AI3486" t="str">
            <v>/</v>
          </cell>
        </row>
        <row r="3487">
          <cell r="AF3487" t="str">
            <v/>
          </cell>
          <cell r="AG3487" t="str">
            <v/>
          </cell>
          <cell r="AH3487" t="str">
            <v>/</v>
          </cell>
          <cell r="AI3487" t="str">
            <v>/</v>
          </cell>
        </row>
        <row r="3488">
          <cell r="AF3488" t="str">
            <v/>
          </cell>
          <cell r="AG3488" t="str">
            <v/>
          </cell>
          <cell r="AH3488" t="str">
            <v>/</v>
          </cell>
          <cell r="AI3488" t="str">
            <v>/</v>
          </cell>
        </row>
        <row r="3489">
          <cell r="AF3489" t="str">
            <v/>
          </cell>
          <cell r="AG3489" t="str">
            <v/>
          </cell>
          <cell r="AH3489" t="str">
            <v>/</v>
          </cell>
          <cell r="AI3489" t="str">
            <v>/</v>
          </cell>
        </row>
        <row r="3490">
          <cell r="AF3490" t="str">
            <v/>
          </cell>
          <cell r="AG3490" t="str">
            <v/>
          </cell>
          <cell r="AH3490" t="str">
            <v>/</v>
          </cell>
          <cell r="AI3490" t="str">
            <v>/</v>
          </cell>
        </row>
        <row r="3491">
          <cell r="AF3491" t="str">
            <v/>
          </cell>
          <cell r="AG3491" t="str">
            <v/>
          </cell>
          <cell r="AH3491" t="str">
            <v>/</v>
          </cell>
          <cell r="AI3491" t="str">
            <v>/</v>
          </cell>
        </row>
        <row r="3492">
          <cell r="AF3492" t="str">
            <v/>
          </cell>
          <cell r="AG3492" t="str">
            <v/>
          </cell>
          <cell r="AH3492" t="str">
            <v>/</v>
          </cell>
          <cell r="AI3492" t="str">
            <v>/</v>
          </cell>
        </row>
        <row r="3493">
          <cell r="AF3493" t="str">
            <v/>
          </cell>
          <cell r="AG3493" t="str">
            <v/>
          </cell>
          <cell r="AH3493" t="str">
            <v>/</v>
          </cell>
          <cell r="AI3493" t="str">
            <v>/</v>
          </cell>
        </row>
        <row r="3494">
          <cell r="AF3494" t="str">
            <v/>
          </cell>
          <cell r="AG3494" t="str">
            <v/>
          </cell>
          <cell r="AH3494" t="str">
            <v>/</v>
          </cell>
          <cell r="AI3494" t="str">
            <v>/</v>
          </cell>
        </row>
        <row r="3495">
          <cell r="AF3495" t="str">
            <v/>
          </cell>
          <cell r="AG3495" t="str">
            <v/>
          </cell>
          <cell r="AH3495" t="str">
            <v>/</v>
          </cell>
          <cell r="AI3495" t="str">
            <v>/</v>
          </cell>
        </row>
        <row r="3496">
          <cell r="AF3496" t="str">
            <v/>
          </cell>
          <cell r="AG3496" t="str">
            <v/>
          </cell>
          <cell r="AH3496" t="str">
            <v>/</v>
          </cell>
          <cell r="AI3496" t="str">
            <v>/</v>
          </cell>
        </row>
        <row r="3497">
          <cell r="AF3497" t="str">
            <v/>
          </cell>
          <cell r="AG3497" t="str">
            <v/>
          </cell>
          <cell r="AH3497" t="str">
            <v>/</v>
          </cell>
          <cell r="AI3497" t="str">
            <v>/</v>
          </cell>
        </row>
        <row r="3498">
          <cell r="AF3498" t="str">
            <v/>
          </cell>
          <cell r="AG3498" t="str">
            <v/>
          </cell>
          <cell r="AH3498" t="str">
            <v>/</v>
          </cell>
          <cell r="AI3498" t="str">
            <v>/</v>
          </cell>
        </row>
        <row r="3499">
          <cell r="AF3499" t="str">
            <v/>
          </cell>
          <cell r="AG3499" t="str">
            <v/>
          </cell>
          <cell r="AH3499" t="str">
            <v>/</v>
          </cell>
          <cell r="AI3499" t="str">
            <v>/</v>
          </cell>
        </row>
        <row r="3500">
          <cell r="AF3500" t="str">
            <v/>
          </cell>
          <cell r="AG3500" t="str">
            <v/>
          </cell>
          <cell r="AH3500" t="str">
            <v>/</v>
          </cell>
          <cell r="AI3500" t="str">
            <v>/</v>
          </cell>
        </row>
        <row r="3501">
          <cell r="AF3501" t="str">
            <v/>
          </cell>
          <cell r="AG3501" t="str">
            <v/>
          </cell>
          <cell r="AH3501" t="str">
            <v>/</v>
          </cell>
          <cell r="AI3501" t="str">
            <v>/</v>
          </cell>
        </row>
        <row r="3502">
          <cell r="AF3502" t="str">
            <v/>
          </cell>
          <cell r="AG3502" t="str">
            <v/>
          </cell>
          <cell r="AH3502" t="str">
            <v>/</v>
          </cell>
          <cell r="AI3502" t="str">
            <v>/</v>
          </cell>
        </row>
        <row r="3503">
          <cell r="AF3503" t="str">
            <v/>
          </cell>
          <cell r="AG3503" t="str">
            <v/>
          </cell>
          <cell r="AH3503" t="str">
            <v>/</v>
          </cell>
          <cell r="AI3503" t="str">
            <v>/</v>
          </cell>
        </row>
        <row r="3504">
          <cell r="AF3504" t="str">
            <v/>
          </cell>
          <cell r="AG3504" t="str">
            <v/>
          </cell>
          <cell r="AH3504" t="str">
            <v>/</v>
          </cell>
          <cell r="AI3504" t="str">
            <v>/</v>
          </cell>
        </row>
        <row r="3505">
          <cell r="AF3505" t="str">
            <v/>
          </cell>
          <cell r="AG3505" t="str">
            <v/>
          </cell>
          <cell r="AH3505" t="str">
            <v>/</v>
          </cell>
          <cell r="AI3505" t="str">
            <v>/</v>
          </cell>
        </row>
        <row r="3506">
          <cell r="AF3506" t="str">
            <v/>
          </cell>
          <cell r="AG3506" t="str">
            <v/>
          </cell>
          <cell r="AH3506" t="str">
            <v>/</v>
          </cell>
          <cell r="AI3506" t="str">
            <v>/</v>
          </cell>
        </row>
        <row r="3507">
          <cell r="AF3507" t="str">
            <v/>
          </cell>
          <cell r="AG3507" t="str">
            <v/>
          </cell>
          <cell r="AH3507" t="str">
            <v>/</v>
          </cell>
          <cell r="AI3507" t="str">
            <v>/</v>
          </cell>
        </row>
        <row r="3508">
          <cell r="AF3508" t="str">
            <v/>
          </cell>
          <cell r="AG3508" t="str">
            <v/>
          </cell>
          <cell r="AH3508" t="str">
            <v>/</v>
          </cell>
          <cell r="AI3508" t="str">
            <v>/</v>
          </cell>
        </row>
        <row r="3509">
          <cell r="AF3509" t="str">
            <v/>
          </cell>
          <cell r="AG3509" t="str">
            <v/>
          </cell>
          <cell r="AH3509" t="str">
            <v>/</v>
          </cell>
          <cell r="AI3509" t="str">
            <v>/</v>
          </cell>
        </row>
        <row r="3510">
          <cell r="AF3510" t="str">
            <v/>
          </cell>
          <cell r="AG3510" t="str">
            <v/>
          </cell>
          <cell r="AH3510" t="str">
            <v>/</v>
          </cell>
          <cell r="AI3510" t="str">
            <v>/</v>
          </cell>
        </row>
        <row r="3511">
          <cell r="AF3511" t="str">
            <v/>
          </cell>
          <cell r="AG3511" t="str">
            <v/>
          </cell>
          <cell r="AH3511" t="str">
            <v>/</v>
          </cell>
          <cell r="AI3511" t="str">
            <v>/</v>
          </cell>
        </row>
        <row r="3512">
          <cell r="AF3512" t="str">
            <v/>
          </cell>
          <cell r="AG3512" t="str">
            <v/>
          </cell>
          <cell r="AH3512" t="str">
            <v>/</v>
          </cell>
          <cell r="AI3512" t="str">
            <v>/</v>
          </cell>
        </row>
        <row r="3513">
          <cell r="AF3513" t="str">
            <v/>
          </cell>
          <cell r="AG3513" t="str">
            <v/>
          </cell>
          <cell r="AH3513" t="str">
            <v>/</v>
          </cell>
          <cell r="AI3513" t="str">
            <v>/</v>
          </cell>
        </row>
        <row r="3514">
          <cell r="AF3514" t="str">
            <v/>
          </cell>
          <cell r="AG3514" t="str">
            <v/>
          </cell>
          <cell r="AH3514" t="str">
            <v>/</v>
          </cell>
          <cell r="AI3514" t="str">
            <v>/</v>
          </cell>
        </row>
        <row r="3515">
          <cell r="AF3515" t="str">
            <v/>
          </cell>
          <cell r="AG3515" t="str">
            <v/>
          </cell>
          <cell r="AH3515" t="str">
            <v>/</v>
          </cell>
          <cell r="AI3515" t="str">
            <v>/</v>
          </cell>
        </row>
        <row r="3516">
          <cell r="AF3516" t="str">
            <v/>
          </cell>
          <cell r="AG3516" t="str">
            <v/>
          </cell>
          <cell r="AH3516" t="str">
            <v>/</v>
          </cell>
          <cell r="AI3516" t="str">
            <v>/</v>
          </cell>
        </row>
        <row r="3517">
          <cell r="AF3517" t="str">
            <v/>
          </cell>
          <cell r="AG3517" t="str">
            <v/>
          </cell>
          <cell r="AH3517" t="str">
            <v>/</v>
          </cell>
          <cell r="AI3517" t="str">
            <v>/</v>
          </cell>
        </row>
        <row r="3518">
          <cell r="AF3518" t="str">
            <v/>
          </cell>
          <cell r="AG3518" t="str">
            <v/>
          </cell>
          <cell r="AH3518" t="str">
            <v>/</v>
          </cell>
          <cell r="AI3518" t="str">
            <v>/</v>
          </cell>
        </row>
        <row r="3519">
          <cell r="AF3519" t="str">
            <v/>
          </cell>
          <cell r="AG3519" t="str">
            <v/>
          </cell>
          <cell r="AH3519" t="str">
            <v>/</v>
          </cell>
          <cell r="AI3519" t="str">
            <v>/</v>
          </cell>
        </row>
        <row r="3520">
          <cell r="AF3520" t="str">
            <v/>
          </cell>
          <cell r="AG3520" t="str">
            <v/>
          </cell>
          <cell r="AH3520" t="str">
            <v>/</v>
          </cell>
          <cell r="AI3520" t="str">
            <v>/</v>
          </cell>
        </row>
        <row r="3521">
          <cell r="AF3521" t="str">
            <v/>
          </cell>
          <cell r="AG3521" t="str">
            <v/>
          </cell>
          <cell r="AH3521" t="str">
            <v>/</v>
          </cell>
          <cell r="AI3521" t="str">
            <v>/</v>
          </cell>
        </row>
        <row r="3522">
          <cell r="AF3522" t="str">
            <v/>
          </cell>
          <cell r="AG3522" t="str">
            <v/>
          </cell>
          <cell r="AH3522" t="str">
            <v>/</v>
          </cell>
          <cell r="AI3522" t="str">
            <v>/</v>
          </cell>
        </row>
        <row r="3523">
          <cell r="AF3523" t="str">
            <v/>
          </cell>
          <cell r="AG3523" t="str">
            <v/>
          </cell>
          <cell r="AH3523" t="str">
            <v>/</v>
          </cell>
          <cell r="AI3523" t="str">
            <v>/</v>
          </cell>
        </row>
        <row r="3524">
          <cell r="AF3524" t="str">
            <v/>
          </cell>
          <cell r="AG3524" t="str">
            <v/>
          </cell>
          <cell r="AH3524" t="str">
            <v>/</v>
          </cell>
          <cell r="AI3524" t="str">
            <v>/</v>
          </cell>
        </row>
        <row r="3525">
          <cell r="AF3525" t="str">
            <v/>
          </cell>
          <cell r="AG3525" t="str">
            <v/>
          </cell>
          <cell r="AH3525" t="str">
            <v>/</v>
          </cell>
          <cell r="AI3525" t="str">
            <v>/</v>
          </cell>
        </row>
        <row r="3526">
          <cell r="AF3526" t="str">
            <v/>
          </cell>
          <cell r="AG3526" t="str">
            <v/>
          </cell>
          <cell r="AH3526" t="str">
            <v>/</v>
          </cell>
          <cell r="AI3526" t="str">
            <v>/</v>
          </cell>
        </row>
        <row r="3527">
          <cell r="AF3527" t="str">
            <v/>
          </cell>
          <cell r="AG3527" t="str">
            <v/>
          </cell>
          <cell r="AH3527" t="str">
            <v>/</v>
          </cell>
          <cell r="AI3527" t="str">
            <v>/</v>
          </cell>
        </row>
        <row r="3528">
          <cell r="AF3528" t="str">
            <v/>
          </cell>
          <cell r="AG3528" t="str">
            <v/>
          </cell>
          <cell r="AH3528" t="str">
            <v>/</v>
          </cell>
          <cell r="AI3528" t="str">
            <v>/</v>
          </cell>
        </row>
        <row r="3529">
          <cell r="AF3529" t="str">
            <v/>
          </cell>
          <cell r="AG3529" t="str">
            <v/>
          </cell>
          <cell r="AH3529" t="str">
            <v>/</v>
          </cell>
          <cell r="AI3529" t="str">
            <v>/</v>
          </cell>
        </row>
        <row r="3530">
          <cell r="AF3530" t="str">
            <v/>
          </cell>
          <cell r="AG3530" t="str">
            <v/>
          </cell>
          <cell r="AH3530" t="str">
            <v>/</v>
          </cell>
          <cell r="AI3530" t="str">
            <v>/</v>
          </cell>
        </row>
        <row r="3531">
          <cell r="AF3531" t="str">
            <v/>
          </cell>
          <cell r="AG3531" t="str">
            <v/>
          </cell>
          <cell r="AH3531" t="str">
            <v>/</v>
          </cell>
          <cell r="AI3531" t="str">
            <v>/</v>
          </cell>
        </row>
        <row r="3532">
          <cell r="AF3532" t="str">
            <v/>
          </cell>
          <cell r="AG3532" t="str">
            <v/>
          </cell>
          <cell r="AH3532" t="str">
            <v>/</v>
          </cell>
          <cell r="AI3532" t="str">
            <v>/</v>
          </cell>
        </row>
        <row r="3533">
          <cell r="AF3533" t="str">
            <v/>
          </cell>
          <cell r="AG3533" t="str">
            <v/>
          </cell>
          <cell r="AH3533" t="str">
            <v>/</v>
          </cell>
          <cell r="AI3533" t="str">
            <v>/</v>
          </cell>
        </row>
        <row r="3534">
          <cell r="AF3534" t="str">
            <v/>
          </cell>
          <cell r="AG3534" t="str">
            <v/>
          </cell>
          <cell r="AH3534" t="str">
            <v>/</v>
          </cell>
          <cell r="AI3534" t="str">
            <v>/</v>
          </cell>
        </row>
        <row r="3535">
          <cell r="AF3535" t="str">
            <v/>
          </cell>
          <cell r="AG3535" t="str">
            <v/>
          </cell>
          <cell r="AH3535" t="str">
            <v>/</v>
          </cell>
          <cell r="AI3535" t="str">
            <v>/</v>
          </cell>
        </row>
        <row r="3536">
          <cell r="AF3536" t="str">
            <v/>
          </cell>
          <cell r="AG3536" t="str">
            <v/>
          </cell>
          <cell r="AH3536" t="str">
            <v>/</v>
          </cell>
          <cell r="AI3536" t="str">
            <v>/</v>
          </cell>
        </row>
        <row r="3537">
          <cell r="AF3537" t="str">
            <v/>
          </cell>
          <cell r="AG3537" t="str">
            <v/>
          </cell>
          <cell r="AH3537" t="str">
            <v>/</v>
          </cell>
          <cell r="AI3537" t="str">
            <v>/</v>
          </cell>
        </row>
        <row r="3538">
          <cell r="AF3538" t="str">
            <v/>
          </cell>
          <cell r="AG3538" t="str">
            <v/>
          </cell>
          <cell r="AH3538" t="str">
            <v>/</v>
          </cell>
          <cell r="AI3538" t="str">
            <v>/</v>
          </cell>
        </row>
        <row r="3539">
          <cell r="AF3539" t="str">
            <v/>
          </cell>
          <cell r="AG3539" t="str">
            <v/>
          </cell>
          <cell r="AH3539" t="str">
            <v>/</v>
          </cell>
          <cell r="AI3539" t="str">
            <v>/</v>
          </cell>
        </row>
        <row r="3540">
          <cell r="AF3540" t="str">
            <v/>
          </cell>
          <cell r="AG3540" t="str">
            <v/>
          </cell>
          <cell r="AH3540" t="str">
            <v>/</v>
          </cell>
          <cell r="AI3540" t="str">
            <v>/</v>
          </cell>
        </row>
        <row r="3541">
          <cell r="AF3541" t="str">
            <v/>
          </cell>
          <cell r="AG3541" t="str">
            <v/>
          </cell>
          <cell r="AH3541" t="str">
            <v>/</v>
          </cell>
          <cell r="AI3541" t="str">
            <v>/</v>
          </cell>
        </row>
        <row r="3542">
          <cell r="AF3542" t="str">
            <v/>
          </cell>
          <cell r="AG3542" t="str">
            <v/>
          </cell>
          <cell r="AH3542" t="str">
            <v>/</v>
          </cell>
          <cell r="AI3542" t="str">
            <v>/</v>
          </cell>
        </row>
        <row r="3543">
          <cell r="AF3543" t="str">
            <v/>
          </cell>
          <cell r="AG3543" t="str">
            <v/>
          </cell>
          <cell r="AH3543" t="str">
            <v>/</v>
          </cell>
          <cell r="AI3543" t="str">
            <v>/</v>
          </cell>
        </row>
        <row r="3544">
          <cell r="AF3544" t="str">
            <v/>
          </cell>
          <cell r="AG3544" t="str">
            <v/>
          </cell>
          <cell r="AH3544" t="str">
            <v>/</v>
          </cell>
          <cell r="AI3544" t="str">
            <v>/</v>
          </cell>
        </row>
        <row r="3545">
          <cell r="AF3545" t="str">
            <v/>
          </cell>
          <cell r="AG3545" t="str">
            <v/>
          </cell>
          <cell r="AH3545" t="str">
            <v>/</v>
          </cell>
          <cell r="AI3545" t="str">
            <v>/</v>
          </cell>
        </row>
        <row r="3546">
          <cell r="AF3546" t="str">
            <v/>
          </cell>
          <cell r="AG3546" t="str">
            <v/>
          </cell>
          <cell r="AH3546" t="str">
            <v>/</v>
          </cell>
          <cell r="AI3546" t="str">
            <v>/</v>
          </cell>
        </row>
        <row r="3547">
          <cell r="AF3547" t="str">
            <v/>
          </cell>
          <cell r="AG3547" t="str">
            <v/>
          </cell>
          <cell r="AH3547" t="str">
            <v>/</v>
          </cell>
          <cell r="AI3547" t="str">
            <v>/</v>
          </cell>
        </row>
        <row r="3548">
          <cell r="AF3548" t="str">
            <v/>
          </cell>
          <cell r="AG3548" t="str">
            <v/>
          </cell>
          <cell r="AH3548" t="str">
            <v>/</v>
          </cell>
          <cell r="AI3548" t="str">
            <v>/</v>
          </cell>
        </row>
        <row r="3549">
          <cell r="AF3549" t="str">
            <v/>
          </cell>
          <cell r="AG3549" t="str">
            <v/>
          </cell>
          <cell r="AH3549" t="str">
            <v>/</v>
          </cell>
          <cell r="AI3549" t="str">
            <v>/</v>
          </cell>
        </row>
        <row r="3550">
          <cell r="AF3550" t="str">
            <v/>
          </cell>
          <cell r="AG3550" t="str">
            <v/>
          </cell>
          <cell r="AH3550" t="str">
            <v>/</v>
          </cell>
          <cell r="AI3550" t="str">
            <v>/</v>
          </cell>
        </row>
        <row r="3551">
          <cell r="AF3551" t="str">
            <v/>
          </cell>
          <cell r="AG3551" t="str">
            <v/>
          </cell>
          <cell r="AH3551" t="str">
            <v>/</v>
          </cell>
          <cell r="AI3551" t="str">
            <v>/</v>
          </cell>
        </row>
        <row r="3552">
          <cell r="AF3552" t="str">
            <v/>
          </cell>
          <cell r="AG3552" t="str">
            <v/>
          </cell>
          <cell r="AH3552" t="str">
            <v>/</v>
          </cell>
          <cell r="AI3552" t="str">
            <v>/</v>
          </cell>
        </row>
        <row r="3553">
          <cell r="AF3553" t="str">
            <v/>
          </cell>
          <cell r="AG3553" t="str">
            <v/>
          </cell>
          <cell r="AH3553" t="str">
            <v>/</v>
          </cell>
          <cell r="AI3553" t="str">
            <v>/</v>
          </cell>
        </row>
        <row r="3554">
          <cell r="AF3554" t="str">
            <v/>
          </cell>
          <cell r="AG3554" t="str">
            <v/>
          </cell>
          <cell r="AH3554" t="str">
            <v>/</v>
          </cell>
          <cell r="AI3554" t="str">
            <v>/</v>
          </cell>
        </row>
        <row r="3555">
          <cell r="AF3555" t="str">
            <v/>
          </cell>
          <cell r="AG3555" t="str">
            <v/>
          </cell>
          <cell r="AH3555" t="str">
            <v>/</v>
          </cell>
          <cell r="AI3555" t="str">
            <v>/</v>
          </cell>
        </row>
        <row r="3556">
          <cell r="AF3556" t="str">
            <v/>
          </cell>
          <cell r="AG3556" t="str">
            <v/>
          </cell>
          <cell r="AH3556" t="str">
            <v>/</v>
          </cell>
          <cell r="AI3556" t="str">
            <v>/</v>
          </cell>
        </row>
        <row r="3557">
          <cell r="AF3557" t="str">
            <v/>
          </cell>
          <cell r="AG3557" t="str">
            <v/>
          </cell>
          <cell r="AH3557" t="str">
            <v>/</v>
          </cell>
          <cell r="AI3557" t="str">
            <v>/</v>
          </cell>
        </row>
        <row r="3558">
          <cell r="AF3558" t="str">
            <v/>
          </cell>
          <cell r="AG3558" t="str">
            <v/>
          </cell>
          <cell r="AH3558" t="str">
            <v>/</v>
          </cell>
          <cell r="AI3558" t="str">
            <v>/</v>
          </cell>
        </row>
        <row r="3559">
          <cell r="AF3559" t="str">
            <v/>
          </cell>
          <cell r="AG3559" t="str">
            <v/>
          </cell>
          <cell r="AH3559" t="str">
            <v>/</v>
          </cell>
          <cell r="AI3559" t="str">
            <v>/</v>
          </cell>
        </row>
        <row r="3560">
          <cell r="AF3560" t="str">
            <v/>
          </cell>
          <cell r="AG3560" t="str">
            <v/>
          </cell>
          <cell r="AH3560" t="str">
            <v>/</v>
          </cell>
          <cell r="AI3560" t="str">
            <v>/</v>
          </cell>
        </row>
        <row r="3561">
          <cell r="AF3561" t="str">
            <v/>
          </cell>
          <cell r="AG3561" t="str">
            <v/>
          </cell>
          <cell r="AH3561" t="str">
            <v>/</v>
          </cell>
          <cell r="AI3561" t="str">
            <v>/</v>
          </cell>
        </row>
        <row r="3562">
          <cell r="AF3562" t="str">
            <v/>
          </cell>
          <cell r="AG3562" t="str">
            <v/>
          </cell>
          <cell r="AH3562" t="str">
            <v>/</v>
          </cell>
          <cell r="AI3562" t="str">
            <v>/</v>
          </cell>
        </row>
        <row r="3563">
          <cell r="AF3563" t="str">
            <v/>
          </cell>
          <cell r="AG3563" t="str">
            <v/>
          </cell>
          <cell r="AH3563" t="str">
            <v>/</v>
          </cell>
          <cell r="AI3563" t="str">
            <v>/</v>
          </cell>
        </row>
        <row r="3564">
          <cell r="AF3564" t="str">
            <v/>
          </cell>
          <cell r="AG3564" t="str">
            <v/>
          </cell>
          <cell r="AH3564" t="str">
            <v>/</v>
          </cell>
          <cell r="AI3564" t="str">
            <v>/</v>
          </cell>
        </row>
        <row r="3565">
          <cell r="AF3565" t="str">
            <v/>
          </cell>
          <cell r="AG3565" t="str">
            <v/>
          </cell>
          <cell r="AH3565" t="str">
            <v>/</v>
          </cell>
          <cell r="AI3565" t="str">
            <v>/</v>
          </cell>
        </row>
        <row r="3566">
          <cell r="AF3566" t="str">
            <v/>
          </cell>
          <cell r="AG3566" t="str">
            <v/>
          </cell>
          <cell r="AH3566" t="str">
            <v>/</v>
          </cell>
          <cell r="AI3566" t="str">
            <v>/</v>
          </cell>
        </row>
        <row r="3567">
          <cell r="AF3567" t="str">
            <v/>
          </cell>
          <cell r="AG3567" t="str">
            <v/>
          </cell>
          <cell r="AH3567" t="str">
            <v>/</v>
          </cell>
          <cell r="AI3567" t="str">
            <v>/</v>
          </cell>
        </row>
        <row r="3568">
          <cell r="AF3568" t="str">
            <v/>
          </cell>
          <cell r="AG3568" t="str">
            <v/>
          </cell>
          <cell r="AH3568" t="str">
            <v>/</v>
          </cell>
          <cell r="AI3568" t="str">
            <v>/</v>
          </cell>
        </row>
        <row r="3569">
          <cell r="AF3569" t="str">
            <v/>
          </cell>
          <cell r="AG3569" t="str">
            <v/>
          </cell>
          <cell r="AH3569" t="str">
            <v>/</v>
          </cell>
          <cell r="AI3569" t="str">
            <v>/</v>
          </cell>
        </row>
        <row r="3570">
          <cell r="AF3570" t="str">
            <v/>
          </cell>
          <cell r="AG3570" t="str">
            <v/>
          </cell>
          <cell r="AH3570" t="str">
            <v>/</v>
          </cell>
          <cell r="AI3570" t="str">
            <v>/</v>
          </cell>
        </row>
        <row r="3571">
          <cell r="AF3571" t="str">
            <v/>
          </cell>
          <cell r="AG3571" t="str">
            <v/>
          </cell>
          <cell r="AH3571" t="str">
            <v>/</v>
          </cell>
          <cell r="AI3571" t="str">
            <v>/</v>
          </cell>
        </row>
        <row r="3572">
          <cell r="AF3572" t="str">
            <v/>
          </cell>
          <cell r="AG3572" t="str">
            <v/>
          </cell>
          <cell r="AH3572" t="str">
            <v>/</v>
          </cell>
          <cell r="AI3572" t="str">
            <v>/</v>
          </cell>
        </row>
        <row r="3573">
          <cell r="AF3573" t="str">
            <v/>
          </cell>
          <cell r="AG3573" t="str">
            <v/>
          </cell>
          <cell r="AH3573" t="str">
            <v>/</v>
          </cell>
          <cell r="AI3573" t="str">
            <v>/</v>
          </cell>
        </row>
        <row r="3574">
          <cell r="AF3574" t="str">
            <v/>
          </cell>
          <cell r="AG3574" t="str">
            <v/>
          </cell>
          <cell r="AH3574" t="str">
            <v>/</v>
          </cell>
          <cell r="AI3574" t="str">
            <v>/</v>
          </cell>
        </row>
        <row r="3575">
          <cell r="AF3575" t="str">
            <v/>
          </cell>
          <cell r="AG3575" t="str">
            <v/>
          </cell>
          <cell r="AH3575" t="str">
            <v>/</v>
          </cell>
          <cell r="AI3575" t="str">
            <v>/</v>
          </cell>
        </row>
        <row r="3576">
          <cell r="AF3576" t="str">
            <v/>
          </cell>
          <cell r="AG3576" t="str">
            <v/>
          </cell>
          <cell r="AH3576" t="str">
            <v>/</v>
          </cell>
          <cell r="AI3576" t="str">
            <v>/</v>
          </cell>
        </row>
        <row r="3577">
          <cell r="AF3577" t="str">
            <v/>
          </cell>
          <cell r="AG3577" t="str">
            <v/>
          </cell>
          <cell r="AH3577" t="str">
            <v>/</v>
          </cell>
          <cell r="AI3577" t="str">
            <v>/</v>
          </cell>
        </row>
        <row r="3578">
          <cell r="AF3578" t="str">
            <v/>
          </cell>
          <cell r="AG3578" t="str">
            <v/>
          </cell>
          <cell r="AH3578" t="str">
            <v>/</v>
          </cell>
          <cell r="AI3578" t="str">
            <v>/</v>
          </cell>
        </row>
        <row r="3579">
          <cell r="AF3579" t="str">
            <v/>
          </cell>
          <cell r="AG3579" t="str">
            <v/>
          </cell>
          <cell r="AH3579" t="str">
            <v>/</v>
          </cell>
          <cell r="AI3579" t="str">
            <v>/</v>
          </cell>
        </row>
        <row r="3580">
          <cell r="AF3580" t="str">
            <v/>
          </cell>
          <cell r="AG3580" t="str">
            <v/>
          </cell>
          <cell r="AH3580" t="str">
            <v>/</v>
          </cell>
          <cell r="AI3580" t="str">
            <v>/</v>
          </cell>
        </row>
        <row r="3581">
          <cell r="AF3581" t="str">
            <v/>
          </cell>
          <cell r="AG3581" t="str">
            <v/>
          </cell>
          <cell r="AH3581" t="str">
            <v>/</v>
          </cell>
          <cell r="AI3581" t="str">
            <v>/</v>
          </cell>
        </row>
        <row r="3582">
          <cell r="AF3582" t="str">
            <v/>
          </cell>
          <cell r="AG3582" t="str">
            <v/>
          </cell>
          <cell r="AH3582" t="str">
            <v>/</v>
          </cell>
          <cell r="AI3582" t="str">
            <v>/</v>
          </cell>
        </row>
        <row r="3583">
          <cell r="AF3583" t="str">
            <v/>
          </cell>
          <cell r="AG3583" t="str">
            <v/>
          </cell>
          <cell r="AH3583" t="str">
            <v>/</v>
          </cell>
          <cell r="AI3583" t="str">
            <v>/</v>
          </cell>
        </row>
        <row r="3584">
          <cell r="AF3584" t="str">
            <v/>
          </cell>
          <cell r="AG3584" t="str">
            <v/>
          </cell>
          <cell r="AH3584" t="str">
            <v>/</v>
          </cell>
          <cell r="AI3584" t="str">
            <v>/</v>
          </cell>
        </row>
        <row r="3585">
          <cell r="AF3585" t="str">
            <v/>
          </cell>
          <cell r="AG3585" t="str">
            <v/>
          </cell>
          <cell r="AH3585" t="str">
            <v>/</v>
          </cell>
          <cell r="AI3585" t="str">
            <v>/</v>
          </cell>
        </row>
        <row r="3586">
          <cell r="AF3586" t="str">
            <v/>
          </cell>
          <cell r="AG3586" t="str">
            <v/>
          </cell>
          <cell r="AH3586" t="str">
            <v>/</v>
          </cell>
          <cell r="AI3586" t="str">
            <v>/</v>
          </cell>
        </row>
        <row r="3587">
          <cell r="AF3587" t="str">
            <v/>
          </cell>
          <cell r="AG3587" t="str">
            <v/>
          </cell>
          <cell r="AH3587" t="str">
            <v>/</v>
          </cell>
          <cell r="AI3587" t="str">
            <v>/</v>
          </cell>
        </row>
        <row r="3588">
          <cell r="AF3588" t="str">
            <v/>
          </cell>
          <cell r="AG3588" t="str">
            <v/>
          </cell>
          <cell r="AH3588" t="str">
            <v>/</v>
          </cell>
          <cell r="AI3588" t="str">
            <v>/</v>
          </cell>
        </row>
        <row r="3589">
          <cell r="AF3589" t="str">
            <v/>
          </cell>
          <cell r="AG3589" t="str">
            <v/>
          </cell>
          <cell r="AH3589" t="str">
            <v>/</v>
          </cell>
          <cell r="AI3589" t="str">
            <v>/</v>
          </cell>
        </row>
        <row r="3590">
          <cell r="AF3590" t="str">
            <v/>
          </cell>
          <cell r="AG3590" t="str">
            <v/>
          </cell>
          <cell r="AH3590" t="str">
            <v>/</v>
          </cell>
          <cell r="AI3590" t="str">
            <v>/</v>
          </cell>
        </row>
        <row r="3591">
          <cell r="AF3591" t="str">
            <v/>
          </cell>
          <cell r="AG3591" t="str">
            <v/>
          </cell>
          <cell r="AH3591" t="str">
            <v>/</v>
          </cell>
          <cell r="AI3591" t="str">
            <v>/</v>
          </cell>
        </row>
        <row r="3592">
          <cell r="AF3592" t="str">
            <v/>
          </cell>
          <cell r="AG3592" t="str">
            <v/>
          </cell>
          <cell r="AH3592" t="str">
            <v>/</v>
          </cell>
          <cell r="AI3592" t="str">
            <v>/</v>
          </cell>
        </row>
        <row r="3593">
          <cell r="AF3593" t="str">
            <v/>
          </cell>
          <cell r="AG3593" t="str">
            <v/>
          </cell>
          <cell r="AH3593" t="str">
            <v>/</v>
          </cell>
          <cell r="AI3593" t="str">
            <v>/</v>
          </cell>
        </row>
        <row r="3594">
          <cell r="AF3594" t="str">
            <v/>
          </cell>
          <cell r="AG3594" t="str">
            <v/>
          </cell>
          <cell r="AH3594" t="str">
            <v>/</v>
          </cell>
          <cell r="AI3594" t="str">
            <v>/</v>
          </cell>
        </row>
        <row r="3595">
          <cell r="AF3595" t="str">
            <v/>
          </cell>
          <cell r="AG3595" t="str">
            <v/>
          </cell>
          <cell r="AH3595" t="str">
            <v>/</v>
          </cell>
          <cell r="AI3595" t="str">
            <v>/</v>
          </cell>
        </row>
        <row r="3596">
          <cell r="AF3596" t="str">
            <v/>
          </cell>
          <cell r="AG3596" t="str">
            <v/>
          </cell>
          <cell r="AH3596" t="str">
            <v>/</v>
          </cell>
          <cell r="AI3596" t="str">
            <v>/</v>
          </cell>
        </row>
        <row r="3597">
          <cell r="AF3597" t="str">
            <v/>
          </cell>
          <cell r="AG3597" t="str">
            <v/>
          </cell>
          <cell r="AH3597" t="str">
            <v>/</v>
          </cell>
          <cell r="AI3597" t="str">
            <v>/</v>
          </cell>
        </row>
        <row r="3598">
          <cell r="AF3598" t="str">
            <v/>
          </cell>
          <cell r="AG3598" t="str">
            <v/>
          </cell>
          <cell r="AH3598" t="str">
            <v>/</v>
          </cell>
          <cell r="AI3598" t="str">
            <v>/</v>
          </cell>
        </row>
        <row r="3599">
          <cell r="AF3599" t="str">
            <v/>
          </cell>
          <cell r="AG3599" t="str">
            <v/>
          </cell>
          <cell r="AH3599" t="str">
            <v>/</v>
          </cell>
          <cell r="AI3599" t="str">
            <v>/</v>
          </cell>
        </row>
        <row r="3600">
          <cell r="AF3600" t="str">
            <v/>
          </cell>
          <cell r="AG3600" t="str">
            <v/>
          </cell>
          <cell r="AH3600" t="str">
            <v>/</v>
          </cell>
          <cell r="AI3600" t="str">
            <v>/</v>
          </cell>
        </row>
        <row r="3601">
          <cell r="AF3601" t="str">
            <v/>
          </cell>
          <cell r="AG3601" t="str">
            <v/>
          </cell>
          <cell r="AH3601" t="str">
            <v>/</v>
          </cell>
          <cell r="AI3601" t="str">
            <v>/</v>
          </cell>
        </row>
        <row r="3602">
          <cell r="AF3602" t="str">
            <v/>
          </cell>
          <cell r="AG3602" t="str">
            <v/>
          </cell>
          <cell r="AH3602" t="str">
            <v>/</v>
          </cell>
          <cell r="AI3602" t="str">
            <v>/</v>
          </cell>
        </row>
        <row r="3603">
          <cell r="AF3603" t="str">
            <v/>
          </cell>
          <cell r="AG3603" t="str">
            <v/>
          </cell>
          <cell r="AH3603" t="str">
            <v>/</v>
          </cell>
          <cell r="AI3603" t="str">
            <v>/</v>
          </cell>
        </row>
        <row r="3604">
          <cell r="AF3604" t="str">
            <v/>
          </cell>
          <cell r="AG3604" t="str">
            <v/>
          </cell>
          <cell r="AH3604" t="str">
            <v>/</v>
          </cell>
          <cell r="AI3604" t="str">
            <v>/</v>
          </cell>
        </row>
        <row r="3605">
          <cell r="AF3605" t="str">
            <v/>
          </cell>
          <cell r="AG3605" t="str">
            <v/>
          </cell>
          <cell r="AH3605" t="str">
            <v>/</v>
          </cell>
          <cell r="AI3605" t="str">
            <v>/</v>
          </cell>
        </row>
        <row r="3606">
          <cell r="AF3606" t="str">
            <v/>
          </cell>
          <cell r="AG3606" t="str">
            <v/>
          </cell>
          <cell r="AH3606" t="str">
            <v>/</v>
          </cell>
          <cell r="AI3606" t="str">
            <v>/</v>
          </cell>
        </row>
        <row r="3607">
          <cell r="AF3607" t="str">
            <v/>
          </cell>
          <cell r="AG3607" t="str">
            <v/>
          </cell>
          <cell r="AH3607" t="str">
            <v>/</v>
          </cell>
          <cell r="AI3607" t="str">
            <v>/</v>
          </cell>
        </row>
        <row r="3608">
          <cell r="AF3608" t="str">
            <v/>
          </cell>
          <cell r="AG3608" t="str">
            <v/>
          </cell>
          <cell r="AH3608" t="str">
            <v>/</v>
          </cell>
          <cell r="AI3608" t="str">
            <v>/</v>
          </cell>
        </row>
        <row r="3609">
          <cell r="AF3609" t="str">
            <v/>
          </cell>
          <cell r="AG3609" t="str">
            <v/>
          </cell>
          <cell r="AH3609" t="str">
            <v>/</v>
          </cell>
          <cell r="AI3609" t="str">
            <v>/</v>
          </cell>
        </row>
        <row r="3610">
          <cell r="AF3610" t="str">
            <v/>
          </cell>
          <cell r="AG3610" t="str">
            <v/>
          </cell>
          <cell r="AH3610" t="str">
            <v>/</v>
          </cell>
          <cell r="AI3610" t="str">
            <v>/</v>
          </cell>
        </row>
        <row r="3611">
          <cell r="AF3611" t="str">
            <v/>
          </cell>
          <cell r="AG3611" t="str">
            <v/>
          </cell>
          <cell r="AH3611" t="str">
            <v>/</v>
          </cell>
          <cell r="AI3611" t="str">
            <v>/</v>
          </cell>
        </row>
        <row r="3612">
          <cell r="AF3612" t="str">
            <v/>
          </cell>
          <cell r="AG3612" t="str">
            <v/>
          </cell>
          <cell r="AH3612" t="str">
            <v>/</v>
          </cell>
          <cell r="AI3612" t="str">
            <v>/</v>
          </cell>
        </row>
        <row r="3613">
          <cell r="AF3613" t="str">
            <v/>
          </cell>
          <cell r="AG3613" t="str">
            <v/>
          </cell>
          <cell r="AH3613" t="str">
            <v>/</v>
          </cell>
          <cell r="AI3613" t="str">
            <v>/</v>
          </cell>
        </row>
        <row r="3614">
          <cell r="AF3614" t="str">
            <v/>
          </cell>
          <cell r="AG3614" t="str">
            <v/>
          </cell>
          <cell r="AH3614" t="str">
            <v>/</v>
          </cell>
          <cell r="AI3614" t="str">
            <v>/</v>
          </cell>
        </row>
        <row r="3615">
          <cell r="AF3615" t="str">
            <v/>
          </cell>
          <cell r="AG3615" t="str">
            <v/>
          </cell>
          <cell r="AH3615" t="str">
            <v>/</v>
          </cell>
          <cell r="AI3615" t="str">
            <v>/</v>
          </cell>
        </row>
        <row r="3616">
          <cell r="AF3616" t="str">
            <v/>
          </cell>
          <cell r="AG3616" t="str">
            <v/>
          </cell>
          <cell r="AH3616" t="str">
            <v>/</v>
          </cell>
          <cell r="AI3616" t="str">
            <v>/</v>
          </cell>
        </row>
        <row r="3617">
          <cell r="AF3617" t="str">
            <v/>
          </cell>
          <cell r="AG3617" t="str">
            <v/>
          </cell>
          <cell r="AH3617" t="str">
            <v>/</v>
          </cell>
          <cell r="AI3617" t="str">
            <v>/</v>
          </cell>
        </row>
        <row r="3618">
          <cell r="AF3618" t="str">
            <v/>
          </cell>
          <cell r="AG3618" t="str">
            <v/>
          </cell>
          <cell r="AH3618" t="str">
            <v>/</v>
          </cell>
          <cell r="AI3618" t="str">
            <v>/</v>
          </cell>
        </row>
        <row r="3619">
          <cell r="AF3619" t="str">
            <v/>
          </cell>
          <cell r="AG3619" t="str">
            <v/>
          </cell>
          <cell r="AH3619" t="str">
            <v>/</v>
          </cell>
          <cell r="AI3619" t="str">
            <v>/</v>
          </cell>
        </row>
        <row r="3620">
          <cell r="AF3620" t="str">
            <v/>
          </cell>
          <cell r="AG3620" t="str">
            <v/>
          </cell>
          <cell r="AH3620" t="str">
            <v>/</v>
          </cell>
          <cell r="AI3620" t="str">
            <v>/</v>
          </cell>
        </row>
        <row r="3621">
          <cell r="AF3621" t="str">
            <v/>
          </cell>
          <cell r="AG3621" t="str">
            <v/>
          </cell>
          <cell r="AH3621" t="str">
            <v>/</v>
          </cell>
          <cell r="AI3621" t="str">
            <v>/</v>
          </cell>
        </row>
        <row r="3622">
          <cell r="AF3622" t="str">
            <v/>
          </cell>
          <cell r="AG3622" t="str">
            <v/>
          </cell>
          <cell r="AH3622" t="str">
            <v>/</v>
          </cell>
          <cell r="AI3622" t="str">
            <v>/</v>
          </cell>
        </row>
        <row r="3623">
          <cell r="AF3623" t="str">
            <v/>
          </cell>
          <cell r="AG3623" t="str">
            <v/>
          </cell>
          <cell r="AH3623" t="str">
            <v>/</v>
          </cell>
          <cell r="AI3623" t="str">
            <v>/</v>
          </cell>
        </row>
        <row r="3624">
          <cell r="AF3624" t="str">
            <v/>
          </cell>
          <cell r="AG3624" t="str">
            <v/>
          </cell>
          <cell r="AH3624" t="str">
            <v>/</v>
          </cell>
          <cell r="AI3624" t="str">
            <v>/</v>
          </cell>
        </row>
        <row r="3625">
          <cell r="AF3625" t="str">
            <v/>
          </cell>
          <cell r="AG3625" t="str">
            <v/>
          </cell>
          <cell r="AH3625" t="str">
            <v>/</v>
          </cell>
          <cell r="AI3625" t="str">
            <v>/</v>
          </cell>
        </row>
        <row r="3626">
          <cell r="AF3626" t="str">
            <v/>
          </cell>
          <cell r="AG3626" t="str">
            <v/>
          </cell>
          <cell r="AH3626" t="str">
            <v>/</v>
          </cell>
          <cell r="AI3626" t="str">
            <v>/</v>
          </cell>
        </row>
        <row r="3627">
          <cell r="AF3627" t="str">
            <v/>
          </cell>
          <cell r="AG3627" t="str">
            <v/>
          </cell>
          <cell r="AH3627" t="str">
            <v>/</v>
          </cell>
          <cell r="AI3627" t="str">
            <v>/</v>
          </cell>
        </row>
        <row r="3628">
          <cell r="AF3628" t="str">
            <v/>
          </cell>
          <cell r="AG3628" t="str">
            <v/>
          </cell>
          <cell r="AH3628" t="str">
            <v>/</v>
          </cell>
          <cell r="AI3628" t="str">
            <v>/</v>
          </cell>
        </row>
        <row r="3629">
          <cell r="AF3629" t="str">
            <v/>
          </cell>
          <cell r="AG3629" t="str">
            <v/>
          </cell>
          <cell r="AH3629" t="str">
            <v>/</v>
          </cell>
          <cell r="AI3629" t="str">
            <v>/</v>
          </cell>
        </row>
        <row r="3630">
          <cell r="AF3630" t="str">
            <v/>
          </cell>
          <cell r="AG3630" t="str">
            <v/>
          </cell>
          <cell r="AH3630" t="str">
            <v>/</v>
          </cell>
          <cell r="AI3630" t="str">
            <v>/</v>
          </cell>
        </row>
        <row r="3631">
          <cell r="AF3631" t="str">
            <v/>
          </cell>
          <cell r="AG3631" t="str">
            <v/>
          </cell>
          <cell r="AH3631" t="str">
            <v>/</v>
          </cell>
          <cell r="AI3631" t="str">
            <v>/</v>
          </cell>
        </row>
        <row r="3632">
          <cell r="AF3632" t="str">
            <v/>
          </cell>
          <cell r="AG3632" t="str">
            <v/>
          </cell>
          <cell r="AH3632" t="str">
            <v>/</v>
          </cell>
          <cell r="AI3632" t="str">
            <v>/</v>
          </cell>
        </row>
        <row r="3633">
          <cell r="AF3633" t="str">
            <v/>
          </cell>
          <cell r="AG3633" t="str">
            <v/>
          </cell>
          <cell r="AH3633" t="str">
            <v>/</v>
          </cell>
          <cell r="AI3633" t="str">
            <v>/</v>
          </cell>
        </row>
        <row r="3634">
          <cell r="AF3634" t="str">
            <v/>
          </cell>
          <cell r="AG3634" t="str">
            <v/>
          </cell>
          <cell r="AH3634" t="str">
            <v>/</v>
          </cell>
          <cell r="AI3634" t="str">
            <v>/</v>
          </cell>
        </row>
        <row r="3635">
          <cell r="AF3635" t="str">
            <v/>
          </cell>
          <cell r="AG3635" t="str">
            <v/>
          </cell>
          <cell r="AH3635" t="str">
            <v>/</v>
          </cell>
          <cell r="AI3635" t="str">
            <v>/</v>
          </cell>
        </row>
        <row r="3636">
          <cell r="AF3636" t="str">
            <v/>
          </cell>
          <cell r="AG3636" t="str">
            <v/>
          </cell>
          <cell r="AH3636" t="str">
            <v>/</v>
          </cell>
          <cell r="AI3636" t="str">
            <v>/</v>
          </cell>
        </row>
        <row r="3637">
          <cell r="AF3637" t="str">
            <v/>
          </cell>
          <cell r="AG3637" t="str">
            <v/>
          </cell>
          <cell r="AH3637" t="str">
            <v>/</v>
          </cell>
          <cell r="AI3637" t="str">
            <v>/</v>
          </cell>
        </row>
        <row r="3638">
          <cell r="AF3638" t="str">
            <v/>
          </cell>
          <cell r="AG3638" t="str">
            <v/>
          </cell>
          <cell r="AH3638" t="str">
            <v>/</v>
          </cell>
          <cell r="AI3638" t="str">
            <v>/</v>
          </cell>
        </row>
        <row r="3639">
          <cell r="AF3639" t="str">
            <v/>
          </cell>
          <cell r="AG3639" t="str">
            <v/>
          </cell>
          <cell r="AH3639" t="str">
            <v>/</v>
          </cell>
          <cell r="AI3639" t="str">
            <v>/</v>
          </cell>
        </row>
        <row r="3640">
          <cell r="AF3640" t="str">
            <v/>
          </cell>
          <cell r="AG3640" t="str">
            <v/>
          </cell>
          <cell r="AH3640" t="str">
            <v>/</v>
          </cell>
          <cell r="AI3640" t="str">
            <v>/</v>
          </cell>
        </row>
        <row r="3641">
          <cell r="AF3641" t="str">
            <v/>
          </cell>
          <cell r="AG3641" t="str">
            <v/>
          </cell>
          <cell r="AH3641" t="str">
            <v>/</v>
          </cell>
          <cell r="AI3641" t="str">
            <v>/</v>
          </cell>
        </row>
        <row r="3642">
          <cell r="AF3642" t="str">
            <v/>
          </cell>
          <cell r="AG3642" t="str">
            <v/>
          </cell>
          <cell r="AH3642" t="str">
            <v>/</v>
          </cell>
          <cell r="AI3642" t="str">
            <v>/</v>
          </cell>
        </row>
        <row r="3643">
          <cell r="AF3643" t="str">
            <v/>
          </cell>
          <cell r="AG3643" t="str">
            <v/>
          </cell>
          <cell r="AH3643" t="str">
            <v>/</v>
          </cell>
          <cell r="AI3643" t="str">
            <v>/</v>
          </cell>
        </row>
        <row r="3644">
          <cell r="AF3644" t="str">
            <v/>
          </cell>
          <cell r="AG3644" t="str">
            <v/>
          </cell>
          <cell r="AH3644" t="str">
            <v>/</v>
          </cell>
          <cell r="AI3644" t="str">
            <v>/</v>
          </cell>
        </row>
        <row r="3645">
          <cell r="AF3645" t="str">
            <v/>
          </cell>
          <cell r="AG3645" t="str">
            <v/>
          </cell>
          <cell r="AH3645" t="str">
            <v>/</v>
          </cell>
          <cell r="AI3645" t="str">
            <v>/</v>
          </cell>
        </row>
        <row r="3646">
          <cell r="AF3646" t="str">
            <v/>
          </cell>
          <cell r="AG3646" t="str">
            <v/>
          </cell>
          <cell r="AH3646" t="str">
            <v>/</v>
          </cell>
          <cell r="AI3646" t="str">
            <v>/</v>
          </cell>
        </row>
        <row r="3647">
          <cell r="AF3647" t="str">
            <v/>
          </cell>
          <cell r="AG3647" t="str">
            <v/>
          </cell>
          <cell r="AH3647" t="str">
            <v>/</v>
          </cell>
          <cell r="AI3647" t="str">
            <v>/</v>
          </cell>
        </row>
        <row r="3648">
          <cell r="AF3648" t="str">
            <v/>
          </cell>
          <cell r="AG3648" t="str">
            <v/>
          </cell>
          <cell r="AH3648" t="str">
            <v>/</v>
          </cell>
          <cell r="AI3648" t="str">
            <v>/</v>
          </cell>
        </row>
        <row r="3649">
          <cell r="AF3649" t="str">
            <v/>
          </cell>
          <cell r="AG3649" t="str">
            <v/>
          </cell>
          <cell r="AH3649" t="str">
            <v>/</v>
          </cell>
          <cell r="AI3649" t="str">
            <v>/</v>
          </cell>
        </row>
        <row r="3650">
          <cell r="AF3650" t="str">
            <v/>
          </cell>
          <cell r="AG3650" t="str">
            <v/>
          </cell>
          <cell r="AH3650" t="str">
            <v>/</v>
          </cell>
          <cell r="AI3650" t="str">
            <v>/</v>
          </cell>
        </row>
        <row r="3651">
          <cell r="AF3651" t="str">
            <v/>
          </cell>
          <cell r="AG3651" t="str">
            <v/>
          </cell>
          <cell r="AH3651" t="str">
            <v>/</v>
          </cell>
          <cell r="AI3651" t="str">
            <v>/</v>
          </cell>
        </row>
        <row r="3652">
          <cell r="AF3652" t="str">
            <v/>
          </cell>
          <cell r="AG3652" t="str">
            <v/>
          </cell>
          <cell r="AH3652" t="str">
            <v>/</v>
          </cell>
          <cell r="AI3652" t="str">
            <v>/</v>
          </cell>
        </row>
        <row r="3653">
          <cell r="AF3653" t="str">
            <v/>
          </cell>
          <cell r="AG3653" t="str">
            <v/>
          </cell>
          <cell r="AH3653" t="str">
            <v>/</v>
          </cell>
          <cell r="AI3653" t="str">
            <v>/</v>
          </cell>
        </row>
        <row r="3654">
          <cell r="AF3654" t="str">
            <v/>
          </cell>
          <cell r="AG3654" t="str">
            <v/>
          </cell>
          <cell r="AH3654" t="str">
            <v>/</v>
          </cell>
          <cell r="AI3654" t="str">
            <v>/</v>
          </cell>
        </row>
        <row r="3655">
          <cell r="AF3655" t="str">
            <v/>
          </cell>
          <cell r="AG3655" t="str">
            <v/>
          </cell>
          <cell r="AH3655" t="str">
            <v>/</v>
          </cell>
          <cell r="AI3655" t="str">
            <v>/</v>
          </cell>
        </row>
        <row r="3656">
          <cell r="AF3656" t="str">
            <v/>
          </cell>
          <cell r="AG3656" t="str">
            <v/>
          </cell>
          <cell r="AH3656" t="str">
            <v>/</v>
          </cell>
          <cell r="AI3656" t="str">
            <v>/</v>
          </cell>
        </row>
        <row r="3657">
          <cell r="AF3657" t="str">
            <v/>
          </cell>
          <cell r="AG3657" t="str">
            <v/>
          </cell>
          <cell r="AH3657" t="str">
            <v>/</v>
          </cell>
          <cell r="AI3657" t="str">
            <v>/</v>
          </cell>
        </row>
        <row r="3658">
          <cell r="AF3658" t="str">
            <v/>
          </cell>
          <cell r="AG3658" t="str">
            <v/>
          </cell>
          <cell r="AH3658" t="str">
            <v>/</v>
          </cell>
          <cell r="AI3658" t="str">
            <v>/</v>
          </cell>
        </row>
        <row r="3659">
          <cell r="AF3659" t="str">
            <v/>
          </cell>
          <cell r="AG3659" t="str">
            <v/>
          </cell>
          <cell r="AH3659" t="str">
            <v>/</v>
          </cell>
          <cell r="AI3659" t="str">
            <v>/</v>
          </cell>
        </row>
        <row r="3660">
          <cell r="AF3660" t="str">
            <v/>
          </cell>
          <cell r="AG3660" t="str">
            <v/>
          </cell>
          <cell r="AH3660" t="str">
            <v>/</v>
          </cell>
          <cell r="AI3660" t="str">
            <v>/</v>
          </cell>
        </row>
        <row r="3661">
          <cell r="AF3661" t="str">
            <v/>
          </cell>
          <cell r="AG3661" t="str">
            <v/>
          </cell>
          <cell r="AH3661" t="str">
            <v>/</v>
          </cell>
          <cell r="AI3661" t="str">
            <v>/</v>
          </cell>
        </row>
        <row r="3662">
          <cell r="AF3662" t="str">
            <v/>
          </cell>
          <cell r="AG3662" t="str">
            <v/>
          </cell>
          <cell r="AH3662" t="str">
            <v>/</v>
          </cell>
          <cell r="AI3662" t="str">
            <v>/</v>
          </cell>
        </row>
        <row r="3663">
          <cell r="AF3663" t="str">
            <v/>
          </cell>
          <cell r="AG3663" t="str">
            <v/>
          </cell>
          <cell r="AH3663" t="str">
            <v>/</v>
          </cell>
          <cell r="AI3663" t="str">
            <v>/</v>
          </cell>
        </row>
        <row r="3664">
          <cell r="AF3664" t="str">
            <v/>
          </cell>
          <cell r="AG3664" t="str">
            <v/>
          </cell>
          <cell r="AH3664" t="str">
            <v>/</v>
          </cell>
          <cell r="AI3664" t="str">
            <v>/</v>
          </cell>
        </row>
        <row r="3665">
          <cell r="AF3665" t="str">
            <v/>
          </cell>
          <cell r="AG3665" t="str">
            <v/>
          </cell>
          <cell r="AH3665" t="str">
            <v>/</v>
          </cell>
          <cell r="AI3665" t="str">
            <v>/</v>
          </cell>
        </row>
        <row r="3666">
          <cell r="AF3666" t="str">
            <v/>
          </cell>
          <cell r="AG3666" t="str">
            <v/>
          </cell>
          <cell r="AH3666" t="str">
            <v>/</v>
          </cell>
          <cell r="AI3666" t="str">
            <v>/</v>
          </cell>
        </row>
        <row r="3667">
          <cell r="AF3667" t="str">
            <v/>
          </cell>
          <cell r="AG3667" t="str">
            <v/>
          </cell>
          <cell r="AH3667" t="str">
            <v>/</v>
          </cell>
          <cell r="AI3667" t="str">
            <v>/</v>
          </cell>
        </row>
        <row r="3668">
          <cell r="AF3668" t="str">
            <v/>
          </cell>
          <cell r="AG3668" t="str">
            <v/>
          </cell>
          <cell r="AH3668" t="str">
            <v>/</v>
          </cell>
          <cell r="AI3668" t="str">
            <v>/</v>
          </cell>
        </row>
        <row r="3669">
          <cell r="AF3669" t="str">
            <v/>
          </cell>
          <cell r="AG3669" t="str">
            <v/>
          </cell>
          <cell r="AH3669" t="str">
            <v>/</v>
          </cell>
          <cell r="AI3669" t="str">
            <v>/</v>
          </cell>
        </row>
        <row r="3670">
          <cell r="AF3670" t="str">
            <v/>
          </cell>
          <cell r="AG3670" t="str">
            <v/>
          </cell>
          <cell r="AH3670" t="str">
            <v>/</v>
          </cell>
          <cell r="AI3670" t="str">
            <v>/</v>
          </cell>
        </row>
        <row r="3671">
          <cell r="AF3671" t="str">
            <v/>
          </cell>
          <cell r="AG3671" t="str">
            <v/>
          </cell>
          <cell r="AH3671" t="str">
            <v>/</v>
          </cell>
          <cell r="AI3671" t="str">
            <v>/</v>
          </cell>
        </row>
        <row r="3672">
          <cell r="AF3672" t="str">
            <v/>
          </cell>
          <cell r="AG3672" t="str">
            <v/>
          </cell>
          <cell r="AH3672" t="str">
            <v>/</v>
          </cell>
          <cell r="AI3672" t="str">
            <v>/</v>
          </cell>
        </row>
        <row r="3673">
          <cell r="AF3673" t="str">
            <v/>
          </cell>
          <cell r="AG3673" t="str">
            <v/>
          </cell>
          <cell r="AH3673" t="str">
            <v>/</v>
          </cell>
          <cell r="AI3673" t="str">
            <v>/</v>
          </cell>
        </row>
        <row r="3674">
          <cell r="AF3674" t="str">
            <v/>
          </cell>
          <cell r="AG3674" t="str">
            <v/>
          </cell>
          <cell r="AH3674" t="str">
            <v>/</v>
          </cell>
          <cell r="AI3674" t="str">
            <v>/</v>
          </cell>
        </row>
        <row r="3675">
          <cell r="AF3675" t="str">
            <v/>
          </cell>
          <cell r="AG3675" t="str">
            <v/>
          </cell>
          <cell r="AH3675" t="str">
            <v>/</v>
          </cell>
          <cell r="AI3675" t="str">
            <v>/</v>
          </cell>
        </row>
        <row r="3676">
          <cell r="AF3676" t="str">
            <v/>
          </cell>
          <cell r="AG3676" t="str">
            <v/>
          </cell>
          <cell r="AH3676" t="str">
            <v>/</v>
          </cell>
          <cell r="AI3676" t="str">
            <v>/</v>
          </cell>
        </row>
        <row r="3677">
          <cell r="AF3677" t="str">
            <v/>
          </cell>
          <cell r="AG3677" t="str">
            <v/>
          </cell>
          <cell r="AH3677" t="str">
            <v>/</v>
          </cell>
          <cell r="AI3677" t="str">
            <v>/</v>
          </cell>
        </row>
        <row r="3678">
          <cell r="AF3678" t="str">
            <v/>
          </cell>
          <cell r="AG3678" t="str">
            <v/>
          </cell>
          <cell r="AH3678" t="str">
            <v>/</v>
          </cell>
          <cell r="AI3678" t="str">
            <v>/</v>
          </cell>
        </row>
        <row r="3679">
          <cell r="AF3679" t="str">
            <v/>
          </cell>
          <cell r="AG3679" t="str">
            <v/>
          </cell>
          <cell r="AH3679" t="str">
            <v>/</v>
          </cell>
          <cell r="AI3679" t="str">
            <v>/</v>
          </cell>
        </row>
        <row r="3680">
          <cell r="AF3680" t="str">
            <v/>
          </cell>
          <cell r="AG3680" t="str">
            <v/>
          </cell>
          <cell r="AH3680" t="str">
            <v>/</v>
          </cell>
          <cell r="AI3680" t="str">
            <v>/</v>
          </cell>
        </row>
        <row r="3681">
          <cell r="AF3681" t="str">
            <v/>
          </cell>
          <cell r="AG3681" t="str">
            <v/>
          </cell>
          <cell r="AH3681" t="str">
            <v>/</v>
          </cell>
          <cell r="AI3681" t="str">
            <v>/</v>
          </cell>
        </row>
        <row r="3682">
          <cell r="AF3682" t="str">
            <v/>
          </cell>
          <cell r="AG3682" t="str">
            <v/>
          </cell>
          <cell r="AH3682" t="str">
            <v>/</v>
          </cell>
          <cell r="AI3682" t="str">
            <v>/</v>
          </cell>
        </row>
        <row r="3683">
          <cell r="AF3683" t="str">
            <v/>
          </cell>
          <cell r="AG3683" t="str">
            <v/>
          </cell>
          <cell r="AH3683" t="str">
            <v>/</v>
          </cell>
          <cell r="AI3683" t="str">
            <v>/</v>
          </cell>
        </row>
        <row r="3684">
          <cell r="AF3684" t="str">
            <v/>
          </cell>
          <cell r="AG3684" t="str">
            <v/>
          </cell>
          <cell r="AH3684" t="str">
            <v>/</v>
          </cell>
          <cell r="AI3684" t="str">
            <v>/</v>
          </cell>
        </row>
        <row r="3685">
          <cell r="AF3685" t="str">
            <v/>
          </cell>
          <cell r="AG3685" t="str">
            <v/>
          </cell>
          <cell r="AH3685" t="str">
            <v>/</v>
          </cell>
          <cell r="AI3685" t="str">
            <v>/</v>
          </cell>
        </row>
        <row r="3686">
          <cell r="AF3686" t="str">
            <v/>
          </cell>
          <cell r="AG3686" t="str">
            <v/>
          </cell>
          <cell r="AH3686" t="str">
            <v>/</v>
          </cell>
          <cell r="AI3686" t="str">
            <v>/</v>
          </cell>
        </row>
        <row r="3687">
          <cell r="AF3687" t="str">
            <v/>
          </cell>
          <cell r="AG3687" t="str">
            <v/>
          </cell>
          <cell r="AH3687" t="str">
            <v>/</v>
          </cell>
          <cell r="AI3687" t="str">
            <v>/</v>
          </cell>
        </row>
        <row r="3688">
          <cell r="AF3688" t="str">
            <v/>
          </cell>
          <cell r="AG3688" t="str">
            <v/>
          </cell>
          <cell r="AH3688" t="str">
            <v>/</v>
          </cell>
          <cell r="AI3688" t="str">
            <v>/</v>
          </cell>
        </row>
        <row r="3689">
          <cell r="AF3689" t="str">
            <v/>
          </cell>
          <cell r="AG3689" t="str">
            <v/>
          </cell>
          <cell r="AH3689" t="str">
            <v>/</v>
          </cell>
          <cell r="AI3689" t="str">
            <v>/</v>
          </cell>
        </row>
        <row r="3690">
          <cell r="AF3690" t="str">
            <v/>
          </cell>
          <cell r="AG3690" t="str">
            <v/>
          </cell>
          <cell r="AH3690" t="str">
            <v>/</v>
          </cell>
          <cell r="AI3690" t="str">
            <v>/</v>
          </cell>
        </row>
        <row r="3691">
          <cell r="AF3691" t="str">
            <v/>
          </cell>
          <cell r="AG3691" t="str">
            <v/>
          </cell>
          <cell r="AH3691" t="str">
            <v>/</v>
          </cell>
          <cell r="AI3691" t="str">
            <v>/</v>
          </cell>
        </row>
        <row r="3692">
          <cell r="AF3692" t="str">
            <v/>
          </cell>
          <cell r="AG3692" t="str">
            <v/>
          </cell>
          <cell r="AH3692" t="str">
            <v>/</v>
          </cell>
          <cell r="AI3692" t="str">
            <v>/</v>
          </cell>
        </row>
        <row r="3693">
          <cell r="AF3693" t="str">
            <v/>
          </cell>
          <cell r="AG3693" t="str">
            <v/>
          </cell>
          <cell r="AH3693" t="str">
            <v>/</v>
          </cell>
          <cell r="AI3693" t="str">
            <v>/</v>
          </cell>
        </row>
        <row r="3694">
          <cell r="AF3694" t="str">
            <v/>
          </cell>
          <cell r="AG3694" t="str">
            <v/>
          </cell>
          <cell r="AH3694" t="str">
            <v>/</v>
          </cell>
          <cell r="AI3694" t="str">
            <v>/</v>
          </cell>
        </row>
        <row r="3695">
          <cell r="AF3695" t="str">
            <v/>
          </cell>
          <cell r="AG3695" t="str">
            <v/>
          </cell>
          <cell r="AH3695" t="str">
            <v>/</v>
          </cell>
          <cell r="AI3695" t="str">
            <v>/</v>
          </cell>
        </row>
        <row r="3696">
          <cell r="AF3696" t="str">
            <v/>
          </cell>
          <cell r="AG3696" t="str">
            <v/>
          </cell>
          <cell r="AH3696" t="str">
            <v>/</v>
          </cell>
          <cell r="AI3696" t="str">
            <v>/</v>
          </cell>
        </row>
        <row r="3697">
          <cell r="AF3697" t="str">
            <v/>
          </cell>
          <cell r="AG3697" t="str">
            <v/>
          </cell>
          <cell r="AH3697" t="str">
            <v>/</v>
          </cell>
          <cell r="AI3697" t="str">
            <v>/</v>
          </cell>
        </row>
        <row r="3698">
          <cell r="AF3698" t="str">
            <v/>
          </cell>
          <cell r="AG3698" t="str">
            <v/>
          </cell>
          <cell r="AH3698" t="str">
            <v>/</v>
          </cell>
          <cell r="AI3698" t="str">
            <v>/</v>
          </cell>
        </row>
        <row r="3699">
          <cell r="AF3699" t="str">
            <v/>
          </cell>
          <cell r="AG3699" t="str">
            <v/>
          </cell>
          <cell r="AH3699" t="str">
            <v>/</v>
          </cell>
          <cell r="AI3699" t="str">
            <v>/</v>
          </cell>
        </row>
        <row r="3700">
          <cell r="AF3700" t="str">
            <v/>
          </cell>
          <cell r="AG3700" t="str">
            <v/>
          </cell>
          <cell r="AH3700" t="str">
            <v>/</v>
          </cell>
          <cell r="AI3700" t="str">
            <v>/</v>
          </cell>
        </row>
        <row r="3701">
          <cell r="AF3701" t="str">
            <v/>
          </cell>
          <cell r="AG3701" t="str">
            <v/>
          </cell>
          <cell r="AH3701" t="str">
            <v>/</v>
          </cell>
          <cell r="AI3701" t="str">
            <v>/</v>
          </cell>
        </row>
        <row r="3702">
          <cell r="AF3702" t="str">
            <v/>
          </cell>
          <cell r="AG3702" t="str">
            <v/>
          </cell>
          <cell r="AH3702" t="str">
            <v>/</v>
          </cell>
          <cell r="AI3702" t="str">
            <v>/</v>
          </cell>
        </row>
        <row r="3703">
          <cell r="AF3703" t="str">
            <v/>
          </cell>
          <cell r="AG3703" t="str">
            <v/>
          </cell>
          <cell r="AH3703" t="str">
            <v>/</v>
          </cell>
          <cell r="AI3703" t="str">
            <v>/</v>
          </cell>
        </row>
        <row r="3704">
          <cell r="AF3704" t="str">
            <v/>
          </cell>
          <cell r="AG3704" t="str">
            <v/>
          </cell>
          <cell r="AH3704" t="str">
            <v>/</v>
          </cell>
          <cell r="AI3704" t="str">
            <v>/</v>
          </cell>
        </row>
        <row r="3705">
          <cell r="AF3705" t="str">
            <v/>
          </cell>
          <cell r="AG3705" t="str">
            <v/>
          </cell>
          <cell r="AH3705" t="str">
            <v>/</v>
          </cell>
          <cell r="AI3705" t="str">
            <v>/</v>
          </cell>
        </row>
        <row r="3706">
          <cell r="AF3706" t="str">
            <v/>
          </cell>
          <cell r="AG3706" t="str">
            <v/>
          </cell>
          <cell r="AH3706" t="str">
            <v>/</v>
          </cell>
          <cell r="AI3706" t="str">
            <v>/</v>
          </cell>
        </row>
        <row r="3707">
          <cell r="AF3707" t="str">
            <v/>
          </cell>
          <cell r="AG3707" t="str">
            <v/>
          </cell>
          <cell r="AH3707" t="str">
            <v>/</v>
          </cell>
          <cell r="AI3707" t="str">
            <v>/</v>
          </cell>
        </row>
        <row r="3708">
          <cell r="AF3708" t="str">
            <v/>
          </cell>
          <cell r="AG3708" t="str">
            <v/>
          </cell>
          <cell r="AH3708" t="str">
            <v>/</v>
          </cell>
          <cell r="AI3708" t="str">
            <v>/</v>
          </cell>
        </row>
        <row r="3709">
          <cell r="AF3709" t="str">
            <v/>
          </cell>
          <cell r="AG3709" t="str">
            <v/>
          </cell>
          <cell r="AH3709" t="str">
            <v>/</v>
          </cell>
          <cell r="AI3709" t="str">
            <v>/</v>
          </cell>
        </row>
        <row r="3710">
          <cell r="AF3710" t="str">
            <v/>
          </cell>
          <cell r="AG3710" t="str">
            <v/>
          </cell>
          <cell r="AH3710" t="str">
            <v>/</v>
          </cell>
          <cell r="AI3710" t="str">
            <v>/</v>
          </cell>
        </row>
        <row r="3711">
          <cell r="AF3711" t="str">
            <v/>
          </cell>
          <cell r="AG3711" t="str">
            <v/>
          </cell>
          <cell r="AH3711" t="str">
            <v>/</v>
          </cell>
          <cell r="AI3711" t="str">
            <v>/</v>
          </cell>
        </row>
        <row r="3712">
          <cell r="AF3712" t="str">
            <v/>
          </cell>
          <cell r="AG3712" t="str">
            <v/>
          </cell>
          <cell r="AH3712" t="str">
            <v>/</v>
          </cell>
          <cell r="AI3712" t="str">
            <v>/</v>
          </cell>
        </row>
        <row r="3713">
          <cell r="AF3713" t="str">
            <v/>
          </cell>
          <cell r="AG3713" t="str">
            <v/>
          </cell>
          <cell r="AH3713" t="str">
            <v>/</v>
          </cell>
          <cell r="AI3713" t="str">
            <v>/</v>
          </cell>
        </row>
        <row r="3714">
          <cell r="AF3714" t="str">
            <v/>
          </cell>
          <cell r="AG3714" t="str">
            <v/>
          </cell>
          <cell r="AH3714" t="str">
            <v>/</v>
          </cell>
          <cell r="AI3714" t="str">
            <v>/</v>
          </cell>
        </row>
        <row r="3715">
          <cell r="AF3715" t="str">
            <v/>
          </cell>
          <cell r="AG3715" t="str">
            <v/>
          </cell>
          <cell r="AH3715" t="str">
            <v>/</v>
          </cell>
          <cell r="AI3715" t="str">
            <v>/</v>
          </cell>
        </row>
        <row r="3716">
          <cell r="AF3716" t="str">
            <v/>
          </cell>
          <cell r="AG3716" t="str">
            <v/>
          </cell>
          <cell r="AH3716" t="str">
            <v>/</v>
          </cell>
          <cell r="AI3716" t="str">
            <v>/</v>
          </cell>
        </row>
        <row r="3717">
          <cell r="AF3717" t="str">
            <v/>
          </cell>
          <cell r="AG3717" t="str">
            <v/>
          </cell>
          <cell r="AH3717" t="str">
            <v>/</v>
          </cell>
          <cell r="AI3717" t="str">
            <v>/</v>
          </cell>
        </row>
        <row r="3718">
          <cell r="AF3718" t="str">
            <v/>
          </cell>
          <cell r="AG3718" t="str">
            <v/>
          </cell>
          <cell r="AH3718" t="str">
            <v>/</v>
          </cell>
          <cell r="AI3718" t="str">
            <v>/</v>
          </cell>
        </row>
        <row r="3719">
          <cell r="AF3719" t="str">
            <v/>
          </cell>
          <cell r="AG3719" t="str">
            <v/>
          </cell>
          <cell r="AH3719" t="str">
            <v>/</v>
          </cell>
          <cell r="AI3719" t="str">
            <v>/</v>
          </cell>
        </row>
        <row r="3720">
          <cell r="AF3720" t="str">
            <v/>
          </cell>
          <cell r="AG3720" t="str">
            <v/>
          </cell>
          <cell r="AH3720" t="str">
            <v>/</v>
          </cell>
          <cell r="AI3720" t="str">
            <v>/</v>
          </cell>
        </row>
        <row r="3721">
          <cell r="AF3721" t="str">
            <v/>
          </cell>
          <cell r="AG3721" t="str">
            <v/>
          </cell>
          <cell r="AH3721" t="str">
            <v>/</v>
          </cell>
          <cell r="AI3721" t="str">
            <v>/</v>
          </cell>
        </row>
        <row r="3722">
          <cell r="AF3722" t="str">
            <v/>
          </cell>
          <cell r="AG3722" t="str">
            <v/>
          </cell>
          <cell r="AH3722" t="str">
            <v>/</v>
          </cell>
          <cell r="AI3722" t="str">
            <v>/</v>
          </cell>
        </row>
        <row r="3723">
          <cell r="AF3723" t="str">
            <v/>
          </cell>
          <cell r="AG3723" t="str">
            <v/>
          </cell>
          <cell r="AH3723" t="str">
            <v>/</v>
          </cell>
          <cell r="AI3723" t="str">
            <v>/</v>
          </cell>
        </row>
        <row r="3724">
          <cell r="AF3724" t="str">
            <v/>
          </cell>
          <cell r="AG3724" t="str">
            <v/>
          </cell>
          <cell r="AH3724" t="str">
            <v>/</v>
          </cell>
          <cell r="AI3724" t="str">
            <v>/</v>
          </cell>
        </row>
        <row r="3725">
          <cell r="AF3725" t="str">
            <v/>
          </cell>
          <cell r="AG3725" t="str">
            <v/>
          </cell>
          <cell r="AH3725" t="str">
            <v>/</v>
          </cell>
          <cell r="AI3725" t="str">
            <v>/</v>
          </cell>
        </row>
        <row r="3726">
          <cell r="AF3726" t="str">
            <v/>
          </cell>
          <cell r="AG3726" t="str">
            <v/>
          </cell>
          <cell r="AH3726" t="str">
            <v>/</v>
          </cell>
          <cell r="AI3726" t="str">
            <v>/</v>
          </cell>
        </row>
        <row r="3727">
          <cell r="AF3727" t="str">
            <v/>
          </cell>
          <cell r="AG3727" t="str">
            <v/>
          </cell>
          <cell r="AH3727" t="str">
            <v>/</v>
          </cell>
          <cell r="AI3727" t="str">
            <v>/</v>
          </cell>
        </row>
        <row r="3728">
          <cell r="AF3728" t="str">
            <v/>
          </cell>
          <cell r="AG3728" t="str">
            <v/>
          </cell>
          <cell r="AH3728" t="str">
            <v>/</v>
          </cell>
          <cell r="AI3728" t="str">
            <v>/</v>
          </cell>
        </row>
        <row r="3729">
          <cell r="AF3729" t="str">
            <v/>
          </cell>
          <cell r="AG3729" t="str">
            <v/>
          </cell>
          <cell r="AH3729" t="str">
            <v>/</v>
          </cell>
          <cell r="AI3729" t="str">
            <v>/</v>
          </cell>
        </row>
        <row r="3730">
          <cell r="AF3730" t="str">
            <v/>
          </cell>
          <cell r="AG3730" t="str">
            <v/>
          </cell>
          <cell r="AH3730" t="str">
            <v>/</v>
          </cell>
          <cell r="AI3730" t="str">
            <v>/</v>
          </cell>
        </row>
        <row r="3731">
          <cell r="AF3731" t="str">
            <v/>
          </cell>
          <cell r="AG3731" t="str">
            <v/>
          </cell>
          <cell r="AH3731" t="str">
            <v>/</v>
          </cell>
          <cell r="AI3731" t="str">
            <v>/</v>
          </cell>
        </row>
        <row r="3732">
          <cell r="AF3732" t="str">
            <v/>
          </cell>
          <cell r="AG3732" t="str">
            <v/>
          </cell>
          <cell r="AH3732" t="str">
            <v>/</v>
          </cell>
          <cell r="AI3732" t="str">
            <v>/</v>
          </cell>
        </row>
        <row r="3733">
          <cell r="AF3733" t="str">
            <v/>
          </cell>
          <cell r="AG3733" t="str">
            <v/>
          </cell>
          <cell r="AH3733" t="str">
            <v>/</v>
          </cell>
          <cell r="AI3733" t="str">
            <v>/</v>
          </cell>
        </row>
        <row r="3734">
          <cell r="AF3734" t="str">
            <v/>
          </cell>
          <cell r="AG3734" t="str">
            <v/>
          </cell>
          <cell r="AH3734" t="str">
            <v>/</v>
          </cell>
          <cell r="AI3734" t="str">
            <v>/</v>
          </cell>
        </row>
        <row r="3735">
          <cell r="AF3735" t="str">
            <v/>
          </cell>
          <cell r="AG3735" t="str">
            <v/>
          </cell>
          <cell r="AH3735" t="str">
            <v>/</v>
          </cell>
          <cell r="AI3735" t="str">
            <v>/</v>
          </cell>
        </row>
        <row r="3736">
          <cell r="AF3736" t="str">
            <v/>
          </cell>
          <cell r="AG3736" t="str">
            <v/>
          </cell>
          <cell r="AH3736" t="str">
            <v>/</v>
          </cell>
          <cell r="AI3736" t="str">
            <v>/</v>
          </cell>
        </row>
        <row r="3737">
          <cell r="AF3737" t="str">
            <v/>
          </cell>
          <cell r="AG3737" t="str">
            <v/>
          </cell>
          <cell r="AH3737" t="str">
            <v>/</v>
          </cell>
          <cell r="AI3737" t="str">
            <v>/</v>
          </cell>
        </row>
        <row r="3738">
          <cell r="AF3738" t="str">
            <v/>
          </cell>
          <cell r="AG3738" t="str">
            <v/>
          </cell>
          <cell r="AH3738" t="str">
            <v>/</v>
          </cell>
          <cell r="AI3738" t="str">
            <v>/</v>
          </cell>
        </row>
        <row r="3739">
          <cell r="AF3739" t="str">
            <v/>
          </cell>
          <cell r="AG3739" t="str">
            <v/>
          </cell>
          <cell r="AH3739" t="str">
            <v>/</v>
          </cell>
          <cell r="AI3739" t="str">
            <v>/</v>
          </cell>
        </row>
        <row r="3740">
          <cell r="AF3740" t="str">
            <v/>
          </cell>
          <cell r="AG3740" t="str">
            <v/>
          </cell>
          <cell r="AH3740" t="str">
            <v>/</v>
          </cell>
          <cell r="AI3740" t="str">
            <v>/</v>
          </cell>
        </row>
        <row r="3741">
          <cell r="AF3741" t="str">
            <v/>
          </cell>
          <cell r="AG3741" t="str">
            <v/>
          </cell>
          <cell r="AH3741" t="str">
            <v>/</v>
          </cell>
          <cell r="AI3741" t="str">
            <v>/</v>
          </cell>
        </row>
        <row r="3742">
          <cell r="AF3742" t="str">
            <v/>
          </cell>
          <cell r="AG3742" t="str">
            <v/>
          </cell>
          <cell r="AH3742" t="str">
            <v>/</v>
          </cell>
          <cell r="AI3742" t="str">
            <v>/</v>
          </cell>
        </row>
        <row r="3743">
          <cell r="AF3743" t="str">
            <v/>
          </cell>
          <cell r="AG3743" t="str">
            <v/>
          </cell>
          <cell r="AH3743" t="str">
            <v>/</v>
          </cell>
          <cell r="AI3743" t="str">
            <v>/</v>
          </cell>
        </row>
        <row r="3744">
          <cell r="AF3744" t="str">
            <v/>
          </cell>
          <cell r="AG3744" t="str">
            <v/>
          </cell>
          <cell r="AH3744" t="str">
            <v>/</v>
          </cell>
          <cell r="AI3744" t="str">
            <v>/</v>
          </cell>
        </row>
        <row r="3745">
          <cell r="AF3745" t="str">
            <v/>
          </cell>
          <cell r="AG3745" t="str">
            <v/>
          </cell>
          <cell r="AH3745" t="str">
            <v>/</v>
          </cell>
          <cell r="AI3745" t="str">
            <v>/</v>
          </cell>
        </row>
        <row r="3746">
          <cell r="AF3746" t="str">
            <v/>
          </cell>
          <cell r="AG3746" t="str">
            <v/>
          </cell>
          <cell r="AH3746" t="str">
            <v>/</v>
          </cell>
          <cell r="AI3746" t="str">
            <v>/</v>
          </cell>
        </row>
        <row r="3747">
          <cell r="AF3747" t="str">
            <v/>
          </cell>
          <cell r="AG3747" t="str">
            <v/>
          </cell>
          <cell r="AH3747" t="str">
            <v>/</v>
          </cell>
          <cell r="AI3747" t="str">
            <v>/</v>
          </cell>
        </row>
        <row r="3748">
          <cell r="AF3748" t="str">
            <v/>
          </cell>
          <cell r="AG3748" t="str">
            <v/>
          </cell>
          <cell r="AH3748" t="str">
            <v>/</v>
          </cell>
          <cell r="AI3748" t="str">
            <v>/</v>
          </cell>
        </row>
        <row r="3749">
          <cell r="AF3749" t="str">
            <v/>
          </cell>
          <cell r="AG3749" t="str">
            <v/>
          </cell>
          <cell r="AH3749" t="str">
            <v>/</v>
          </cell>
          <cell r="AI3749" t="str">
            <v>/</v>
          </cell>
        </row>
        <row r="3750">
          <cell r="AF3750" t="str">
            <v/>
          </cell>
          <cell r="AG3750" t="str">
            <v/>
          </cell>
          <cell r="AH3750" t="str">
            <v>/</v>
          </cell>
          <cell r="AI3750" t="str">
            <v>/</v>
          </cell>
        </row>
        <row r="3751">
          <cell r="AF3751" t="str">
            <v/>
          </cell>
          <cell r="AG3751" t="str">
            <v/>
          </cell>
          <cell r="AH3751" t="str">
            <v>/</v>
          </cell>
          <cell r="AI3751" t="str">
            <v>/</v>
          </cell>
        </row>
        <row r="3752">
          <cell r="AF3752" t="str">
            <v/>
          </cell>
          <cell r="AG3752" t="str">
            <v/>
          </cell>
          <cell r="AH3752" t="str">
            <v>/</v>
          </cell>
          <cell r="AI3752" t="str">
            <v>/</v>
          </cell>
        </row>
        <row r="3753">
          <cell r="AF3753" t="str">
            <v/>
          </cell>
          <cell r="AG3753" t="str">
            <v/>
          </cell>
          <cell r="AH3753" t="str">
            <v>/</v>
          </cell>
          <cell r="AI3753" t="str">
            <v>/</v>
          </cell>
        </row>
        <row r="3754">
          <cell r="AF3754" t="str">
            <v/>
          </cell>
          <cell r="AG3754" t="str">
            <v/>
          </cell>
          <cell r="AH3754" t="str">
            <v>/</v>
          </cell>
          <cell r="AI3754" t="str">
            <v>/</v>
          </cell>
        </row>
        <row r="3755">
          <cell r="AF3755" t="str">
            <v/>
          </cell>
          <cell r="AG3755" t="str">
            <v/>
          </cell>
          <cell r="AH3755" t="str">
            <v>/</v>
          </cell>
          <cell r="AI3755" t="str">
            <v>/</v>
          </cell>
        </row>
        <row r="3756">
          <cell r="AF3756" t="str">
            <v/>
          </cell>
          <cell r="AG3756" t="str">
            <v/>
          </cell>
          <cell r="AH3756" t="str">
            <v>/</v>
          </cell>
          <cell r="AI3756" t="str">
            <v>/</v>
          </cell>
        </row>
        <row r="3757">
          <cell r="AF3757" t="str">
            <v/>
          </cell>
          <cell r="AG3757" t="str">
            <v/>
          </cell>
          <cell r="AH3757" t="str">
            <v>/</v>
          </cell>
          <cell r="AI3757" t="str">
            <v>/</v>
          </cell>
        </row>
        <row r="3758">
          <cell r="AF3758" t="str">
            <v/>
          </cell>
          <cell r="AG3758" t="str">
            <v/>
          </cell>
          <cell r="AH3758" t="str">
            <v>/</v>
          </cell>
          <cell r="AI3758" t="str">
            <v>/</v>
          </cell>
        </row>
        <row r="3759">
          <cell r="AF3759" t="str">
            <v/>
          </cell>
          <cell r="AG3759" t="str">
            <v/>
          </cell>
          <cell r="AH3759" t="str">
            <v>/</v>
          </cell>
          <cell r="AI3759" t="str">
            <v>/</v>
          </cell>
        </row>
        <row r="3760">
          <cell r="AF3760" t="str">
            <v/>
          </cell>
          <cell r="AG3760" t="str">
            <v/>
          </cell>
          <cell r="AH3760" t="str">
            <v>/</v>
          </cell>
          <cell r="AI3760" t="str">
            <v>/</v>
          </cell>
        </row>
        <row r="3761">
          <cell r="AF3761" t="str">
            <v/>
          </cell>
          <cell r="AG3761" t="str">
            <v/>
          </cell>
          <cell r="AH3761" t="str">
            <v>/</v>
          </cell>
          <cell r="AI3761" t="str">
            <v>/</v>
          </cell>
        </row>
        <row r="3762">
          <cell r="AF3762" t="str">
            <v/>
          </cell>
          <cell r="AG3762" t="str">
            <v/>
          </cell>
          <cell r="AH3762" t="str">
            <v>/</v>
          </cell>
          <cell r="AI3762" t="str">
            <v>/</v>
          </cell>
        </row>
        <row r="3763">
          <cell r="AF3763" t="str">
            <v/>
          </cell>
          <cell r="AG3763" t="str">
            <v/>
          </cell>
          <cell r="AH3763" t="str">
            <v>/</v>
          </cell>
          <cell r="AI3763" t="str">
            <v>/</v>
          </cell>
        </row>
        <row r="3764">
          <cell r="AF3764" t="str">
            <v/>
          </cell>
          <cell r="AG3764" t="str">
            <v/>
          </cell>
          <cell r="AH3764" t="str">
            <v>/</v>
          </cell>
          <cell r="AI3764" t="str">
            <v>/</v>
          </cell>
        </row>
        <row r="3765">
          <cell r="AF3765" t="str">
            <v/>
          </cell>
          <cell r="AG3765" t="str">
            <v/>
          </cell>
          <cell r="AH3765" t="str">
            <v>/</v>
          </cell>
          <cell r="AI3765" t="str">
            <v>/</v>
          </cell>
        </row>
        <row r="3766">
          <cell r="AF3766" t="str">
            <v/>
          </cell>
          <cell r="AG3766" t="str">
            <v/>
          </cell>
          <cell r="AH3766" t="str">
            <v>/</v>
          </cell>
          <cell r="AI3766" t="str">
            <v>/</v>
          </cell>
        </row>
        <row r="3767">
          <cell r="AF3767" t="str">
            <v/>
          </cell>
          <cell r="AG3767" t="str">
            <v/>
          </cell>
          <cell r="AH3767" t="str">
            <v>/</v>
          </cell>
          <cell r="AI3767" t="str">
            <v>/</v>
          </cell>
        </row>
        <row r="3768">
          <cell r="AF3768" t="str">
            <v/>
          </cell>
          <cell r="AG3768" t="str">
            <v/>
          </cell>
          <cell r="AH3768" t="str">
            <v>/</v>
          </cell>
          <cell r="AI3768" t="str">
            <v>/</v>
          </cell>
        </row>
        <row r="3769">
          <cell r="AF3769" t="str">
            <v/>
          </cell>
          <cell r="AG3769" t="str">
            <v/>
          </cell>
          <cell r="AH3769" t="str">
            <v>/</v>
          </cell>
          <cell r="AI3769" t="str">
            <v>/</v>
          </cell>
        </row>
        <row r="3770">
          <cell r="AF3770" t="str">
            <v/>
          </cell>
          <cell r="AG3770" t="str">
            <v/>
          </cell>
          <cell r="AH3770" t="str">
            <v>/</v>
          </cell>
          <cell r="AI3770" t="str">
            <v>/</v>
          </cell>
        </row>
        <row r="3771">
          <cell r="AF3771" t="str">
            <v/>
          </cell>
          <cell r="AG3771" t="str">
            <v/>
          </cell>
          <cell r="AH3771" t="str">
            <v>/</v>
          </cell>
          <cell r="AI3771" t="str">
            <v>/</v>
          </cell>
        </row>
        <row r="3772">
          <cell r="AF3772" t="str">
            <v/>
          </cell>
          <cell r="AG3772" t="str">
            <v/>
          </cell>
          <cell r="AH3772" t="str">
            <v>/</v>
          </cell>
          <cell r="AI3772" t="str">
            <v>/</v>
          </cell>
        </row>
        <row r="3773">
          <cell r="AF3773" t="str">
            <v/>
          </cell>
          <cell r="AG3773" t="str">
            <v/>
          </cell>
          <cell r="AH3773" t="str">
            <v>/</v>
          </cell>
          <cell r="AI3773" t="str">
            <v>/</v>
          </cell>
        </row>
        <row r="3774">
          <cell r="AF3774" t="str">
            <v/>
          </cell>
          <cell r="AG3774" t="str">
            <v/>
          </cell>
          <cell r="AH3774" t="str">
            <v>/</v>
          </cell>
          <cell r="AI3774" t="str">
            <v>/</v>
          </cell>
        </row>
        <row r="3775">
          <cell r="AF3775" t="str">
            <v/>
          </cell>
          <cell r="AG3775" t="str">
            <v/>
          </cell>
          <cell r="AH3775" t="str">
            <v>/</v>
          </cell>
          <cell r="AI3775" t="str">
            <v>/</v>
          </cell>
        </row>
        <row r="3776">
          <cell r="AF3776" t="str">
            <v/>
          </cell>
          <cell r="AG3776" t="str">
            <v/>
          </cell>
          <cell r="AH3776" t="str">
            <v>/</v>
          </cell>
          <cell r="AI3776" t="str">
            <v>/</v>
          </cell>
        </row>
        <row r="3777">
          <cell r="AF3777" t="str">
            <v/>
          </cell>
          <cell r="AG3777" t="str">
            <v/>
          </cell>
          <cell r="AH3777" t="str">
            <v>/</v>
          </cell>
          <cell r="AI3777" t="str">
            <v>/</v>
          </cell>
        </row>
        <row r="3778">
          <cell r="AF3778" t="str">
            <v/>
          </cell>
          <cell r="AG3778" t="str">
            <v/>
          </cell>
          <cell r="AH3778" t="str">
            <v>/</v>
          </cell>
          <cell r="AI3778" t="str">
            <v>/</v>
          </cell>
        </row>
        <row r="3779">
          <cell r="AF3779" t="str">
            <v/>
          </cell>
          <cell r="AG3779" t="str">
            <v/>
          </cell>
          <cell r="AH3779" t="str">
            <v>/</v>
          </cell>
          <cell r="AI3779" t="str">
            <v>/</v>
          </cell>
        </row>
        <row r="3780">
          <cell r="AF3780" t="str">
            <v/>
          </cell>
          <cell r="AG3780" t="str">
            <v/>
          </cell>
          <cell r="AH3780" t="str">
            <v>/</v>
          </cell>
          <cell r="AI3780" t="str">
            <v>/</v>
          </cell>
        </row>
        <row r="3781">
          <cell r="AF3781" t="str">
            <v/>
          </cell>
          <cell r="AG3781" t="str">
            <v/>
          </cell>
          <cell r="AH3781" t="str">
            <v>/</v>
          </cell>
          <cell r="AI3781" t="str">
            <v>/</v>
          </cell>
        </row>
        <row r="3782">
          <cell r="AF3782" t="str">
            <v/>
          </cell>
          <cell r="AG3782" t="str">
            <v/>
          </cell>
          <cell r="AH3782" t="str">
            <v>/</v>
          </cell>
          <cell r="AI3782" t="str">
            <v>/</v>
          </cell>
        </row>
        <row r="3783">
          <cell r="AF3783" t="str">
            <v/>
          </cell>
          <cell r="AG3783" t="str">
            <v/>
          </cell>
          <cell r="AH3783" t="str">
            <v>/</v>
          </cell>
          <cell r="AI3783" t="str">
            <v>/</v>
          </cell>
        </row>
        <row r="3784">
          <cell r="AF3784" t="str">
            <v/>
          </cell>
          <cell r="AG3784" t="str">
            <v/>
          </cell>
          <cell r="AH3784" t="str">
            <v>/</v>
          </cell>
          <cell r="AI3784" t="str">
            <v>/</v>
          </cell>
        </row>
        <row r="3785">
          <cell r="AF3785" t="str">
            <v/>
          </cell>
          <cell r="AG3785" t="str">
            <v/>
          </cell>
          <cell r="AH3785" t="str">
            <v>/</v>
          </cell>
          <cell r="AI3785" t="str">
            <v>/</v>
          </cell>
        </row>
        <row r="3786">
          <cell r="AF3786" t="str">
            <v/>
          </cell>
          <cell r="AG3786" t="str">
            <v/>
          </cell>
          <cell r="AH3786" t="str">
            <v>/</v>
          </cell>
          <cell r="AI3786" t="str">
            <v>/</v>
          </cell>
        </row>
        <row r="3787">
          <cell r="AF3787" t="str">
            <v/>
          </cell>
          <cell r="AG3787" t="str">
            <v/>
          </cell>
          <cell r="AH3787" t="str">
            <v>/</v>
          </cell>
          <cell r="AI3787" t="str">
            <v>/</v>
          </cell>
        </row>
        <row r="3788">
          <cell r="AF3788" t="str">
            <v/>
          </cell>
          <cell r="AG3788" t="str">
            <v/>
          </cell>
          <cell r="AH3788" t="str">
            <v>/</v>
          </cell>
          <cell r="AI3788" t="str">
            <v>/</v>
          </cell>
        </row>
        <row r="3789">
          <cell r="AF3789" t="str">
            <v/>
          </cell>
          <cell r="AG3789" t="str">
            <v/>
          </cell>
          <cell r="AH3789" t="str">
            <v>/</v>
          </cell>
          <cell r="AI3789" t="str">
            <v>/</v>
          </cell>
        </row>
        <row r="3790">
          <cell r="AF3790" t="str">
            <v/>
          </cell>
          <cell r="AG3790" t="str">
            <v/>
          </cell>
          <cell r="AH3790" t="str">
            <v>/</v>
          </cell>
          <cell r="AI3790" t="str">
            <v>/</v>
          </cell>
        </row>
        <row r="3791">
          <cell r="AF3791" t="str">
            <v/>
          </cell>
          <cell r="AG3791" t="str">
            <v/>
          </cell>
          <cell r="AH3791" t="str">
            <v>/</v>
          </cell>
          <cell r="AI3791" t="str">
            <v>/</v>
          </cell>
        </row>
        <row r="3792">
          <cell r="AF3792" t="str">
            <v/>
          </cell>
          <cell r="AG3792" t="str">
            <v/>
          </cell>
          <cell r="AH3792" t="str">
            <v>/</v>
          </cell>
          <cell r="AI3792" t="str">
            <v>/</v>
          </cell>
        </row>
        <row r="3793">
          <cell r="AF3793" t="str">
            <v/>
          </cell>
          <cell r="AG3793" t="str">
            <v/>
          </cell>
          <cell r="AH3793" t="str">
            <v>/</v>
          </cell>
          <cell r="AI3793" t="str">
            <v>/</v>
          </cell>
        </row>
        <row r="3794">
          <cell r="AF3794" t="str">
            <v/>
          </cell>
          <cell r="AG3794" t="str">
            <v/>
          </cell>
          <cell r="AH3794" t="str">
            <v>/</v>
          </cell>
          <cell r="AI3794" t="str">
            <v>/</v>
          </cell>
        </row>
        <row r="3795">
          <cell r="AF3795" t="str">
            <v/>
          </cell>
          <cell r="AG3795" t="str">
            <v/>
          </cell>
          <cell r="AH3795" t="str">
            <v>/</v>
          </cell>
          <cell r="AI3795" t="str">
            <v>/</v>
          </cell>
        </row>
        <row r="3796">
          <cell r="AF3796" t="str">
            <v/>
          </cell>
          <cell r="AG3796" t="str">
            <v/>
          </cell>
          <cell r="AH3796" t="str">
            <v>/</v>
          </cell>
          <cell r="AI3796" t="str">
            <v>/</v>
          </cell>
        </row>
        <row r="3797">
          <cell r="AF3797" t="str">
            <v/>
          </cell>
          <cell r="AG3797" t="str">
            <v/>
          </cell>
          <cell r="AH3797" t="str">
            <v>/</v>
          </cell>
          <cell r="AI3797" t="str">
            <v>/</v>
          </cell>
        </row>
        <row r="3798">
          <cell r="AF3798" t="str">
            <v/>
          </cell>
          <cell r="AG3798" t="str">
            <v/>
          </cell>
          <cell r="AH3798" t="str">
            <v>/</v>
          </cell>
          <cell r="AI3798" t="str">
            <v>/</v>
          </cell>
        </row>
        <row r="3799">
          <cell r="AF3799" t="str">
            <v/>
          </cell>
          <cell r="AG3799" t="str">
            <v/>
          </cell>
          <cell r="AH3799" t="str">
            <v>/</v>
          </cell>
          <cell r="AI3799" t="str">
            <v>/</v>
          </cell>
        </row>
        <row r="3800">
          <cell r="AF3800" t="str">
            <v/>
          </cell>
          <cell r="AG3800" t="str">
            <v/>
          </cell>
          <cell r="AH3800" t="str">
            <v>/</v>
          </cell>
          <cell r="AI3800" t="str">
            <v>/</v>
          </cell>
        </row>
        <row r="3801">
          <cell r="AF3801" t="str">
            <v/>
          </cell>
          <cell r="AG3801" t="str">
            <v/>
          </cell>
          <cell r="AH3801" t="str">
            <v>/</v>
          </cell>
          <cell r="AI3801" t="str">
            <v>/</v>
          </cell>
        </row>
        <row r="3802">
          <cell r="AF3802" t="str">
            <v/>
          </cell>
          <cell r="AG3802" t="str">
            <v/>
          </cell>
          <cell r="AH3802" t="str">
            <v>/</v>
          </cell>
          <cell r="AI3802" t="str">
            <v>/</v>
          </cell>
        </row>
        <row r="3803">
          <cell r="AF3803" t="str">
            <v/>
          </cell>
          <cell r="AG3803" t="str">
            <v/>
          </cell>
          <cell r="AH3803" t="str">
            <v>/</v>
          </cell>
          <cell r="AI3803" t="str">
            <v>/</v>
          </cell>
        </row>
        <row r="3804">
          <cell r="AF3804" t="str">
            <v/>
          </cell>
          <cell r="AG3804" t="str">
            <v/>
          </cell>
          <cell r="AH3804" t="str">
            <v>/</v>
          </cell>
          <cell r="AI3804" t="str">
            <v>/</v>
          </cell>
        </row>
        <row r="3805">
          <cell r="AF3805" t="str">
            <v/>
          </cell>
          <cell r="AG3805" t="str">
            <v/>
          </cell>
          <cell r="AH3805" t="str">
            <v>/</v>
          </cell>
          <cell r="AI3805" t="str">
            <v>/</v>
          </cell>
        </row>
        <row r="3806">
          <cell r="AF3806" t="str">
            <v/>
          </cell>
          <cell r="AG3806" t="str">
            <v/>
          </cell>
          <cell r="AH3806" t="str">
            <v>/</v>
          </cell>
          <cell r="AI3806" t="str">
            <v>/</v>
          </cell>
        </row>
        <row r="3807">
          <cell r="AF3807" t="str">
            <v/>
          </cell>
          <cell r="AG3807" t="str">
            <v/>
          </cell>
          <cell r="AH3807" t="str">
            <v>/</v>
          </cell>
          <cell r="AI3807" t="str">
            <v>/</v>
          </cell>
        </row>
        <row r="3808">
          <cell r="AF3808" t="str">
            <v/>
          </cell>
          <cell r="AG3808" t="str">
            <v/>
          </cell>
          <cell r="AH3808" t="str">
            <v>/</v>
          </cell>
          <cell r="AI3808" t="str">
            <v>/</v>
          </cell>
        </row>
        <row r="3809">
          <cell r="AF3809" t="str">
            <v/>
          </cell>
          <cell r="AG3809" t="str">
            <v/>
          </cell>
          <cell r="AH3809" t="str">
            <v>/</v>
          </cell>
          <cell r="AI3809" t="str">
            <v>/</v>
          </cell>
        </row>
        <row r="3810">
          <cell r="AF3810" t="str">
            <v/>
          </cell>
          <cell r="AG3810" t="str">
            <v/>
          </cell>
          <cell r="AH3810" t="str">
            <v>/</v>
          </cell>
          <cell r="AI3810" t="str">
            <v>/</v>
          </cell>
        </row>
        <row r="3811">
          <cell r="AF3811" t="str">
            <v/>
          </cell>
          <cell r="AG3811" t="str">
            <v/>
          </cell>
          <cell r="AH3811" t="str">
            <v>/</v>
          </cell>
          <cell r="AI3811" t="str">
            <v>/</v>
          </cell>
        </row>
        <row r="3812">
          <cell r="AF3812" t="str">
            <v/>
          </cell>
          <cell r="AG3812" t="str">
            <v/>
          </cell>
          <cell r="AH3812" t="str">
            <v>/</v>
          </cell>
          <cell r="AI3812" t="str">
            <v>/</v>
          </cell>
        </row>
        <row r="3813">
          <cell r="AF3813" t="str">
            <v/>
          </cell>
          <cell r="AG3813" t="str">
            <v/>
          </cell>
          <cell r="AH3813" t="str">
            <v>/</v>
          </cell>
          <cell r="AI3813" t="str">
            <v>/</v>
          </cell>
        </row>
        <row r="3814">
          <cell r="AF3814" t="str">
            <v/>
          </cell>
          <cell r="AG3814" t="str">
            <v/>
          </cell>
          <cell r="AH3814" t="str">
            <v>/</v>
          </cell>
          <cell r="AI3814" t="str">
            <v>/</v>
          </cell>
        </row>
        <row r="3815">
          <cell r="AF3815" t="str">
            <v/>
          </cell>
          <cell r="AG3815" t="str">
            <v/>
          </cell>
          <cell r="AH3815" t="str">
            <v>/</v>
          </cell>
          <cell r="AI3815" t="str">
            <v>/</v>
          </cell>
        </row>
        <row r="3816">
          <cell r="AF3816" t="str">
            <v/>
          </cell>
          <cell r="AG3816" t="str">
            <v/>
          </cell>
          <cell r="AH3816" t="str">
            <v>/</v>
          </cell>
          <cell r="AI3816" t="str">
            <v>/</v>
          </cell>
        </row>
        <row r="3817">
          <cell r="AF3817" t="str">
            <v/>
          </cell>
          <cell r="AG3817" t="str">
            <v/>
          </cell>
          <cell r="AH3817" t="str">
            <v>/</v>
          </cell>
          <cell r="AI3817" t="str">
            <v>/</v>
          </cell>
        </row>
        <row r="3818">
          <cell r="AF3818" t="str">
            <v/>
          </cell>
          <cell r="AG3818" t="str">
            <v/>
          </cell>
          <cell r="AH3818" t="str">
            <v>/</v>
          </cell>
          <cell r="AI3818" t="str">
            <v>/</v>
          </cell>
        </row>
        <row r="3819">
          <cell r="AF3819" t="str">
            <v/>
          </cell>
          <cell r="AG3819" t="str">
            <v/>
          </cell>
          <cell r="AH3819" t="str">
            <v>/</v>
          </cell>
          <cell r="AI3819" t="str">
            <v>/</v>
          </cell>
        </row>
        <row r="3820">
          <cell r="AF3820" t="str">
            <v/>
          </cell>
          <cell r="AG3820" t="str">
            <v/>
          </cell>
          <cell r="AH3820" t="str">
            <v>/</v>
          </cell>
          <cell r="AI3820" t="str">
            <v>/</v>
          </cell>
        </row>
        <row r="3821">
          <cell r="AF3821" t="str">
            <v/>
          </cell>
          <cell r="AG3821" t="str">
            <v/>
          </cell>
          <cell r="AH3821" t="str">
            <v>/</v>
          </cell>
          <cell r="AI3821" t="str">
            <v>/</v>
          </cell>
        </row>
        <row r="3822">
          <cell r="AF3822" t="str">
            <v/>
          </cell>
          <cell r="AG3822" t="str">
            <v/>
          </cell>
          <cell r="AH3822" t="str">
            <v>/</v>
          </cell>
          <cell r="AI3822" t="str">
            <v>/</v>
          </cell>
        </row>
        <row r="3823">
          <cell r="AF3823" t="str">
            <v/>
          </cell>
          <cell r="AG3823" t="str">
            <v/>
          </cell>
          <cell r="AH3823" t="str">
            <v>/</v>
          </cell>
          <cell r="AI3823" t="str">
            <v>/</v>
          </cell>
        </row>
        <row r="3824">
          <cell r="AF3824" t="str">
            <v/>
          </cell>
          <cell r="AG3824" t="str">
            <v/>
          </cell>
          <cell r="AH3824" t="str">
            <v>/</v>
          </cell>
          <cell r="AI3824" t="str">
            <v>/</v>
          </cell>
        </row>
        <row r="3825">
          <cell r="AF3825" t="str">
            <v/>
          </cell>
          <cell r="AG3825" t="str">
            <v/>
          </cell>
          <cell r="AH3825" t="str">
            <v>/</v>
          </cell>
          <cell r="AI3825" t="str">
            <v>/</v>
          </cell>
        </row>
        <row r="3826">
          <cell r="AF3826" t="str">
            <v/>
          </cell>
          <cell r="AG3826" t="str">
            <v/>
          </cell>
          <cell r="AH3826" t="str">
            <v>/</v>
          </cell>
          <cell r="AI3826" t="str">
            <v>/</v>
          </cell>
        </row>
        <row r="3827">
          <cell r="AF3827" t="str">
            <v/>
          </cell>
          <cell r="AG3827" t="str">
            <v/>
          </cell>
          <cell r="AH3827" t="str">
            <v>/</v>
          </cell>
          <cell r="AI3827" t="str">
            <v>/</v>
          </cell>
        </row>
        <row r="3828">
          <cell r="AF3828" t="str">
            <v/>
          </cell>
          <cell r="AG3828" t="str">
            <v/>
          </cell>
          <cell r="AH3828" t="str">
            <v>/</v>
          </cell>
          <cell r="AI3828" t="str">
            <v>/</v>
          </cell>
        </row>
        <row r="3829">
          <cell r="AF3829" t="str">
            <v/>
          </cell>
          <cell r="AG3829" t="str">
            <v/>
          </cell>
          <cell r="AH3829" t="str">
            <v>/</v>
          </cell>
          <cell r="AI3829" t="str">
            <v>/</v>
          </cell>
        </row>
        <row r="3830">
          <cell r="AF3830" t="str">
            <v/>
          </cell>
          <cell r="AG3830" t="str">
            <v/>
          </cell>
          <cell r="AH3830" t="str">
            <v>/</v>
          </cell>
          <cell r="AI3830" t="str">
            <v>/</v>
          </cell>
        </row>
        <row r="3831">
          <cell r="AF3831" t="str">
            <v/>
          </cell>
          <cell r="AG3831" t="str">
            <v/>
          </cell>
          <cell r="AH3831" t="str">
            <v>/</v>
          </cell>
          <cell r="AI3831" t="str">
            <v>/</v>
          </cell>
        </row>
        <row r="3832">
          <cell r="AF3832" t="str">
            <v/>
          </cell>
          <cell r="AG3832" t="str">
            <v/>
          </cell>
          <cell r="AH3832" t="str">
            <v>/</v>
          </cell>
          <cell r="AI3832" t="str">
            <v>/</v>
          </cell>
        </row>
        <row r="3833">
          <cell r="AF3833" t="str">
            <v/>
          </cell>
          <cell r="AG3833" t="str">
            <v/>
          </cell>
          <cell r="AH3833" t="str">
            <v>/</v>
          </cell>
          <cell r="AI3833" t="str">
            <v>/</v>
          </cell>
        </row>
        <row r="3834">
          <cell r="AF3834" t="str">
            <v/>
          </cell>
          <cell r="AG3834" t="str">
            <v/>
          </cell>
          <cell r="AH3834" t="str">
            <v>/</v>
          </cell>
          <cell r="AI3834" t="str">
            <v>/</v>
          </cell>
        </row>
        <row r="3835">
          <cell r="AF3835" t="str">
            <v/>
          </cell>
          <cell r="AG3835" t="str">
            <v/>
          </cell>
          <cell r="AH3835" t="str">
            <v>/</v>
          </cell>
          <cell r="AI3835" t="str">
            <v>/</v>
          </cell>
        </row>
        <row r="3836">
          <cell r="AF3836" t="str">
            <v/>
          </cell>
          <cell r="AG3836" t="str">
            <v/>
          </cell>
          <cell r="AH3836" t="str">
            <v>/</v>
          </cell>
          <cell r="AI3836" t="str">
            <v>/</v>
          </cell>
        </row>
        <row r="3837">
          <cell r="AF3837" t="str">
            <v/>
          </cell>
          <cell r="AG3837" t="str">
            <v/>
          </cell>
          <cell r="AH3837" t="str">
            <v>/</v>
          </cell>
          <cell r="AI3837" t="str">
            <v>/</v>
          </cell>
        </row>
        <row r="3838">
          <cell r="AF3838" t="str">
            <v/>
          </cell>
          <cell r="AG3838" t="str">
            <v/>
          </cell>
          <cell r="AH3838" t="str">
            <v>/</v>
          </cell>
          <cell r="AI3838" t="str">
            <v>/</v>
          </cell>
        </row>
        <row r="3839">
          <cell r="AF3839" t="str">
            <v/>
          </cell>
          <cell r="AG3839" t="str">
            <v/>
          </cell>
          <cell r="AH3839" t="str">
            <v>/</v>
          </cell>
          <cell r="AI3839" t="str">
            <v>/</v>
          </cell>
        </row>
        <row r="3840">
          <cell r="AF3840" t="str">
            <v/>
          </cell>
          <cell r="AG3840" t="str">
            <v/>
          </cell>
          <cell r="AH3840" t="str">
            <v>/</v>
          </cell>
          <cell r="AI3840" t="str">
            <v>/</v>
          </cell>
        </row>
        <row r="3841">
          <cell r="AF3841" t="str">
            <v/>
          </cell>
          <cell r="AG3841" t="str">
            <v/>
          </cell>
          <cell r="AH3841" t="str">
            <v>/</v>
          </cell>
          <cell r="AI3841" t="str">
            <v>/</v>
          </cell>
        </row>
        <row r="3842">
          <cell r="AF3842" t="str">
            <v/>
          </cell>
          <cell r="AG3842" t="str">
            <v/>
          </cell>
          <cell r="AH3842" t="str">
            <v>/</v>
          </cell>
          <cell r="AI3842" t="str">
            <v>/</v>
          </cell>
        </row>
        <row r="3843">
          <cell r="AF3843" t="str">
            <v/>
          </cell>
          <cell r="AG3843" t="str">
            <v/>
          </cell>
          <cell r="AH3843" t="str">
            <v>/</v>
          </cell>
          <cell r="AI3843" t="str">
            <v>/</v>
          </cell>
        </row>
        <row r="3844">
          <cell r="AF3844" t="str">
            <v/>
          </cell>
          <cell r="AG3844" t="str">
            <v/>
          </cell>
          <cell r="AH3844" t="str">
            <v>/</v>
          </cell>
          <cell r="AI3844" t="str">
            <v>/</v>
          </cell>
        </row>
        <row r="3845">
          <cell r="AF3845" t="str">
            <v/>
          </cell>
          <cell r="AG3845" t="str">
            <v/>
          </cell>
          <cell r="AH3845" t="str">
            <v>/</v>
          </cell>
          <cell r="AI3845" t="str">
            <v>/</v>
          </cell>
        </row>
        <row r="3846">
          <cell r="AF3846" t="str">
            <v/>
          </cell>
          <cell r="AG3846" t="str">
            <v/>
          </cell>
          <cell r="AH3846" t="str">
            <v>/</v>
          </cell>
          <cell r="AI3846" t="str">
            <v>/</v>
          </cell>
        </row>
        <row r="3847">
          <cell r="AF3847" t="str">
            <v/>
          </cell>
          <cell r="AG3847" t="str">
            <v/>
          </cell>
          <cell r="AH3847" t="str">
            <v>/</v>
          </cell>
          <cell r="AI3847" t="str">
            <v>/</v>
          </cell>
        </row>
        <row r="3848">
          <cell r="AF3848" t="str">
            <v/>
          </cell>
          <cell r="AG3848" t="str">
            <v/>
          </cell>
          <cell r="AH3848" t="str">
            <v>/</v>
          </cell>
          <cell r="AI3848" t="str">
            <v>/</v>
          </cell>
        </row>
        <row r="3849">
          <cell r="AF3849" t="str">
            <v/>
          </cell>
          <cell r="AG3849" t="str">
            <v/>
          </cell>
          <cell r="AH3849" t="str">
            <v>/</v>
          </cell>
          <cell r="AI3849" t="str">
            <v>/</v>
          </cell>
        </row>
        <row r="3850">
          <cell r="AF3850" t="str">
            <v/>
          </cell>
          <cell r="AG3850" t="str">
            <v/>
          </cell>
          <cell r="AH3850" t="str">
            <v>/</v>
          </cell>
          <cell r="AI3850" t="str">
            <v>/</v>
          </cell>
        </row>
        <row r="3851">
          <cell r="AF3851" t="str">
            <v/>
          </cell>
          <cell r="AG3851" t="str">
            <v/>
          </cell>
          <cell r="AH3851" t="str">
            <v>/</v>
          </cell>
          <cell r="AI3851" t="str">
            <v>/</v>
          </cell>
        </row>
        <row r="3852">
          <cell r="AF3852" t="str">
            <v/>
          </cell>
          <cell r="AG3852" t="str">
            <v/>
          </cell>
          <cell r="AH3852" t="str">
            <v>/</v>
          </cell>
          <cell r="AI3852" t="str">
            <v>/</v>
          </cell>
        </row>
        <row r="3853">
          <cell r="AF3853" t="str">
            <v/>
          </cell>
          <cell r="AG3853" t="str">
            <v/>
          </cell>
          <cell r="AH3853" t="str">
            <v>/</v>
          </cell>
          <cell r="AI3853" t="str">
            <v>/</v>
          </cell>
        </row>
        <row r="3854">
          <cell r="AF3854" t="str">
            <v/>
          </cell>
          <cell r="AG3854" t="str">
            <v/>
          </cell>
          <cell r="AH3854" t="str">
            <v>/</v>
          </cell>
          <cell r="AI3854" t="str">
            <v>/</v>
          </cell>
        </row>
        <row r="3855">
          <cell r="AF3855" t="str">
            <v/>
          </cell>
          <cell r="AG3855" t="str">
            <v/>
          </cell>
          <cell r="AH3855" t="str">
            <v>/</v>
          </cell>
          <cell r="AI3855" t="str">
            <v>/</v>
          </cell>
        </row>
        <row r="3856">
          <cell r="AF3856" t="str">
            <v/>
          </cell>
          <cell r="AG3856" t="str">
            <v/>
          </cell>
          <cell r="AH3856" t="str">
            <v>/</v>
          </cell>
          <cell r="AI3856" t="str">
            <v>/</v>
          </cell>
        </row>
        <row r="3857">
          <cell r="AF3857" t="str">
            <v/>
          </cell>
          <cell r="AG3857" t="str">
            <v/>
          </cell>
          <cell r="AH3857" t="str">
            <v>/</v>
          </cell>
          <cell r="AI3857" t="str">
            <v>/</v>
          </cell>
        </row>
        <row r="3858">
          <cell r="AF3858" t="str">
            <v/>
          </cell>
          <cell r="AG3858" t="str">
            <v/>
          </cell>
          <cell r="AH3858" t="str">
            <v>/</v>
          </cell>
          <cell r="AI3858" t="str">
            <v>/</v>
          </cell>
        </row>
        <row r="3859">
          <cell r="AF3859" t="str">
            <v/>
          </cell>
          <cell r="AG3859" t="str">
            <v/>
          </cell>
          <cell r="AH3859" t="str">
            <v>/</v>
          </cell>
          <cell r="AI3859" t="str">
            <v>/</v>
          </cell>
        </row>
        <row r="3860">
          <cell r="AF3860" t="str">
            <v/>
          </cell>
          <cell r="AG3860" t="str">
            <v/>
          </cell>
          <cell r="AH3860" t="str">
            <v>/</v>
          </cell>
          <cell r="AI3860" t="str">
            <v>/</v>
          </cell>
        </row>
        <row r="3861">
          <cell r="AF3861" t="str">
            <v/>
          </cell>
          <cell r="AG3861" t="str">
            <v/>
          </cell>
          <cell r="AH3861" t="str">
            <v>/</v>
          </cell>
          <cell r="AI3861" t="str">
            <v>/</v>
          </cell>
        </row>
        <row r="3862">
          <cell r="AF3862" t="str">
            <v/>
          </cell>
          <cell r="AG3862" t="str">
            <v/>
          </cell>
          <cell r="AH3862" t="str">
            <v>/</v>
          </cell>
          <cell r="AI3862" t="str">
            <v>/</v>
          </cell>
        </row>
        <row r="3863">
          <cell r="AF3863" t="str">
            <v/>
          </cell>
          <cell r="AG3863" t="str">
            <v/>
          </cell>
          <cell r="AH3863" t="str">
            <v>/</v>
          </cell>
          <cell r="AI3863" t="str">
            <v>/</v>
          </cell>
        </row>
        <row r="3864">
          <cell r="AF3864" t="str">
            <v/>
          </cell>
          <cell r="AG3864" t="str">
            <v/>
          </cell>
          <cell r="AH3864" t="str">
            <v>/</v>
          </cell>
          <cell r="AI3864" t="str">
            <v>/</v>
          </cell>
        </row>
        <row r="3865">
          <cell r="AF3865" t="str">
            <v/>
          </cell>
          <cell r="AG3865" t="str">
            <v/>
          </cell>
          <cell r="AH3865" t="str">
            <v>/</v>
          </cell>
          <cell r="AI3865" t="str">
            <v>/</v>
          </cell>
        </row>
        <row r="3866">
          <cell r="AF3866" t="str">
            <v/>
          </cell>
          <cell r="AG3866" t="str">
            <v/>
          </cell>
          <cell r="AH3866" t="str">
            <v>/</v>
          </cell>
          <cell r="AI3866" t="str">
            <v>/</v>
          </cell>
        </row>
        <row r="3867">
          <cell r="AF3867" t="str">
            <v/>
          </cell>
          <cell r="AG3867" t="str">
            <v/>
          </cell>
          <cell r="AH3867" t="str">
            <v>/</v>
          </cell>
          <cell r="AI3867" t="str">
            <v>/</v>
          </cell>
        </row>
        <row r="3868">
          <cell r="AF3868" t="str">
            <v/>
          </cell>
          <cell r="AG3868" t="str">
            <v/>
          </cell>
          <cell r="AH3868" t="str">
            <v>/</v>
          </cell>
          <cell r="AI3868" t="str">
            <v>/</v>
          </cell>
        </row>
        <row r="3869">
          <cell r="AF3869" t="str">
            <v/>
          </cell>
          <cell r="AG3869" t="str">
            <v/>
          </cell>
          <cell r="AH3869" t="str">
            <v>/</v>
          </cell>
          <cell r="AI3869" t="str">
            <v>/</v>
          </cell>
        </row>
        <row r="3870">
          <cell r="AF3870" t="str">
            <v/>
          </cell>
          <cell r="AG3870" t="str">
            <v/>
          </cell>
          <cell r="AH3870" t="str">
            <v>/</v>
          </cell>
          <cell r="AI3870" t="str">
            <v>/</v>
          </cell>
        </row>
        <row r="3871">
          <cell r="AF3871" t="str">
            <v/>
          </cell>
          <cell r="AG3871" t="str">
            <v/>
          </cell>
          <cell r="AH3871" t="str">
            <v>/</v>
          </cell>
          <cell r="AI3871" t="str">
            <v>/</v>
          </cell>
        </row>
        <row r="3872">
          <cell r="AF3872" t="str">
            <v/>
          </cell>
          <cell r="AG3872" t="str">
            <v/>
          </cell>
          <cell r="AH3872" t="str">
            <v>/</v>
          </cell>
          <cell r="AI3872" t="str">
            <v>/</v>
          </cell>
        </row>
        <row r="3873">
          <cell r="AF3873" t="str">
            <v/>
          </cell>
          <cell r="AG3873" t="str">
            <v/>
          </cell>
          <cell r="AH3873" t="str">
            <v>/</v>
          </cell>
          <cell r="AI3873" t="str">
            <v>/</v>
          </cell>
        </row>
        <row r="3874">
          <cell r="AF3874" t="str">
            <v/>
          </cell>
          <cell r="AG3874" t="str">
            <v/>
          </cell>
          <cell r="AH3874" t="str">
            <v>/</v>
          </cell>
          <cell r="AI3874" t="str">
            <v>/</v>
          </cell>
        </row>
        <row r="3875">
          <cell r="AF3875" t="str">
            <v/>
          </cell>
          <cell r="AG3875" t="str">
            <v/>
          </cell>
          <cell r="AH3875" t="str">
            <v>/</v>
          </cell>
          <cell r="AI3875" t="str">
            <v>/</v>
          </cell>
        </row>
        <row r="3876">
          <cell r="AF3876" t="str">
            <v/>
          </cell>
          <cell r="AG3876" t="str">
            <v/>
          </cell>
          <cell r="AH3876" t="str">
            <v>/</v>
          </cell>
          <cell r="AI3876" t="str">
            <v>/</v>
          </cell>
        </row>
        <row r="3877">
          <cell r="AF3877" t="str">
            <v/>
          </cell>
          <cell r="AG3877" t="str">
            <v/>
          </cell>
          <cell r="AH3877" t="str">
            <v>/</v>
          </cell>
          <cell r="AI3877" t="str">
            <v>/</v>
          </cell>
        </row>
        <row r="3878">
          <cell r="AF3878" t="str">
            <v/>
          </cell>
          <cell r="AG3878" t="str">
            <v/>
          </cell>
          <cell r="AH3878" t="str">
            <v>/</v>
          </cell>
          <cell r="AI3878" t="str">
            <v>/</v>
          </cell>
        </row>
        <row r="3879">
          <cell r="AF3879" t="str">
            <v/>
          </cell>
          <cell r="AG3879" t="str">
            <v/>
          </cell>
          <cell r="AH3879" t="str">
            <v>/</v>
          </cell>
          <cell r="AI3879" t="str">
            <v>/</v>
          </cell>
        </row>
        <row r="3880">
          <cell r="AF3880" t="str">
            <v/>
          </cell>
          <cell r="AG3880" t="str">
            <v/>
          </cell>
          <cell r="AH3880" t="str">
            <v>/</v>
          </cell>
          <cell r="AI3880" t="str">
            <v>/</v>
          </cell>
        </row>
        <row r="3881">
          <cell r="AF3881" t="str">
            <v/>
          </cell>
          <cell r="AG3881" t="str">
            <v/>
          </cell>
          <cell r="AH3881" t="str">
            <v>/</v>
          </cell>
          <cell r="AI3881" t="str">
            <v>/</v>
          </cell>
        </row>
        <row r="3882">
          <cell r="AF3882" t="str">
            <v/>
          </cell>
          <cell r="AG3882" t="str">
            <v/>
          </cell>
          <cell r="AH3882" t="str">
            <v>/</v>
          </cell>
          <cell r="AI3882" t="str">
            <v>/</v>
          </cell>
        </row>
        <row r="3883">
          <cell r="AF3883" t="str">
            <v/>
          </cell>
          <cell r="AG3883" t="str">
            <v/>
          </cell>
          <cell r="AH3883" t="str">
            <v>/</v>
          </cell>
          <cell r="AI3883" t="str">
            <v>/</v>
          </cell>
        </row>
        <row r="3884">
          <cell r="AF3884" t="str">
            <v/>
          </cell>
          <cell r="AG3884" t="str">
            <v/>
          </cell>
          <cell r="AH3884" t="str">
            <v>/</v>
          </cell>
          <cell r="AI3884" t="str">
            <v>/</v>
          </cell>
        </row>
        <row r="3885">
          <cell r="AF3885" t="str">
            <v/>
          </cell>
          <cell r="AG3885" t="str">
            <v/>
          </cell>
          <cell r="AH3885" t="str">
            <v>/</v>
          </cell>
          <cell r="AI3885" t="str">
            <v>/</v>
          </cell>
        </row>
        <row r="3886">
          <cell r="AF3886" t="str">
            <v/>
          </cell>
          <cell r="AG3886" t="str">
            <v/>
          </cell>
          <cell r="AH3886" t="str">
            <v>/</v>
          </cell>
          <cell r="AI3886" t="str">
            <v>/</v>
          </cell>
        </row>
        <row r="3887">
          <cell r="AF3887" t="str">
            <v/>
          </cell>
          <cell r="AG3887" t="str">
            <v/>
          </cell>
          <cell r="AH3887" t="str">
            <v>/</v>
          </cell>
          <cell r="AI3887" t="str">
            <v>/</v>
          </cell>
        </row>
        <row r="3888">
          <cell r="AF3888" t="str">
            <v/>
          </cell>
          <cell r="AG3888" t="str">
            <v/>
          </cell>
          <cell r="AH3888" t="str">
            <v>/</v>
          </cell>
          <cell r="AI3888" t="str">
            <v>/</v>
          </cell>
        </row>
        <row r="3889">
          <cell r="AF3889" t="str">
            <v/>
          </cell>
          <cell r="AG3889" t="str">
            <v/>
          </cell>
          <cell r="AH3889" t="str">
            <v>/</v>
          </cell>
          <cell r="AI3889" t="str">
            <v>/</v>
          </cell>
        </row>
        <row r="3890">
          <cell r="AF3890" t="str">
            <v/>
          </cell>
          <cell r="AG3890" t="str">
            <v/>
          </cell>
          <cell r="AH3890" t="str">
            <v>/</v>
          </cell>
          <cell r="AI3890" t="str">
            <v>/</v>
          </cell>
        </row>
        <row r="3891">
          <cell r="AF3891" t="str">
            <v/>
          </cell>
          <cell r="AG3891" t="str">
            <v/>
          </cell>
          <cell r="AH3891" t="str">
            <v>/</v>
          </cell>
          <cell r="AI3891" t="str">
            <v>/</v>
          </cell>
        </row>
        <row r="3892">
          <cell r="AF3892" t="str">
            <v/>
          </cell>
          <cell r="AG3892" t="str">
            <v/>
          </cell>
          <cell r="AH3892" t="str">
            <v>/</v>
          </cell>
          <cell r="AI3892" t="str">
            <v>/</v>
          </cell>
        </row>
        <row r="3893">
          <cell r="AF3893" t="str">
            <v/>
          </cell>
          <cell r="AG3893" t="str">
            <v/>
          </cell>
          <cell r="AH3893" t="str">
            <v>/</v>
          </cell>
          <cell r="AI3893" t="str">
            <v>/</v>
          </cell>
        </row>
        <row r="3894">
          <cell r="AF3894" t="str">
            <v/>
          </cell>
          <cell r="AG3894" t="str">
            <v/>
          </cell>
          <cell r="AH3894" t="str">
            <v>/</v>
          </cell>
          <cell r="AI3894" t="str">
            <v>/</v>
          </cell>
        </row>
        <row r="3895">
          <cell r="AF3895" t="str">
            <v/>
          </cell>
          <cell r="AG3895" t="str">
            <v/>
          </cell>
          <cell r="AH3895" t="str">
            <v>/</v>
          </cell>
          <cell r="AI3895" t="str">
            <v>/</v>
          </cell>
        </row>
        <row r="3896">
          <cell r="AF3896" t="str">
            <v/>
          </cell>
          <cell r="AG3896" t="str">
            <v/>
          </cell>
          <cell r="AH3896" t="str">
            <v>/</v>
          </cell>
          <cell r="AI3896" t="str">
            <v>/</v>
          </cell>
        </row>
        <row r="3897">
          <cell r="AF3897" t="str">
            <v/>
          </cell>
          <cell r="AG3897" t="str">
            <v/>
          </cell>
          <cell r="AH3897" t="str">
            <v>/</v>
          </cell>
          <cell r="AI3897" t="str">
            <v>/</v>
          </cell>
        </row>
        <row r="3898">
          <cell r="AF3898" t="str">
            <v/>
          </cell>
          <cell r="AG3898" t="str">
            <v/>
          </cell>
          <cell r="AH3898" t="str">
            <v>/</v>
          </cell>
          <cell r="AI3898" t="str">
            <v>/</v>
          </cell>
        </row>
        <row r="3899">
          <cell r="AF3899" t="str">
            <v/>
          </cell>
          <cell r="AG3899" t="str">
            <v/>
          </cell>
          <cell r="AH3899" t="str">
            <v>/</v>
          </cell>
          <cell r="AI3899" t="str">
            <v>/</v>
          </cell>
        </row>
        <row r="3900">
          <cell r="AF3900" t="str">
            <v/>
          </cell>
          <cell r="AG3900" t="str">
            <v/>
          </cell>
          <cell r="AH3900" t="str">
            <v>/</v>
          </cell>
          <cell r="AI3900" t="str">
            <v>/</v>
          </cell>
        </row>
        <row r="3901">
          <cell r="AF3901" t="str">
            <v/>
          </cell>
          <cell r="AG3901" t="str">
            <v/>
          </cell>
          <cell r="AH3901" t="str">
            <v>/</v>
          </cell>
          <cell r="AI3901" t="str">
            <v>/</v>
          </cell>
        </row>
        <row r="3902">
          <cell r="AF3902" t="str">
            <v/>
          </cell>
          <cell r="AG3902" t="str">
            <v/>
          </cell>
          <cell r="AH3902" t="str">
            <v>/</v>
          </cell>
          <cell r="AI3902" t="str">
            <v>/</v>
          </cell>
        </row>
        <row r="3903">
          <cell r="AF3903" t="str">
            <v/>
          </cell>
          <cell r="AG3903" t="str">
            <v/>
          </cell>
          <cell r="AH3903" t="str">
            <v>/</v>
          </cell>
          <cell r="AI3903" t="str">
            <v>/</v>
          </cell>
        </row>
        <row r="3904">
          <cell r="AF3904" t="str">
            <v/>
          </cell>
          <cell r="AG3904" t="str">
            <v/>
          </cell>
          <cell r="AH3904" t="str">
            <v>/</v>
          </cell>
          <cell r="AI3904" t="str">
            <v>/</v>
          </cell>
        </row>
        <row r="3905">
          <cell r="AF3905" t="str">
            <v/>
          </cell>
          <cell r="AG3905" t="str">
            <v/>
          </cell>
          <cell r="AH3905" t="str">
            <v>/</v>
          </cell>
          <cell r="AI3905" t="str">
            <v>/</v>
          </cell>
        </row>
        <row r="3906">
          <cell r="AF3906" t="str">
            <v/>
          </cell>
          <cell r="AG3906" t="str">
            <v/>
          </cell>
          <cell r="AH3906" t="str">
            <v>/</v>
          </cell>
          <cell r="AI3906" t="str">
            <v>/</v>
          </cell>
        </row>
        <row r="3907">
          <cell r="AF3907" t="str">
            <v/>
          </cell>
          <cell r="AG3907" t="str">
            <v/>
          </cell>
          <cell r="AH3907" t="str">
            <v>/</v>
          </cell>
          <cell r="AI3907" t="str">
            <v>/</v>
          </cell>
        </row>
        <row r="3908">
          <cell r="AF3908" t="str">
            <v/>
          </cell>
          <cell r="AG3908" t="str">
            <v/>
          </cell>
          <cell r="AH3908" t="str">
            <v>/</v>
          </cell>
          <cell r="AI3908" t="str">
            <v>/</v>
          </cell>
        </row>
        <row r="3909">
          <cell r="AF3909" t="str">
            <v/>
          </cell>
          <cell r="AG3909" t="str">
            <v/>
          </cell>
          <cell r="AH3909" t="str">
            <v>/</v>
          </cell>
          <cell r="AI3909" t="str">
            <v>/</v>
          </cell>
        </row>
        <row r="3910">
          <cell r="AF3910" t="str">
            <v/>
          </cell>
          <cell r="AG3910" t="str">
            <v/>
          </cell>
          <cell r="AH3910" t="str">
            <v>/</v>
          </cell>
          <cell r="AI3910" t="str">
            <v>/</v>
          </cell>
        </row>
        <row r="3911">
          <cell r="AF3911" t="str">
            <v/>
          </cell>
          <cell r="AG3911" t="str">
            <v/>
          </cell>
          <cell r="AH3911" t="str">
            <v>/</v>
          </cell>
          <cell r="AI3911" t="str">
            <v>/</v>
          </cell>
        </row>
        <row r="3912">
          <cell r="AF3912" t="str">
            <v/>
          </cell>
          <cell r="AG3912" t="str">
            <v/>
          </cell>
          <cell r="AH3912" t="str">
            <v>/</v>
          </cell>
          <cell r="AI3912" t="str">
            <v>/</v>
          </cell>
        </row>
        <row r="3913">
          <cell r="AF3913" t="str">
            <v/>
          </cell>
          <cell r="AG3913" t="str">
            <v/>
          </cell>
          <cell r="AH3913" t="str">
            <v>/</v>
          </cell>
          <cell r="AI3913" t="str">
            <v>/</v>
          </cell>
        </row>
        <row r="3914">
          <cell r="AF3914" t="str">
            <v/>
          </cell>
          <cell r="AG3914" t="str">
            <v/>
          </cell>
          <cell r="AH3914" t="str">
            <v>/</v>
          </cell>
          <cell r="AI3914" t="str">
            <v>/</v>
          </cell>
        </row>
        <row r="3915">
          <cell r="AF3915" t="str">
            <v/>
          </cell>
          <cell r="AG3915" t="str">
            <v/>
          </cell>
          <cell r="AH3915" t="str">
            <v>/</v>
          </cell>
          <cell r="AI3915" t="str">
            <v>/</v>
          </cell>
        </row>
        <row r="3916">
          <cell r="AF3916" t="str">
            <v/>
          </cell>
          <cell r="AG3916" t="str">
            <v/>
          </cell>
          <cell r="AH3916" t="str">
            <v>/</v>
          </cell>
          <cell r="AI3916" t="str">
            <v>/</v>
          </cell>
        </row>
        <row r="3917">
          <cell r="AF3917" t="str">
            <v/>
          </cell>
          <cell r="AG3917" t="str">
            <v/>
          </cell>
          <cell r="AH3917" t="str">
            <v>/</v>
          </cell>
          <cell r="AI3917" t="str">
            <v>/</v>
          </cell>
        </row>
        <row r="3918">
          <cell r="AF3918" t="str">
            <v/>
          </cell>
          <cell r="AG3918" t="str">
            <v/>
          </cell>
          <cell r="AH3918" t="str">
            <v>/</v>
          </cell>
          <cell r="AI3918" t="str">
            <v>/</v>
          </cell>
        </row>
        <row r="3919">
          <cell r="AF3919" t="str">
            <v/>
          </cell>
          <cell r="AG3919" t="str">
            <v/>
          </cell>
          <cell r="AH3919" t="str">
            <v>/</v>
          </cell>
          <cell r="AI3919" t="str">
            <v>/</v>
          </cell>
        </row>
        <row r="3920">
          <cell r="AF3920" t="str">
            <v/>
          </cell>
          <cell r="AG3920" t="str">
            <v/>
          </cell>
          <cell r="AH3920" t="str">
            <v>/</v>
          </cell>
          <cell r="AI3920" t="str">
            <v>/</v>
          </cell>
        </row>
        <row r="3921">
          <cell r="AF3921" t="str">
            <v/>
          </cell>
          <cell r="AG3921" t="str">
            <v/>
          </cell>
          <cell r="AH3921" t="str">
            <v>/</v>
          </cell>
          <cell r="AI3921" t="str">
            <v>/</v>
          </cell>
        </row>
        <row r="3922">
          <cell r="AF3922" t="str">
            <v/>
          </cell>
          <cell r="AG3922" t="str">
            <v/>
          </cell>
          <cell r="AH3922" t="str">
            <v>/</v>
          </cell>
          <cell r="AI3922" t="str">
            <v>/</v>
          </cell>
        </row>
        <row r="3923">
          <cell r="AF3923" t="str">
            <v/>
          </cell>
          <cell r="AG3923" t="str">
            <v/>
          </cell>
          <cell r="AH3923" t="str">
            <v>/</v>
          </cell>
          <cell r="AI3923" t="str">
            <v>/</v>
          </cell>
        </row>
        <row r="3924">
          <cell r="AF3924" t="str">
            <v/>
          </cell>
          <cell r="AG3924" t="str">
            <v/>
          </cell>
          <cell r="AH3924" t="str">
            <v>/</v>
          </cell>
          <cell r="AI3924" t="str">
            <v>/</v>
          </cell>
        </row>
        <row r="3925">
          <cell r="AF3925" t="str">
            <v/>
          </cell>
          <cell r="AG3925" t="str">
            <v/>
          </cell>
          <cell r="AH3925" t="str">
            <v>/</v>
          </cell>
          <cell r="AI3925" t="str">
            <v>/</v>
          </cell>
        </row>
        <row r="3926">
          <cell r="AF3926" t="str">
            <v/>
          </cell>
          <cell r="AG3926" t="str">
            <v/>
          </cell>
          <cell r="AH3926" t="str">
            <v>/</v>
          </cell>
          <cell r="AI3926" t="str">
            <v>/</v>
          </cell>
        </row>
        <row r="3927">
          <cell r="AF3927" t="str">
            <v/>
          </cell>
          <cell r="AG3927" t="str">
            <v/>
          </cell>
          <cell r="AH3927" t="str">
            <v>/</v>
          </cell>
          <cell r="AI3927" t="str">
            <v>/</v>
          </cell>
        </row>
        <row r="3928">
          <cell r="AF3928" t="str">
            <v/>
          </cell>
          <cell r="AG3928" t="str">
            <v/>
          </cell>
          <cell r="AH3928" t="str">
            <v>/</v>
          </cell>
          <cell r="AI3928" t="str">
            <v>/</v>
          </cell>
        </row>
        <row r="3929">
          <cell r="AF3929" t="str">
            <v/>
          </cell>
          <cell r="AG3929" t="str">
            <v/>
          </cell>
          <cell r="AH3929" t="str">
            <v>/</v>
          </cell>
          <cell r="AI3929" t="str">
            <v>/</v>
          </cell>
        </row>
        <row r="3930">
          <cell r="AF3930" t="str">
            <v/>
          </cell>
          <cell r="AG3930" t="str">
            <v/>
          </cell>
          <cell r="AH3930" t="str">
            <v>/</v>
          </cell>
          <cell r="AI3930" t="str">
            <v>/</v>
          </cell>
        </row>
        <row r="3931">
          <cell r="AF3931" t="str">
            <v/>
          </cell>
          <cell r="AG3931" t="str">
            <v/>
          </cell>
          <cell r="AH3931" t="str">
            <v>/</v>
          </cell>
          <cell r="AI3931" t="str">
            <v>/</v>
          </cell>
        </row>
        <row r="3932">
          <cell r="AF3932" t="str">
            <v/>
          </cell>
          <cell r="AG3932" t="str">
            <v/>
          </cell>
          <cell r="AH3932" t="str">
            <v>/</v>
          </cell>
          <cell r="AI3932" t="str">
            <v>/</v>
          </cell>
        </row>
        <row r="3933">
          <cell r="AF3933" t="str">
            <v/>
          </cell>
          <cell r="AG3933" t="str">
            <v/>
          </cell>
          <cell r="AH3933" t="str">
            <v>/</v>
          </cell>
          <cell r="AI3933" t="str">
            <v>/</v>
          </cell>
        </row>
        <row r="3934">
          <cell r="AF3934" t="str">
            <v/>
          </cell>
          <cell r="AG3934" t="str">
            <v/>
          </cell>
          <cell r="AH3934" t="str">
            <v>/</v>
          </cell>
          <cell r="AI3934" t="str">
            <v>/</v>
          </cell>
        </row>
        <row r="3935">
          <cell r="AF3935" t="str">
            <v/>
          </cell>
          <cell r="AG3935" t="str">
            <v/>
          </cell>
          <cell r="AH3935" t="str">
            <v>/</v>
          </cell>
          <cell r="AI3935" t="str">
            <v>/</v>
          </cell>
        </row>
        <row r="3936">
          <cell r="AF3936" t="str">
            <v/>
          </cell>
          <cell r="AG3936" t="str">
            <v/>
          </cell>
          <cell r="AH3936" t="str">
            <v>/</v>
          </cell>
          <cell r="AI3936" t="str">
            <v>/</v>
          </cell>
        </row>
        <row r="3937">
          <cell r="AF3937" t="str">
            <v/>
          </cell>
          <cell r="AG3937" t="str">
            <v/>
          </cell>
          <cell r="AH3937" t="str">
            <v>/</v>
          </cell>
          <cell r="AI3937" t="str">
            <v>/</v>
          </cell>
        </row>
        <row r="3938">
          <cell r="AF3938" t="str">
            <v/>
          </cell>
          <cell r="AG3938" t="str">
            <v/>
          </cell>
          <cell r="AH3938" t="str">
            <v>/</v>
          </cell>
          <cell r="AI3938" t="str">
            <v>/</v>
          </cell>
        </row>
        <row r="3939">
          <cell r="AF3939" t="str">
            <v/>
          </cell>
          <cell r="AG3939" t="str">
            <v/>
          </cell>
          <cell r="AH3939" t="str">
            <v>/</v>
          </cell>
          <cell r="AI3939" t="str">
            <v>/</v>
          </cell>
        </row>
        <row r="3940">
          <cell r="AF3940" t="str">
            <v/>
          </cell>
          <cell r="AG3940" t="str">
            <v/>
          </cell>
          <cell r="AH3940" t="str">
            <v>/</v>
          </cell>
          <cell r="AI3940" t="str">
            <v>/</v>
          </cell>
        </row>
        <row r="3941">
          <cell r="AF3941" t="str">
            <v/>
          </cell>
          <cell r="AG3941" t="str">
            <v/>
          </cell>
          <cell r="AH3941" t="str">
            <v>/</v>
          </cell>
          <cell r="AI3941" t="str">
            <v>/</v>
          </cell>
        </row>
        <row r="3942">
          <cell r="AF3942" t="str">
            <v/>
          </cell>
          <cell r="AG3942" t="str">
            <v/>
          </cell>
          <cell r="AH3942" t="str">
            <v>/</v>
          </cell>
          <cell r="AI3942" t="str">
            <v>/</v>
          </cell>
        </row>
        <row r="3943">
          <cell r="AF3943" t="str">
            <v/>
          </cell>
          <cell r="AG3943" t="str">
            <v/>
          </cell>
          <cell r="AH3943" t="str">
            <v>/</v>
          </cell>
          <cell r="AI3943" t="str">
            <v>/</v>
          </cell>
        </row>
        <row r="3944">
          <cell r="AF3944" t="str">
            <v/>
          </cell>
          <cell r="AG3944" t="str">
            <v/>
          </cell>
          <cell r="AH3944" t="str">
            <v>/</v>
          </cell>
          <cell r="AI3944" t="str">
            <v>/</v>
          </cell>
        </row>
        <row r="3945">
          <cell r="AF3945" t="str">
            <v/>
          </cell>
          <cell r="AG3945" t="str">
            <v/>
          </cell>
          <cell r="AH3945" t="str">
            <v>/</v>
          </cell>
          <cell r="AI3945" t="str">
            <v>/</v>
          </cell>
        </row>
        <row r="3946">
          <cell r="AF3946" t="str">
            <v/>
          </cell>
          <cell r="AG3946" t="str">
            <v/>
          </cell>
          <cell r="AH3946" t="str">
            <v>/</v>
          </cell>
          <cell r="AI3946" t="str">
            <v>/</v>
          </cell>
        </row>
        <row r="3947">
          <cell r="AF3947" t="str">
            <v/>
          </cell>
          <cell r="AG3947" t="str">
            <v/>
          </cell>
          <cell r="AH3947" t="str">
            <v>/</v>
          </cell>
          <cell r="AI3947" t="str">
            <v>/</v>
          </cell>
        </row>
        <row r="3948">
          <cell r="AF3948" t="str">
            <v/>
          </cell>
          <cell r="AG3948" t="str">
            <v/>
          </cell>
          <cell r="AH3948" t="str">
            <v>/</v>
          </cell>
          <cell r="AI3948" t="str">
            <v>/</v>
          </cell>
        </row>
        <row r="3949">
          <cell r="AF3949" t="str">
            <v/>
          </cell>
          <cell r="AG3949" t="str">
            <v/>
          </cell>
          <cell r="AH3949" t="str">
            <v>/</v>
          </cell>
          <cell r="AI3949" t="str">
            <v>/</v>
          </cell>
        </row>
        <row r="3950">
          <cell r="AF3950" t="str">
            <v/>
          </cell>
          <cell r="AG3950" t="str">
            <v/>
          </cell>
          <cell r="AH3950" t="str">
            <v>/</v>
          </cell>
          <cell r="AI3950" t="str">
            <v>/</v>
          </cell>
        </row>
        <row r="3951">
          <cell r="AF3951" t="str">
            <v/>
          </cell>
          <cell r="AG3951" t="str">
            <v/>
          </cell>
          <cell r="AH3951" t="str">
            <v>/</v>
          </cell>
          <cell r="AI3951" t="str">
            <v>/</v>
          </cell>
        </row>
        <row r="3952">
          <cell r="AF3952" t="str">
            <v/>
          </cell>
          <cell r="AG3952" t="str">
            <v/>
          </cell>
          <cell r="AH3952" t="str">
            <v>/</v>
          </cell>
          <cell r="AI3952" t="str">
            <v>/</v>
          </cell>
        </row>
        <row r="3953">
          <cell r="AF3953" t="str">
            <v/>
          </cell>
          <cell r="AG3953" t="str">
            <v/>
          </cell>
          <cell r="AH3953" t="str">
            <v>/</v>
          </cell>
          <cell r="AI3953" t="str">
            <v>/</v>
          </cell>
        </row>
        <row r="3954">
          <cell r="AF3954" t="str">
            <v/>
          </cell>
          <cell r="AG3954" t="str">
            <v/>
          </cell>
          <cell r="AH3954" t="str">
            <v>/</v>
          </cell>
          <cell r="AI3954" t="str">
            <v>/</v>
          </cell>
        </row>
        <row r="3955">
          <cell r="AF3955" t="str">
            <v/>
          </cell>
          <cell r="AG3955" t="str">
            <v/>
          </cell>
          <cell r="AH3955" t="str">
            <v>/</v>
          </cell>
          <cell r="AI3955" t="str">
            <v>/</v>
          </cell>
        </row>
        <row r="3956">
          <cell r="AF3956" t="str">
            <v/>
          </cell>
          <cell r="AG3956" t="str">
            <v/>
          </cell>
          <cell r="AH3956" t="str">
            <v>/</v>
          </cell>
          <cell r="AI3956" t="str">
            <v>/</v>
          </cell>
        </row>
        <row r="3957">
          <cell r="AF3957" t="str">
            <v/>
          </cell>
          <cell r="AG3957" t="str">
            <v/>
          </cell>
          <cell r="AH3957" t="str">
            <v>/</v>
          </cell>
          <cell r="AI3957" t="str">
            <v>/</v>
          </cell>
        </row>
        <row r="3958">
          <cell r="AF3958" t="str">
            <v/>
          </cell>
          <cell r="AG3958" t="str">
            <v/>
          </cell>
          <cell r="AH3958" t="str">
            <v>/</v>
          </cell>
          <cell r="AI3958" t="str">
            <v>/</v>
          </cell>
        </row>
        <row r="3959">
          <cell r="AF3959" t="str">
            <v/>
          </cell>
          <cell r="AG3959" t="str">
            <v/>
          </cell>
          <cell r="AH3959" t="str">
            <v>/</v>
          </cell>
          <cell r="AI3959" t="str">
            <v>/</v>
          </cell>
        </row>
        <row r="3960">
          <cell r="AF3960" t="str">
            <v/>
          </cell>
          <cell r="AG3960" t="str">
            <v/>
          </cell>
          <cell r="AH3960" t="str">
            <v>/</v>
          </cell>
          <cell r="AI3960" t="str">
            <v>/</v>
          </cell>
        </row>
        <row r="3961">
          <cell r="AF3961" t="str">
            <v/>
          </cell>
          <cell r="AG3961" t="str">
            <v/>
          </cell>
          <cell r="AH3961" t="str">
            <v>/</v>
          </cell>
          <cell r="AI3961" t="str">
            <v>/</v>
          </cell>
        </row>
        <row r="3962">
          <cell r="AF3962" t="str">
            <v/>
          </cell>
          <cell r="AG3962" t="str">
            <v/>
          </cell>
          <cell r="AH3962" t="str">
            <v>/</v>
          </cell>
          <cell r="AI3962" t="str">
            <v>/</v>
          </cell>
        </row>
        <row r="3963">
          <cell r="AF3963" t="str">
            <v/>
          </cell>
          <cell r="AG3963" t="str">
            <v/>
          </cell>
          <cell r="AH3963" t="str">
            <v>/</v>
          </cell>
          <cell r="AI3963" t="str">
            <v>/</v>
          </cell>
        </row>
        <row r="3964">
          <cell r="AF3964" t="str">
            <v/>
          </cell>
          <cell r="AG3964" t="str">
            <v/>
          </cell>
          <cell r="AH3964" t="str">
            <v>/</v>
          </cell>
          <cell r="AI3964" t="str">
            <v>/</v>
          </cell>
        </row>
        <row r="3965">
          <cell r="AF3965" t="str">
            <v/>
          </cell>
          <cell r="AG3965" t="str">
            <v/>
          </cell>
          <cell r="AH3965" t="str">
            <v>/</v>
          </cell>
          <cell r="AI3965" t="str">
            <v>/</v>
          </cell>
        </row>
        <row r="3966">
          <cell r="AF3966" t="str">
            <v/>
          </cell>
          <cell r="AG3966" t="str">
            <v/>
          </cell>
          <cell r="AH3966" t="str">
            <v>/</v>
          </cell>
          <cell r="AI3966" t="str">
            <v>/</v>
          </cell>
        </row>
        <row r="3967">
          <cell r="AF3967" t="str">
            <v/>
          </cell>
          <cell r="AG3967" t="str">
            <v/>
          </cell>
          <cell r="AH3967" t="str">
            <v>/</v>
          </cell>
          <cell r="AI3967" t="str">
            <v>/</v>
          </cell>
        </row>
        <row r="3968">
          <cell r="AF3968" t="str">
            <v/>
          </cell>
          <cell r="AG3968" t="str">
            <v/>
          </cell>
          <cell r="AH3968" t="str">
            <v>/</v>
          </cell>
          <cell r="AI3968" t="str">
            <v>/</v>
          </cell>
        </row>
        <row r="3969">
          <cell r="AF3969" t="str">
            <v/>
          </cell>
          <cell r="AG3969" t="str">
            <v/>
          </cell>
          <cell r="AH3969" t="str">
            <v>/</v>
          </cell>
          <cell r="AI3969" t="str">
            <v>/</v>
          </cell>
        </row>
        <row r="3970">
          <cell r="AF3970" t="str">
            <v/>
          </cell>
          <cell r="AG3970" t="str">
            <v/>
          </cell>
          <cell r="AH3970" t="str">
            <v>/</v>
          </cell>
          <cell r="AI3970" t="str">
            <v>/</v>
          </cell>
        </row>
        <row r="3971">
          <cell r="AF3971" t="str">
            <v/>
          </cell>
          <cell r="AG3971" t="str">
            <v/>
          </cell>
          <cell r="AH3971" t="str">
            <v>/</v>
          </cell>
          <cell r="AI3971" t="str">
            <v>/</v>
          </cell>
        </row>
        <row r="3972">
          <cell r="AF3972" t="str">
            <v/>
          </cell>
          <cell r="AG3972" t="str">
            <v/>
          </cell>
          <cell r="AH3972" t="str">
            <v>/</v>
          </cell>
          <cell r="AI3972" t="str">
            <v>/</v>
          </cell>
        </row>
        <row r="3973">
          <cell r="AF3973" t="str">
            <v/>
          </cell>
          <cell r="AG3973" t="str">
            <v/>
          </cell>
          <cell r="AH3973" t="str">
            <v>/</v>
          </cell>
          <cell r="AI3973" t="str">
            <v>/</v>
          </cell>
        </row>
        <row r="3974">
          <cell r="AF3974" t="str">
            <v/>
          </cell>
          <cell r="AG3974" t="str">
            <v/>
          </cell>
          <cell r="AH3974" t="str">
            <v>/</v>
          </cell>
          <cell r="AI3974" t="str">
            <v>/</v>
          </cell>
        </row>
        <row r="3975">
          <cell r="AF3975" t="str">
            <v/>
          </cell>
          <cell r="AG3975" t="str">
            <v/>
          </cell>
          <cell r="AH3975" t="str">
            <v>/</v>
          </cell>
          <cell r="AI3975" t="str">
            <v>/</v>
          </cell>
        </row>
        <row r="3976">
          <cell r="AF3976" t="str">
            <v/>
          </cell>
          <cell r="AG3976" t="str">
            <v/>
          </cell>
          <cell r="AH3976" t="str">
            <v>/</v>
          </cell>
          <cell r="AI3976" t="str">
            <v>/</v>
          </cell>
        </row>
        <row r="3977">
          <cell r="AF3977" t="str">
            <v/>
          </cell>
          <cell r="AG3977" t="str">
            <v/>
          </cell>
          <cell r="AH3977" t="str">
            <v>/</v>
          </cell>
          <cell r="AI3977" t="str">
            <v>/</v>
          </cell>
        </row>
        <row r="3978">
          <cell r="AF3978" t="str">
            <v/>
          </cell>
          <cell r="AG3978" t="str">
            <v/>
          </cell>
          <cell r="AH3978" t="str">
            <v>/</v>
          </cell>
          <cell r="AI3978" t="str">
            <v>/</v>
          </cell>
        </row>
        <row r="3979">
          <cell r="AF3979" t="str">
            <v/>
          </cell>
          <cell r="AG3979" t="str">
            <v/>
          </cell>
          <cell r="AH3979" t="str">
            <v>/</v>
          </cell>
          <cell r="AI3979" t="str">
            <v>/</v>
          </cell>
        </row>
        <row r="3980">
          <cell r="AF3980" t="str">
            <v/>
          </cell>
          <cell r="AG3980" t="str">
            <v/>
          </cell>
          <cell r="AH3980" t="str">
            <v>/</v>
          </cell>
          <cell r="AI3980" t="str">
            <v>/</v>
          </cell>
        </row>
        <row r="3981">
          <cell r="AF3981" t="str">
            <v/>
          </cell>
          <cell r="AG3981" t="str">
            <v/>
          </cell>
          <cell r="AH3981" t="str">
            <v>/</v>
          </cell>
          <cell r="AI3981" t="str">
            <v>/</v>
          </cell>
        </row>
        <row r="3982">
          <cell r="AF3982" t="str">
            <v/>
          </cell>
          <cell r="AG3982" t="str">
            <v/>
          </cell>
          <cell r="AH3982" t="str">
            <v>/</v>
          </cell>
          <cell r="AI3982" t="str">
            <v>/</v>
          </cell>
        </row>
        <row r="3983">
          <cell r="AF3983" t="str">
            <v/>
          </cell>
          <cell r="AG3983" t="str">
            <v/>
          </cell>
          <cell r="AH3983" t="str">
            <v>/</v>
          </cell>
          <cell r="AI3983" t="str">
            <v>/</v>
          </cell>
        </row>
        <row r="3984">
          <cell r="AF3984" t="str">
            <v/>
          </cell>
          <cell r="AG3984" t="str">
            <v/>
          </cell>
          <cell r="AH3984" t="str">
            <v>/</v>
          </cell>
          <cell r="AI3984" t="str">
            <v>/</v>
          </cell>
        </row>
        <row r="3985">
          <cell r="AF3985" t="str">
            <v/>
          </cell>
          <cell r="AG3985" t="str">
            <v/>
          </cell>
          <cell r="AH3985" t="str">
            <v>/</v>
          </cell>
          <cell r="AI3985" t="str">
            <v>/</v>
          </cell>
        </row>
        <row r="3986">
          <cell r="AF3986" t="str">
            <v/>
          </cell>
          <cell r="AG3986" t="str">
            <v/>
          </cell>
          <cell r="AH3986" t="str">
            <v>/</v>
          </cell>
          <cell r="AI3986" t="str">
            <v>/</v>
          </cell>
        </row>
        <row r="3987">
          <cell r="AF3987" t="str">
            <v/>
          </cell>
          <cell r="AG3987" t="str">
            <v/>
          </cell>
          <cell r="AH3987" t="str">
            <v>/</v>
          </cell>
          <cell r="AI3987" t="str">
            <v>/</v>
          </cell>
        </row>
        <row r="3988">
          <cell r="AF3988" t="str">
            <v/>
          </cell>
          <cell r="AG3988" t="str">
            <v/>
          </cell>
          <cell r="AH3988" t="str">
            <v>/</v>
          </cell>
          <cell r="AI3988" t="str">
            <v>/</v>
          </cell>
        </row>
        <row r="3989">
          <cell r="AF3989" t="str">
            <v/>
          </cell>
          <cell r="AG3989" t="str">
            <v/>
          </cell>
          <cell r="AH3989" t="str">
            <v>/</v>
          </cell>
          <cell r="AI3989" t="str">
            <v>/</v>
          </cell>
        </row>
        <row r="3990">
          <cell r="AF3990" t="str">
            <v/>
          </cell>
          <cell r="AG3990" t="str">
            <v/>
          </cell>
          <cell r="AH3990" t="str">
            <v>/</v>
          </cell>
          <cell r="AI3990" t="str">
            <v>/</v>
          </cell>
        </row>
        <row r="3991">
          <cell r="AF3991" t="str">
            <v/>
          </cell>
          <cell r="AG3991" t="str">
            <v/>
          </cell>
          <cell r="AH3991" t="str">
            <v>/</v>
          </cell>
          <cell r="AI3991" t="str">
            <v>/</v>
          </cell>
        </row>
        <row r="3992">
          <cell r="AF3992" t="str">
            <v/>
          </cell>
          <cell r="AG3992" t="str">
            <v/>
          </cell>
          <cell r="AH3992" t="str">
            <v>/</v>
          </cell>
          <cell r="AI3992" t="str">
            <v>/</v>
          </cell>
        </row>
        <row r="3993">
          <cell r="AF3993" t="str">
            <v/>
          </cell>
          <cell r="AG3993" t="str">
            <v/>
          </cell>
          <cell r="AH3993" t="str">
            <v>/</v>
          </cell>
          <cell r="AI3993" t="str">
            <v>/</v>
          </cell>
        </row>
        <row r="3994">
          <cell r="AF3994" t="str">
            <v/>
          </cell>
          <cell r="AG3994" t="str">
            <v/>
          </cell>
          <cell r="AH3994" t="str">
            <v>/</v>
          </cell>
          <cell r="AI3994" t="str">
            <v>/</v>
          </cell>
        </row>
        <row r="3995">
          <cell r="AF3995" t="str">
            <v/>
          </cell>
          <cell r="AG3995" t="str">
            <v/>
          </cell>
          <cell r="AH3995" t="str">
            <v>/</v>
          </cell>
          <cell r="AI3995" t="str">
            <v>/</v>
          </cell>
        </row>
        <row r="3996">
          <cell r="AF3996" t="str">
            <v/>
          </cell>
          <cell r="AG3996" t="str">
            <v/>
          </cell>
          <cell r="AH3996" t="str">
            <v>/</v>
          </cell>
          <cell r="AI3996" t="str">
            <v>/</v>
          </cell>
        </row>
        <row r="3997">
          <cell r="AF3997" t="str">
            <v/>
          </cell>
          <cell r="AG3997" t="str">
            <v/>
          </cell>
          <cell r="AH3997" t="str">
            <v>/</v>
          </cell>
          <cell r="AI3997" t="str">
            <v>/</v>
          </cell>
        </row>
        <row r="3998">
          <cell r="AF3998" t="str">
            <v/>
          </cell>
          <cell r="AG3998" t="str">
            <v/>
          </cell>
          <cell r="AH3998" t="str">
            <v>/</v>
          </cell>
          <cell r="AI3998" t="str">
            <v>/</v>
          </cell>
        </row>
        <row r="3999">
          <cell r="AF3999" t="str">
            <v/>
          </cell>
          <cell r="AG3999" t="str">
            <v/>
          </cell>
          <cell r="AH3999" t="str">
            <v>/</v>
          </cell>
          <cell r="AI3999" t="str">
            <v>/</v>
          </cell>
        </row>
        <row r="4000">
          <cell r="AF4000" t="str">
            <v/>
          </cell>
          <cell r="AG4000" t="str">
            <v/>
          </cell>
          <cell r="AH4000" t="str">
            <v>/</v>
          </cell>
          <cell r="AI4000" t="str">
            <v>/</v>
          </cell>
        </row>
        <row r="4001">
          <cell r="AF4001" t="str">
            <v/>
          </cell>
          <cell r="AG4001" t="str">
            <v/>
          </cell>
          <cell r="AH4001" t="str">
            <v>/</v>
          </cell>
          <cell r="AI4001" t="str">
            <v>/</v>
          </cell>
        </row>
        <row r="4002">
          <cell r="AF4002" t="str">
            <v/>
          </cell>
          <cell r="AG4002" t="str">
            <v/>
          </cell>
          <cell r="AH4002" t="str">
            <v>/</v>
          </cell>
          <cell r="AI4002" t="str">
            <v>/</v>
          </cell>
        </row>
        <row r="4003">
          <cell r="AF4003" t="str">
            <v/>
          </cell>
          <cell r="AG4003" t="str">
            <v/>
          </cell>
          <cell r="AH4003" t="str">
            <v>/</v>
          </cell>
          <cell r="AI4003" t="str">
            <v>/</v>
          </cell>
        </row>
        <row r="4004">
          <cell r="AF4004" t="str">
            <v/>
          </cell>
          <cell r="AG4004" t="str">
            <v/>
          </cell>
          <cell r="AH4004" t="str">
            <v>/</v>
          </cell>
          <cell r="AI4004" t="str">
            <v>/</v>
          </cell>
        </row>
        <row r="4005">
          <cell r="AF4005" t="str">
            <v/>
          </cell>
          <cell r="AG4005" t="str">
            <v/>
          </cell>
          <cell r="AH4005" t="str">
            <v>/</v>
          </cell>
          <cell r="AI4005" t="str">
            <v>/</v>
          </cell>
        </row>
        <row r="4006">
          <cell r="AF4006" t="str">
            <v/>
          </cell>
          <cell r="AG4006" t="str">
            <v/>
          </cell>
          <cell r="AH4006" t="str">
            <v>/</v>
          </cell>
          <cell r="AI4006" t="str">
            <v>/</v>
          </cell>
        </row>
        <row r="4007">
          <cell r="AF4007" t="str">
            <v/>
          </cell>
          <cell r="AG4007" t="str">
            <v/>
          </cell>
          <cell r="AH4007" t="str">
            <v>/</v>
          </cell>
          <cell r="AI4007" t="str">
            <v>/</v>
          </cell>
        </row>
        <row r="4008">
          <cell r="AF4008" t="str">
            <v/>
          </cell>
          <cell r="AG4008" t="str">
            <v/>
          </cell>
          <cell r="AH4008" t="str">
            <v>/</v>
          </cell>
          <cell r="AI4008" t="str">
            <v>/</v>
          </cell>
        </row>
        <row r="4009">
          <cell r="AF4009" t="str">
            <v/>
          </cell>
          <cell r="AG4009" t="str">
            <v/>
          </cell>
          <cell r="AH4009" t="str">
            <v>/</v>
          </cell>
          <cell r="AI4009" t="str">
            <v>/</v>
          </cell>
        </row>
        <row r="4010">
          <cell r="AF4010" t="str">
            <v/>
          </cell>
          <cell r="AG4010" t="str">
            <v/>
          </cell>
          <cell r="AH4010" t="str">
            <v>/</v>
          </cell>
          <cell r="AI4010" t="str">
            <v>/</v>
          </cell>
        </row>
        <row r="4011">
          <cell r="AF4011" t="str">
            <v/>
          </cell>
          <cell r="AG4011" t="str">
            <v/>
          </cell>
          <cell r="AH4011" t="str">
            <v>/</v>
          </cell>
          <cell r="AI4011" t="str">
            <v>/</v>
          </cell>
        </row>
        <row r="4012">
          <cell r="AF4012" t="str">
            <v/>
          </cell>
          <cell r="AG4012" t="str">
            <v/>
          </cell>
          <cell r="AH4012" t="str">
            <v>/</v>
          </cell>
          <cell r="AI4012" t="str">
            <v>/</v>
          </cell>
        </row>
        <row r="4013">
          <cell r="AF4013" t="str">
            <v/>
          </cell>
          <cell r="AG4013" t="str">
            <v/>
          </cell>
          <cell r="AH4013" t="str">
            <v>/</v>
          </cell>
          <cell r="AI4013" t="str">
            <v>/</v>
          </cell>
        </row>
        <row r="4014">
          <cell r="AF4014" t="str">
            <v/>
          </cell>
          <cell r="AG4014" t="str">
            <v/>
          </cell>
          <cell r="AH4014" t="str">
            <v>/</v>
          </cell>
          <cell r="AI4014" t="str">
            <v>/</v>
          </cell>
        </row>
        <row r="4015">
          <cell r="AF4015" t="str">
            <v/>
          </cell>
          <cell r="AG4015" t="str">
            <v/>
          </cell>
          <cell r="AH4015" t="str">
            <v>/</v>
          </cell>
          <cell r="AI4015" t="str">
            <v>/</v>
          </cell>
        </row>
        <row r="4016">
          <cell r="AF4016" t="str">
            <v/>
          </cell>
          <cell r="AG4016" t="str">
            <v/>
          </cell>
          <cell r="AH4016" t="str">
            <v>/</v>
          </cell>
          <cell r="AI4016" t="str">
            <v>/</v>
          </cell>
        </row>
        <row r="4017">
          <cell r="AF4017" t="str">
            <v/>
          </cell>
          <cell r="AG4017" t="str">
            <v/>
          </cell>
          <cell r="AH4017" t="str">
            <v>/</v>
          </cell>
          <cell r="AI4017" t="str">
            <v>/</v>
          </cell>
        </row>
        <row r="4018">
          <cell r="AF4018" t="str">
            <v/>
          </cell>
          <cell r="AG4018" t="str">
            <v/>
          </cell>
          <cell r="AH4018" t="str">
            <v>/</v>
          </cell>
          <cell r="AI4018" t="str">
            <v>/</v>
          </cell>
        </row>
        <row r="4019">
          <cell r="AF4019" t="str">
            <v/>
          </cell>
          <cell r="AG4019" t="str">
            <v/>
          </cell>
          <cell r="AH4019" t="str">
            <v>/</v>
          </cell>
          <cell r="AI4019" t="str">
            <v>/</v>
          </cell>
        </row>
        <row r="4020">
          <cell r="AF4020" t="str">
            <v/>
          </cell>
          <cell r="AG4020" t="str">
            <v/>
          </cell>
          <cell r="AH4020" t="str">
            <v>/</v>
          </cell>
          <cell r="AI4020" t="str">
            <v>/</v>
          </cell>
        </row>
        <row r="4021">
          <cell r="AF4021" t="str">
            <v/>
          </cell>
          <cell r="AG4021" t="str">
            <v/>
          </cell>
          <cell r="AH4021" t="str">
            <v>/</v>
          </cell>
          <cell r="AI4021" t="str">
            <v>/</v>
          </cell>
        </row>
        <row r="4022">
          <cell r="AF4022" t="str">
            <v/>
          </cell>
          <cell r="AG4022" t="str">
            <v/>
          </cell>
          <cell r="AH4022" t="str">
            <v>/</v>
          </cell>
          <cell r="AI4022" t="str">
            <v>/</v>
          </cell>
        </row>
        <row r="4023">
          <cell r="AF4023" t="str">
            <v/>
          </cell>
          <cell r="AG4023" t="str">
            <v/>
          </cell>
          <cell r="AH4023" t="str">
            <v>/</v>
          </cell>
          <cell r="AI4023" t="str">
            <v>/</v>
          </cell>
        </row>
        <row r="4024">
          <cell r="AF4024" t="str">
            <v/>
          </cell>
          <cell r="AG4024" t="str">
            <v/>
          </cell>
          <cell r="AH4024" t="str">
            <v>/</v>
          </cell>
          <cell r="AI4024" t="str">
            <v>/</v>
          </cell>
        </row>
        <row r="4025">
          <cell r="AF4025" t="str">
            <v/>
          </cell>
          <cell r="AG4025" t="str">
            <v/>
          </cell>
          <cell r="AH4025" t="str">
            <v>/</v>
          </cell>
          <cell r="AI4025" t="str">
            <v>/</v>
          </cell>
        </row>
        <row r="4026">
          <cell r="AF4026" t="str">
            <v/>
          </cell>
          <cell r="AG4026" t="str">
            <v/>
          </cell>
          <cell r="AH4026" t="str">
            <v>/</v>
          </cell>
          <cell r="AI4026" t="str">
            <v>/</v>
          </cell>
        </row>
        <row r="4027">
          <cell r="AF4027" t="str">
            <v/>
          </cell>
          <cell r="AG4027" t="str">
            <v/>
          </cell>
          <cell r="AH4027" t="str">
            <v>/</v>
          </cell>
          <cell r="AI4027" t="str">
            <v>/</v>
          </cell>
        </row>
        <row r="4028">
          <cell r="AF4028" t="str">
            <v/>
          </cell>
          <cell r="AG4028" t="str">
            <v/>
          </cell>
          <cell r="AH4028" t="str">
            <v>/</v>
          </cell>
          <cell r="AI4028" t="str">
            <v>/</v>
          </cell>
        </row>
        <row r="4029">
          <cell r="AF4029" t="str">
            <v/>
          </cell>
          <cell r="AG4029" t="str">
            <v/>
          </cell>
          <cell r="AH4029" t="str">
            <v>/</v>
          </cell>
          <cell r="AI4029" t="str">
            <v>/</v>
          </cell>
        </row>
        <row r="4030">
          <cell r="AF4030" t="str">
            <v/>
          </cell>
          <cell r="AG4030" t="str">
            <v/>
          </cell>
          <cell r="AH4030" t="str">
            <v>/</v>
          </cell>
          <cell r="AI4030" t="str">
            <v>/</v>
          </cell>
        </row>
        <row r="4031">
          <cell r="AF4031" t="str">
            <v/>
          </cell>
          <cell r="AG4031" t="str">
            <v/>
          </cell>
          <cell r="AH4031" t="str">
            <v>/</v>
          </cell>
          <cell r="AI4031" t="str">
            <v>/</v>
          </cell>
        </row>
        <row r="4032">
          <cell r="AF4032" t="str">
            <v/>
          </cell>
          <cell r="AG4032" t="str">
            <v/>
          </cell>
          <cell r="AH4032" t="str">
            <v>/</v>
          </cell>
          <cell r="AI4032" t="str">
            <v>/</v>
          </cell>
        </row>
        <row r="4033">
          <cell r="AF4033" t="str">
            <v/>
          </cell>
          <cell r="AG4033" t="str">
            <v/>
          </cell>
          <cell r="AH4033" t="str">
            <v>/</v>
          </cell>
          <cell r="AI4033" t="str">
            <v>/</v>
          </cell>
        </row>
        <row r="4034">
          <cell r="AF4034" t="str">
            <v/>
          </cell>
          <cell r="AG4034" t="str">
            <v/>
          </cell>
          <cell r="AH4034" t="str">
            <v>/</v>
          </cell>
          <cell r="AI4034" t="str">
            <v>/</v>
          </cell>
        </row>
        <row r="4035">
          <cell r="AF4035" t="str">
            <v/>
          </cell>
          <cell r="AG4035" t="str">
            <v/>
          </cell>
          <cell r="AH4035" t="str">
            <v>/</v>
          </cell>
          <cell r="AI4035" t="str">
            <v>/</v>
          </cell>
        </row>
        <row r="4036">
          <cell r="AF4036" t="str">
            <v/>
          </cell>
          <cell r="AG4036" t="str">
            <v/>
          </cell>
          <cell r="AH4036" t="str">
            <v>/</v>
          </cell>
          <cell r="AI4036" t="str">
            <v>/</v>
          </cell>
        </row>
        <row r="4037">
          <cell r="AF4037" t="str">
            <v/>
          </cell>
          <cell r="AG4037" t="str">
            <v/>
          </cell>
          <cell r="AH4037" t="str">
            <v>/</v>
          </cell>
          <cell r="AI4037" t="str">
            <v>/</v>
          </cell>
        </row>
        <row r="4038">
          <cell r="AF4038" t="str">
            <v/>
          </cell>
          <cell r="AG4038" t="str">
            <v/>
          </cell>
          <cell r="AH4038" t="str">
            <v>/</v>
          </cell>
          <cell r="AI4038" t="str">
            <v>/</v>
          </cell>
        </row>
        <row r="4039">
          <cell r="AF4039" t="str">
            <v/>
          </cell>
          <cell r="AG4039" t="str">
            <v/>
          </cell>
          <cell r="AH4039" t="str">
            <v>/</v>
          </cell>
          <cell r="AI4039" t="str">
            <v>/</v>
          </cell>
        </row>
        <row r="4040">
          <cell r="AF4040" t="str">
            <v/>
          </cell>
          <cell r="AG4040" t="str">
            <v/>
          </cell>
          <cell r="AH4040" t="str">
            <v>/</v>
          </cell>
          <cell r="AI4040" t="str">
            <v>/</v>
          </cell>
        </row>
        <row r="4041">
          <cell r="AF4041" t="str">
            <v/>
          </cell>
          <cell r="AG4041" t="str">
            <v/>
          </cell>
          <cell r="AH4041" t="str">
            <v>/</v>
          </cell>
          <cell r="AI4041" t="str">
            <v>/</v>
          </cell>
        </row>
        <row r="4042">
          <cell r="AF4042" t="str">
            <v/>
          </cell>
          <cell r="AG4042" t="str">
            <v/>
          </cell>
          <cell r="AH4042" t="str">
            <v>/</v>
          </cell>
          <cell r="AI4042" t="str">
            <v>/</v>
          </cell>
        </row>
        <row r="4043">
          <cell r="AF4043" t="str">
            <v/>
          </cell>
          <cell r="AG4043" t="str">
            <v/>
          </cell>
          <cell r="AH4043" t="str">
            <v>/</v>
          </cell>
          <cell r="AI4043" t="str">
            <v>/</v>
          </cell>
        </row>
        <row r="4044">
          <cell r="AF4044" t="str">
            <v/>
          </cell>
          <cell r="AG4044" t="str">
            <v/>
          </cell>
          <cell r="AH4044" t="str">
            <v>/</v>
          </cell>
          <cell r="AI4044" t="str">
            <v>/</v>
          </cell>
        </row>
        <row r="4045">
          <cell r="AF4045" t="str">
            <v/>
          </cell>
          <cell r="AG4045" t="str">
            <v/>
          </cell>
          <cell r="AH4045" t="str">
            <v>/</v>
          </cell>
          <cell r="AI4045" t="str">
            <v>/</v>
          </cell>
        </row>
        <row r="4046">
          <cell r="AF4046" t="str">
            <v/>
          </cell>
          <cell r="AG4046" t="str">
            <v/>
          </cell>
          <cell r="AH4046" t="str">
            <v>/</v>
          </cell>
          <cell r="AI4046" t="str">
            <v>/</v>
          </cell>
        </row>
        <row r="4047">
          <cell r="AF4047" t="str">
            <v/>
          </cell>
          <cell r="AG4047" t="str">
            <v/>
          </cell>
          <cell r="AH4047" t="str">
            <v>/</v>
          </cell>
          <cell r="AI4047" t="str">
            <v>/</v>
          </cell>
        </row>
        <row r="4048">
          <cell r="AF4048" t="str">
            <v/>
          </cell>
          <cell r="AG4048" t="str">
            <v/>
          </cell>
          <cell r="AH4048" t="str">
            <v>/</v>
          </cell>
          <cell r="AI4048" t="str">
            <v>/</v>
          </cell>
        </row>
        <row r="4049">
          <cell r="AF4049" t="str">
            <v/>
          </cell>
          <cell r="AG4049" t="str">
            <v/>
          </cell>
          <cell r="AH4049" t="str">
            <v>/</v>
          </cell>
          <cell r="AI4049" t="str">
            <v>/</v>
          </cell>
        </row>
        <row r="4050">
          <cell r="AF4050" t="str">
            <v/>
          </cell>
          <cell r="AG4050" t="str">
            <v/>
          </cell>
          <cell r="AH4050" t="str">
            <v>/</v>
          </cell>
          <cell r="AI4050" t="str">
            <v>/</v>
          </cell>
        </row>
        <row r="4051">
          <cell r="AF4051" t="str">
            <v/>
          </cell>
          <cell r="AG4051" t="str">
            <v/>
          </cell>
          <cell r="AH4051" t="str">
            <v>/</v>
          </cell>
          <cell r="AI4051" t="str">
            <v>/</v>
          </cell>
        </row>
        <row r="4052">
          <cell r="AF4052" t="str">
            <v/>
          </cell>
          <cell r="AG4052" t="str">
            <v/>
          </cell>
          <cell r="AH4052" t="str">
            <v>/</v>
          </cell>
          <cell r="AI4052" t="str">
            <v>/</v>
          </cell>
        </row>
        <row r="4053">
          <cell r="AF4053" t="str">
            <v/>
          </cell>
          <cell r="AG4053" t="str">
            <v/>
          </cell>
          <cell r="AH4053" t="str">
            <v>/</v>
          </cell>
          <cell r="AI4053" t="str">
            <v>/</v>
          </cell>
        </row>
        <row r="4054">
          <cell r="AF4054" t="str">
            <v/>
          </cell>
          <cell r="AG4054" t="str">
            <v/>
          </cell>
          <cell r="AH4054" t="str">
            <v>/</v>
          </cell>
          <cell r="AI4054" t="str">
            <v>/</v>
          </cell>
        </row>
        <row r="4055">
          <cell r="AF4055" t="str">
            <v/>
          </cell>
          <cell r="AG4055" t="str">
            <v/>
          </cell>
          <cell r="AH4055" t="str">
            <v>/</v>
          </cell>
          <cell r="AI4055" t="str">
            <v>/</v>
          </cell>
        </row>
        <row r="4056">
          <cell r="AF4056" t="str">
            <v/>
          </cell>
          <cell r="AG4056" t="str">
            <v/>
          </cell>
          <cell r="AH4056" t="str">
            <v>/</v>
          </cell>
          <cell r="AI4056" t="str">
            <v>/</v>
          </cell>
        </row>
        <row r="4057">
          <cell r="AF4057" t="str">
            <v/>
          </cell>
          <cell r="AG4057" t="str">
            <v/>
          </cell>
          <cell r="AH4057" t="str">
            <v>/</v>
          </cell>
          <cell r="AI4057" t="str">
            <v>/</v>
          </cell>
        </row>
        <row r="4058">
          <cell r="AF4058" t="str">
            <v/>
          </cell>
          <cell r="AG4058" t="str">
            <v/>
          </cell>
          <cell r="AH4058" t="str">
            <v>/</v>
          </cell>
          <cell r="AI4058" t="str">
            <v>/</v>
          </cell>
        </row>
        <row r="4059">
          <cell r="AF4059" t="str">
            <v/>
          </cell>
          <cell r="AG4059" t="str">
            <v/>
          </cell>
          <cell r="AH4059" t="str">
            <v>/</v>
          </cell>
          <cell r="AI4059" t="str">
            <v>/</v>
          </cell>
        </row>
        <row r="4060">
          <cell r="AF4060" t="str">
            <v/>
          </cell>
          <cell r="AG4060" t="str">
            <v/>
          </cell>
          <cell r="AH4060" t="str">
            <v>/</v>
          </cell>
          <cell r="AI4060" t="str">
            <v>/</v>
          </cell>
        </row>
        <row r="4061">
          <cell r="AF4061" t="str">
            <v/>
          </cell>
          <cell r="AG4061" t="str">
            <v/>
          </cell>
          <cell r="AH4061" t="str">
            <v>/</v>
          </cell>
          <cell r="AI4061" t="str">
            <v>/</v>
          </cell>
        </row>
        <row r="4062">
          <cell r="AF4062" t="str">
            <v/>
          </cell>
          <cell r="AG4062" t="str">
            <v/>
          </cell>
          <cell r="AH4062" t="str">
            <v>/</v>
          </cell>
          <cell r="AI4062" t="str">
            <v>/</v>
          </cell>
        </row>
        <row r="4063">
          <cell r="AF4063" t="str">
            <v/>
          </cell>
          <cell r="AG4063" t="str">
            <v/>
          </cell>
          <cell r="AH4063" t="str">
            <v>/</v>
          </cell>
          <cell r="AI4063" t="str">
            <v>/</v>
          </cell>
        </row>
        <row r="4064">
          <cell r="AF4064" t="str">
            <v/>
          </cell>
          <cell r="AG4064" t="str">
            <v/>
          </cell>
          <cell r="AH4064" t="str">
            <v>/</v>
          </cell>
          <cell r="AI4064" t="str">
            <v>/</v>
          </cell>
        </row>
        <row r="4065">
          <cell r="AF4065" t="str">
            <v/>
          </cell>
          <cell r="AG4065" t="str">
            <v/>
          </cell>
          <cell r="AH4065" t="str">
            <v>/</v>
          </cell>
          <cell r="AI4065" t="str">
            <v>/</v>
          </cell>
        </row>
        <row r="4066">
          <cell r="AF4066" t="str">
            <v/>
          </cell>
          <cell r="AG4066" t="str">
            <v/>
          </cell>
          <cell r="AH4066" t="str">
            <v>/</v>
          </cell>
          <cell r="AI4066" t="str">
            <v>/</v>
          </cell>
        </row>
        <row r="4067">
          <cell r="AF4067" t="str">
            <v/>
          </cell>
          <cell r="AG4067" t="str">
            <v/>
          </cell>
          <cell r="AH4067" t="str">
            <v>/</v>
          </cell>
          <cell r="AI4067" t="str">
            <v>/</v>
          </cell>
        </row>
        <row r="4068">
          <cell r="AF4068" t="str">
            <v/>
          </cell>
          <cell r="AG4068" t="str">
            <v/>
          </cell>
          <cell r="AH4068" t="str">
            <v>/</v>
          </cell>
          <cell r="AI4068" t="str">
            <v>/</v>
          </cell>
        </row>
        <row r="4069">
          <cell r="AF4069" t="str">
            <v/>
          </cell>
          <cell r="AG4069" t="str">
            <v/>
          </cell>
          <cell r="AH4069" t="str">
            <v>/</v>
          </cell>
          <cell r="AI4069" t="str">
            <v>/</v>
          </cell>
        </row>
        <row r="4070">
          <cell r="AF4070" t="str">
            <v/>
          </cell>
          <cell r="AG4070" t="str">
            <v/>
          </cell>
          <cell r="AH4070" t="str">
            <v>/</v>
          </cell>
          <cell r="AI4070" t="str">
            <v>/</v>
          </cell>
        </row>
        <row r="4071">
          <cell r="AF4071" t="str">
            <v/>
          </cell>
          <cell r="AG4071" t="str">
            <v/>
          </cell>
          <cell r="AH4071" t="str">
            <v>/</v>
          </cell>
          <cell r="AI4071" t="str">
            <v>/</v>
          </cell>
        </row>
        <row r="4072">
          <cell r="AF4072" t="str">
            <v/>
          </cell>
          <cell r="AG4072" t="str">
            <v/>
          </cell>
          <cell r="AH4072" t="str">
            <v>/</v>
          </cell>
          <cell r="AI4072" t="str">
            <v>/</v>
          </cell>
        </row>
        <row r="4073">
          <cell r="AF4073" t="str">
            <v/>
          </cell>
          <cell r="AG4073" t="str">
            <v/>
          </cell>
          <cell r="AH4073" t="str">
            <v>/</v>
          </cell>
          <cell r="AI4073" t="str">
            <v>/</v>
          </cell>
        </row>
        <row r="4074">
          <cell r="AF4074" t="str">
            <v/>
          </cell>
          <cell r="AG4074" t="str">
            <v/>
          </cell>
          <cell r="AH4074" t="str">
            <v>/</v>
          </cell>
          <cell r="AI4074" t="str">
            <v>/</v>
          </cell>
        </row>
        <row r="4075">
          <cell r="AF4075" t="str">
            <v/>
          </cell>
          <cell r="AG4075" t="str">
            <v/>
          </cell>
          <cell r="AH4075" t="str">
            <v>/</v>
          </cell>
          <cell r="AI4075" t="str">
            <v>/</v>
          </cell>
        </row>
        <row r="4076">
          <cell r="AF4076" t="str">
            <v/>
          </cell>
          <cell r="AG4076" t="str">
            <v/>
          </cell>
          <cell r="AH4076" t="str">
            <v>/</v>
          </cell>
          <cell r="AI4076" t="str">
            <v>/</v>
          </cell>
        </row>
        <row r="4077">
          <cell r="AF4077" t="str">
            <v/>
          </cell>
          <cell r="AG4077" t="str">
            <v/>
          </cell>
          <cell r="AH4077" t="str">
            <v>/</v>
          </cell>
          <cell r="AI4077" t="str">
            <v>/</v>
          </cell>
        </row>
        <row r="4078">
          <cell r="AF4078" t="str">
            <v/>
          </cell>
          <cell r="AG4078" t="str">
            <v/>
          </cell>
          <cell r="AH4078" t="str">
            <v>/</v>
          </cell>
          <cell r="AI4078" t="str">
            <v>/</v>
          </cell>
        </row>
        <row r="4079">
          <cell r="AF4079" t="str">
            <v/>
          </cell>
          <cell r="AG4079" t="str">
            <v/>
          </cell>
          <cell r="AH4079" t="str">
            <v>/</v>
          </cell>
          <cell r="AI4079" t="str">
            <v>/</v>
          </cell>
        </row>
        <row r="4080">
          <cell r="AF4080" t="str">
            <v/>
          </cell>
          <cell r="AG4080" t="str">
            <v/>
          </cell>
          <cell r="AH4080" t="str">
            <v>/</v>
          </cell>
          <cell r="AI4080" t="str">
            <v>/</v>
          </cell>
        </row>
        <row r="4081">
          <cell r="AF4081" t="str">
            <v/>
          </cell>
          <cell r="AG4081" t="str">
            <v/>
          </cell>
          <cell r="AH4081" t="str">
            <v>/</v>
          </cell>
          <cell r="AI4081" t="str">
            <v>/</v>
          </cell>
        </row>
        <row r="4082">
          <cell r="AF4082" t="str">
            <v/>
          </cell>
          <cell r="AG4082" t="str">
            <v/>
          </cell>
          <cell r="AH4082" t="str">
            <v>/</v>
          </cell>
          <cell r="AI4082" t="str">
            <v>/</v>
          </cell>
        </row>
        <row r="4083">
          <cell r="AF4083" t="str">
            <v/>
          </cell>
          <cell r="AG4083" t="str">
            <v/>
          </cell>
          <cell r="AH4083" t="str">
            <v>/</v>
          </cell>
          <cell r="AI4083" t="str">
            <v>/</v>
          </cell>
        </row>
        <row r="4084">
          <cell r="AF4084" t="str">
            <v/>
          </cell>
          <cell r="AG4084" t="str">
            <v/>
          </cell>
          <cell r="AH4084" t="str">
            <v>/</v>
          </cell>
          <cell r="AI4084" t="str">
            <v>/</v>
          </cell>
        </row>
        <row r="4085">
          <cell r="AF4085" t="str">
            <v/>
          </cell>
          <cell r="AG4085" t="str">
            <v/>
          </cell>
          <cell r="AH4085" t="str">
            <v>/</v>
          </cell>
          <cell r="AI4085" t="str">
            <v>/</v>
          </cell>
        </row>
        <row r="4086">
          <cell r="AF4086" t="str">
            <v/>
          </cell>
          <cell r="AG4086" t="str">
            <v/>
          </cell>
          <cell r="AH4086" t="str">
            <v>/</v>
          </cell>
          <cell r="AI4086" t="str">
            <v>/</v>
          </cell>
        </row>
        <row r="4087">
          <cell r="AF4087" t="str">
            <v/>
          </cell>
          <cell r="AG4087" t="str">
            <v/>
          </cell>
          <cell r="AH4087" t="str">
            <v>/</v>
          </cell>
          <cell r="AI4087" t="str">
            <v>/</v>
          </cell>
        </row>
        <row r="4088">
          <cell r="AF4088" t="str">
            <v/>
          </cell>
          <cell r="AG4088" t="str">
            <v/>
          </cell>
          <cell r="AH4088" t="str">
            <v>/</v>
          </cell>
          <cell r="AI4088" t="str">
            <v>/</v>
          </cell>
        </row>
        <row r="4089">
          <cell r="AF4089" t="str">
            <v/>
          </cell>
          <cell r="AG4089" t="str">
            <v/>
          </cell>
          <cell r="AH4089" t="str">
            <v>/</v>
          </cell>
          <cell r="AI4089" t="str">
            <v>/</v>
          </cell>
        </row>
        <row r="4090">
          <cell r="AF4090" t="str">
            <v/>
          </cell>
          <cell r="AG4090" t="str">
            <v/>
          </cell>
          <cell r="AH4090" t="str">
            <v>/</v>
          </cell>
          <cell r="AI4090" t="str">
            <v>/</v>
          </cell>
        </row>
        <row r="4091">
          <cell r="AF4091" t="str">
            <v/>
          </cell>
          <cell r="AG4091" t="str">
            <v/>
          </cell>
          <cell r="AH4091" t="str">
            <v>/</v>
          </cell>
          <cell r="AI4091" t="str">
            <v>/</v>
          </cell>
        </row>
        <row r="4092">
          <cell r="AF4092" t="str">
            <v/>
          </cell>
          <cell r="AG4092" t="str">
            <v/>
          </cell>
          <cell r="AH4092" t="str">
            <v>/</v>
          </cell>
          <cell r="AI4092" t="str">
            <v>/</v>
          </cell>
        </row>
        <row r="4093">
          <cell r="AF4093" t="str">
            <v/>
          </cell>
          <cell r="AG4093" t="str">
            <v/>
          </cell>
          <cell r="AH4093" t="str">
            <v>/</v>
          </cell>
          <cell r="AI4093" t="str">
            <v>/</v>
          </cell>
        </row>
        <row r="4094">
          <cell r="AF4094" t="str">
            <v/>
          </cell>
          <cell r="AG4094" t="str">
            <v/>
          </cell>
          <cell r="AH4094" t="str">
            <v>/</v>
          </cell>
          <cell r="AI4094" t="str">
            <v>/</v>
          </cell>
        </row>
        <row r="4095">
          <cell r="AF4095" t="str">
            <v/>
          </cell>
          <cell r="AG4095" t="str">
            <v/>
          </cell>
          <cell r="AH4095" t="str">
            <v>/</v>
          </cell>
          <cell r="AI4095" t="str">
            <v>/</v>
          </cell>
        </row>
        <row r="4096">
          <cell r="AF4096" t="str">
            <v/>
          </cell>
          <cell r="AG4096" t="str">
            <v/>
          </cell>
          <cell r="AH4096" t="str">
            <v>/</v>
          </cell>
          <cell r="AI4096" t="str">
            <v>/</v>
          </cell>
        </row>
        <row r="4097">
          <cell r="AF4097" t="str">
            <v/>
          </cell>
          <cell r="AG4097" t="str">
            <v/>
          </cell>
          <cell r="AH4097" t="str">
            <v>/</v>
          </cell>
          <cell r="AI4097" t="str">
            <v>/</v>
          </cell>
        </row>
        <row r="4098">
          <cell r="AF4098" t="str">
            <v/>
          </cell>
          <cell r="AG4098" t="str">
            <v/>
          </cell>
          <cell r="AH4098" t="str">
            <v>/</v>
          </cell>
          <cell r="AI4098" t="str">
            <v>/</v>
          </cell>
        </row>
        <row r="4099">
          <cell r="AF4099" t="str">
            <v/>
          </cell>
          <cell r="AG4099" t="str">
            <v/>
          </cell>
          <cell r="AH4099" t="str">
            <v>/</v>
          </cell>
          <cell r="AI4099" t="str">
            <v>/</v>
          </cell>
        </row>
        <row r="4100">
          <cell r="AF4100" t="str">
            <v/>
          </cell>
          <cell r="AG4100" t="str">
            <v/>
          </cell>
          <cell r="AH4100" t="str">
            <v>/</v>
          </cell>
          <cell r="AI4100" t="str">
            <v>/</v>
          </cell>
        </row>
        <row r="4101">
          <cell r="AF4101" t="str">
            <v/>
          </cell>
          <cell r="AG4101" t="str">
            <v/>
          </cell>
          <cell r="AH4101" t="str">
            <v>/</v>
          </cell>
          <cell r="AI4101" t="str">
            <v>/</v>
          </cell>
        </row>
        <row r="4102">
          <cell r="AF4102" t="str">
            <v/>
          </cell>
          <cell r="AG4102" t="str">
            <v/>
          </cell>
          <cell r="AH4102" t="str">
            <v>/</v>
          </cell>
          <cell r="AI4102" t="str">
            <v>/</v>
          </cell>
        </row>
        <row r="4103">
          <cell r="AF4103" t="str">
            <v/>
          </cell>
          <cell r="AG4103" t="str">
            <v/>
          </cell>
          <cell r="AH4103" t="str">
            <v>/</v>
          </cell>
          <cell r="AI4103" t="str">
            <v>/</v>
          </cell>
        </row>
        <row r="4104">
          <cell r="AF4104" t="str">
            <v/>
          </cell>
          <cell r="AG4104" t="str">
            <v/>
          </cell>
          <cell r="AH4104" t="str">
            <v>/</v>
          </cell>
          <cell r="AI4104" t="str">
            <v>/</v>
          </cell>
        </row>
        <row r="4105">
          <cell r="AF4105" t="str">
            <v/>
          </cell>
          <cell r="AG4105" t="str">
            <v/>
          </cell>
          <cell r="AH4105" t="str">
            <v>/</v>
          </cell>
          <cell r="AI4105" t="str">
            <v>/</v>
          </cell>
        </row>
        <row r="4106">
          <cell r="AF4106" t="str">
            <v/>
          </cell>
          <cell r="AG4106" t="str">
            <v/>
          </cell>
          <cell r="AH4106" t="str">
            <v>/</v>
          </cell>
          <cell r="AI4106" t="str">
            <v>/</v>
          </cell>
        </row>
        <row r="4107">
          <cell r="AF4107" t="str">
            <v/>
          </cell>
          <cell r="AG4107" t="str">
            <v/>
          </cell>
          <cell r="AH4107" t="str">
            <v>/</v>
          </cell>
          <cell r="AI4107" t="str">
            <v>/</v>
          </cell>
        </row>
        <row r="4108">
          <cell r="AF4108" t="str">
            <v/>
          </cell>
          <cell r="AG4108" t="str">
            <v/>
          </cell>
          <cell r="AH4108" t="str">
            <v>/</v>
          </cell>
          <cell r="AI4108" t="str">
            <v>/</v>
          </cell>
        </row>
        <row r="4109">
          <cell r="AF4109" t="str">
            <v/>
          </cell>
          <cell r="AG4109" t="str">
            <v/>
          </cell>
          <cell r="AH4109" t="str">
            <v>/</v>
          </cell>
          <cell r="AI4109" t="str">
            <v>/</v>
          </cell>
        </row>
        <row r="4110">
          <cell r="AF4110" t="str">
            <v/>
          </cell>
          <cell r="AG4110" t="str">
            <v/>
          </cell>
          <cell r="AH4110" t="str">
            <v>/</v>
          </cell>
          <cell r="AI4110" t="str">
            <v>/</v>
          </cell>
        </row>
        <row r="4111">
          <cell r="AF4111" t="str">
            <v/>
          </cell>
          <cell r="AG4111" t="str">
            <v/>
          </cell>
          <cell r="AH4111" t="str">
            <v>/</v>
          </cell>
          <cell r="AI4111" t="str">
            <v>/</v>
          </cell>
        </row>
        <row r="4112">
          <cell r="AF4112" t="str">
            <v/>
          </cell>
          <cell r="AG4112" t="str">
            <v/>
          </cell>
          <cell r="AH4112" t="str">
            <v>/</v>
          </cell>
          <cell r="AI4112" t="str">
            <v>/</v>
          </cell>
        </row>
        <row r="4113">
          <cell r="AF4113" t="str">
            <v/>
          </cell>
          <cell r="AG4113" t="str">
            <v/>
          </cell>
          <cell r="AH4113" t="str">
            <v>/</v>
          </cell>
          <cell r="AI4113" t="str">
            <v>/</v>
          </cell>
        </row>
        <row r="4114">
          <cell r="AF4114" t="str">
            <v/>
          </cell>
          <cell r="AG4114" t="str">
            <v/>
          </cell>
          <cell r="AH4114" t="str">
            <v>/</v>
          </cell>
          <cell r="AI4114" t="str">
            <v>/</v>
          </cell>
        </row>
        <row r="4115">
          <cell r="AF4115" t="str">
            <v/>
          </cell>
          <cell r="AG4115" t="str">
            <v/>
          </cell>
          <cell r="AH4115" t="str">
            <v>/</v>
          </cell>
          <cell r="AI4115" t="str">
            <v>/</v>
          </cell>
        </row>
        <row r="4116">
          <cell r="AF4116" t="str">
            <v/>
          </cell>
          <cell r="AG4116" t="str">
            <v/>
          </cell>
          <cell r="AH4116" t="str">
            <v>/</v>
          </cell>
          <cell r="AI4116" t="str">
            <v>/</v>
          </cell>
        </row>
        <row r="4117">
          <cell r="AF4117" t="str">
            <v/>
          </cell>
          <cell r="AG4117" t="str">
            <v/>
          </cell>
          <cell r="AH4117" t="str">
            <v>/</v>
          </cell>
          <cell r="AI4117" t="str">
            <v>/</v>
          </cell>
        </row>
        <row r="4118">
          <cell r="AF4118" t="str">
            <v/>
          </cell>
          <cell r="AG4118" t="str">
            <v/>
          </cell>
          <cell r="AH4118" t="str">
            <v>/</v>
          </cell>
          <cell r="AI4118" t="str">
            <v>/</v>
          </cell>
        </row>
        <row r="4119">
          <cell r="AF4119" t="str">
            <v/>
          </cell>
          <cell r="AG4119" t="str">
            <v/>
          </cell>
          <cell r="AH4119" t="str">
            <v>/</v>
          </cell>
          <cell r="AI4119" t="str">
            <v>/</v>
          </cell>
        </row>
        <row r="4120">
          <cell r="AF4120" t="str">
            <v/>
          </cell>
          <cell r="AG4120" t="str">
            <v/>
          </cell>
          <cell r="AH4120" t="str">
            <v>/</v>
          </cell>
          <cell r="AI4120" t="str">
            <v>/</v>
          </cell>
        </row>
        <row r="4121">
          <cell r="AF4121" t="str">
            <v/>
          </cell>
          <cell r="AG4121" t="str">
            <v/>
          </cell>
          <cell r="AH4121" t="str">
            <v>/</v>
          </cell>
          <cell r="AI4121" t="str">
            <v>/</v>
          </cell>
        </row>
        <row r="4122">
          <cell r="AF4122" t="str">
            <v/>
          </cell>
          <cell r="AG4122" t="str">
            <v/>
          </cell>
          <cell r="AH4122" t="str">
            <v>/</v>
          </cell>
          <cell r="AI4122" t="str">
            <v>/</v>
          </cell>
        </row>
        <row r="4123">
          <cell r="AF4123" t="str">
            <v/>
          </cell>
          <cell r="AG4123" t="str">
            <v/>
          </cell>
          <cell r="AH4123" t="str">
            <v>/</v>
          </cell>
          <cell r="AI4123" t="str">
            <v>/</v>
          </cell>
        </row>
        <row r="4124">
          <cell r="AF4124" t="str">
            <v/>
          </cell>
          <cell r="AG4124" t="str">
            <v/>
          </cell>
          <cell r="AH4124" t="str">
            <v>/</v>
          </cell>
          <cell r="AI4124" t="str">
            <v>/</v>
          </cell>
        </row>
        <row r="4125">
          <cell r="AF4125" t="str">
            <v/>
          </cell>
          <cell r="AG4125" t="str">
            <v/>
          </cell>
          <cell r="AH4125" t="str">
            <v>/</v>
          </cell>
          <cell r="AI4125" t="str">
            <v>/</v>
          </cell>
        </row>
        <row r="4126">
          <cell r="AF4126" t="str">
            <v/>
          </cell>
          <cell r="AG4126" t="str">
            <v/>
          </cell>
          <cell r="AH4126" t="str">
            <v>/</v>
          </cell>
          <cell r="AI4126" t="str">
            <v>/</v>
          </cell>
        </row>
        <row r="4127">
          <cell r="AF4127" t="str">
            <v/>
          </cell>
          <cell r="AG4127" t="str">
            <v/>
          </cell>
          <cell r="AH4127" t="str">
            <v>/</v>
          </cell>
          <cell r="AI4127" t="str">
            <v>/</v>
          </cell>
        </row>
        <row r="4128">
          <cell r="AF4128" t="str">
            <v/>
          </cell>
          <cell r="AG4128" t="str">
            <v/>
          </cell>
          <cell r="AH4128" t="str">
            <v>/</v>
          </cell>
          <cell r="AI4128" t="str">
            <v>/</v>
          </cell>
        </row>
        <row r="4129">
          <cell r="AF4129" t="str">
            <v/>
          </cell>
          <cell r="AG4129" t="str">
            <v/>
          </cell>
          <cell r="AH4129" t="str">
            <v>/</v>
          </cell>
          <cell r="AI4129" t="str">
            <v>/</v>
          </cell>
        </row>
        <row r="4130">
          <cell r="AF4130" t="str">
            <v/>
          </cell>
          <cell r="AG4130" t="str">
            <v/>
          </cell>
          <cell r="AH4130" t="str">
            <v>/</v>
          </cell>
          <cell r="AI4130" t="str">
            <v>/</v>
          </cell>
        </row>
        <row r="4131">
          <cell r="AF4131" t="str">
            <v/>
          </cell>
          <cell r="AG4131" t="str">
            <v/>
          </cell>
          <cell r="AH4131" t="str">
            <v>/</v>
          </cell>
          <cell r="AI4131" t="str">
            <v>/</v>
          </cell>
        </row>
        <row r="4132">
          <cell r="AF4132" t="str">
            <v/>
          </cell>
          <cell r="AG4132" t="str">
            <v/>
          </cell>
          <cell r="AH4132" t="str">
            <v>/</v>
          </cell>
          <cell r="AI4132" t="str">
            <v>/</v>
          </cell>
        </row>
        <row r="4133">
          <cell r="AF4133" t="str">
            <v/>
          </cell>
          <cell r="AG4133" t="str">
            <v/>
          </cell>
          <cell r="AH4133" t="str">
            <v>/</v>
          </cell>
          <cell r="AI4133" t="str">
            <v>/</v>
          </cell>
        </row>
        <row r="4134">
          <cell r="AF4134" t="str">
            <v/>
          </cell>
          <cell r="AG4134" t="str">
            <v/>
          </cell>
          <cell r="AH4134" t="str">
            <v>/</v>
          </cell>
          <cell r="AI4134" t="str">
            <v>/</v>
          </cell>
        </row>
        <row r="4135">
          <cell r="AF4135" t="str">
            <v/>
          </cell>
          <cell r="AG4135" t="str">
            <v/>
          </cell>
          <cell r="AH4135" t="str">
            <v>/</v>
          </cell>
          <cell r="AI4135" t="str">
            <v>/</v>
          </cell>
        </row>
        <row r="4136">
          <cell r="AF4136" t="str">
            <v/>
          </cell>
          <cell r="AG4136" t="str">
            <v/>
          </cell>
          <cell r="AH4136" t="str">
            <v>/</v>
          </cell>
          <cell r="AI4136" t="str">
            <v>/</v>
          </cell>
        </row>
        <row r="4137">
          <cell r="AF4137" t="str">
            <v/>
          </cell>
          <cell r="AG4137" t="str">
            <v/>
          </cell>
          <cell r="AH4137" t="str">
            <v>/</v>
          </cell>
          <cell r="AI4137" t="str">
            <v>/</v>
          </cell>
        </row>
        <row r="4138">
          <cell r="AF4138" t="str">
            <v/>
          </cell>
          <cell r="AG4138" t="str">
            <v/>
          </cell>
          <cell r="AH4138" t="str">
            <v>/</v>
          </cell>
          <cell r="AI4138" t="str">
            <v>/</v>
          </cell>
        </row>
        <row r="4139">
          <cell r="AF4139" t="str">
            <v/>
          </cell>
          <cell r="AG4139" t="str">
            <v/>
          </cell>
          <cell r="AH4139" t="str">
            <v>/</v>
          </cell>
          <cell r="AI4139" t="str">
            <v>/</v>
          </cell>
        </row>
        <row r="4140">
          <cell r="AF4140" t="str">
            <v/>
          </cell>
          <cell r="AG4140" t="str">
            <v/>
          </cell>
          <cell r="AH4140" t="str">
            <v>/</v>
          </cell>
          <cell r="AI4140" t="str">
            <v>/</v>
          </cell>
        </row>
        <row r="4141">
          <cell r="AF4141" t="str">
            <v/>
          </cell>
          <cell r="AG4141" t="str">
            <v/>
          </cell>
          <cell r="AH4141" t="str">
            <v>/</v>
          </cell>
          <cell r="AI4141" t="str">
            <v>/</v>
          </cell>
        </row>
        <row r="4142">
          <cell r="AF4142" t="str">
            <v/>
          </cell>
          <cell r="AG4142" t="str">
            <v/>
          </cell>
          <cell r="AH4142" t="str">
            <v>/</v>
          </cell>
          <cell r="AI4142" t="str">
            <v>/</v>
          </cell>
        </row>
        <row r="4143">
          <cell r="AF4143" t="str">
            <v/>
          </cell>
          <cell r="AG4143" t="str">
            <v/>
          </cell>
          <cell r="AH4143" t="str">
            <v>/</v>
          </cell>
          <cell r="AI4143" t="str">
            <v>/</v>
          </cell>
        </row>
        <row r="4144">
          <cell r="AF4144" t="str">
            <v/>
          </cell>
          <cell r="AG4144" t="str">
            <v/>
          </cell>
          <cell r="AH4144" t="str">
            <v>/</v>
          </cell>
          <cell r="AI4144" t="str">
            <v>/</v>
          </cell>
        </row>
        <row r="4145">
          <cell r="AF4145" t="str">
            <v/>
          </cell>
          <cell r="AG4145" t="str">
            <v/>
          </cell>
          <cell r="AH4145" t="str">
            <v>/</v>
          </cell>
          <cell r="AI4145" t="str">
            <v>/</v>
          </cell>
        </row>
        <row r="4146">
          <cell r="AF4146" t="str">
            <v/>
          </cell>
          <cell r="AG4146" t="str">
            <v/>
          </cell>
          <cell r="AH4146" t="str">
            <v>/</v>
          </cell>
          <cell r="AI4146" t="str">
            <v>/</v>
          </cell>
        </row>
        <row r="4147">
          <cell r="AF4147" t="str">
            <v/>
          </cell>
          <cell r="AG4147" t="str">
            <v/>
          </cell>
          <cell r="AH4147" t="str">
            <v>/</v>
          </cell>
          <cell r="AI4147" t="str">
            <v>/</v>
          </cell>
        </row>
        <row r="4148">
          <cell r="AF4148" t="str">
            <v/>
          </cell>
          <cell r="AG4148" t="str">
            <v/>
          </cell>
          <cell r="AH4148" t="str">
            <v>/</v>
          </cell>
          <cell r="AI4148" t="str">
            <v>/</v>
          </cell>
        </row>
        <row r="4149">
          <cell r="AF4149" t="str">
            <v/>
          </cell>
          <cell r="AG4149" t="str">
            <v/>
          </cell>
          <cell r="AH4149" t="str">
            <v>/</v>
          </cell>
          <cell r="AI4149" t="str">
            <v>/</v>
          </cell>
        </row>
        <row r="4150">
          <cell r="AF4150" t="str">
            <v/>
          </cell>
          <cell r="AG4150" t="str">
            <v/>
          </cell>
          <cell r="AH4150" t="str">
            <v>/</v>
          </cell>
          <cell r="AI4150" t="str">
            <v>/</v>
          </cell>
        </row>
        <row r="4151">
          <cell r="AF4151" t="str">
            <v/>
          </cell>
          <cell r="AG4151" t="str">
            <v/>
          </cell>
          <cell r="AH4151" t="str">
            <v>/</v>
          </cell>
          <cell r="AI4151" t="str">
            <v>/</v>
          </cell>
        </row>
        <row r="4152">
          <cell r="AF4152" t="str">
            <v/>
          </cell>
          <cell r="AG4152" t="str">
            <v/>
          </cell>
          <cell r="AH4152" t="str">
            <v>/</v>
          </cell>
          <cell r="AI4152" t="str">
            <v>/</v>
          </cell>
        </row>
        <row r="4153">
          <cell r="AF4153" t="str">
            <v/>
          </cell>
          <cell r="AG4153" t="str">
            <v/>
          </cell>
          <cell r="AH4153" t="str">
            <v>/</v>
          </cell>
          <cell r="AI4153" t="str">
            <v>/</v>
          </cell>
        </row>
        <row r="4154">
          <cell r="AF4154" t="str">
            <v/>
          </cell>
          <cell r="AG4154" t="str">
            <v/>
          </cell>
          <cell r="AH4154" t="str">
            <v>/</v>
          </cell>
          <cell r="AI4154" t="str">
            <v>/</v>
          </cell>
        </row>
        <row r="4155">
          <cell r="AF4155" t="str">
            <v/>
          </cell>
          <cell r="AG4155" t="str">
            <v/>
          </cell>
          <cell r="AH4155" t="str">
            <v>/</v>
          </cell>
          <cell r="AI4155" t="str">
            <v>/</v>
          </cell>
        </row>
        <row r="4156">
          <cell r="AF4156" t="str">
            <v/>
          </cell>
          <cell r="AG4156" t="str">
            <v/>
          </cell>
          <cell r="AH4156" t="str">
            <v>/</v>
          </cell>
          <cell r="AI4156" t="str">
            <v>/</v>
          </cell>
        </row>
        <row r="4157">
          <cell r="AF4157" t="str">
            <v/>
          </cell>
          <cell r="AG4157" t="str">
            <v/>
          </cell>
          <cell r="AH4157" t="str">
            <v>/</v>
          </cell>
          <cell r="AI4157" t="str">
            <v>/</v>
          </cell>
        </row>
        <row r="4158">
          <cell r="AF4158" t="str">
            <v/>
          </cell>
          <cell r="AG4158" t="str">
            <v/>
          </cell>
          <cell r="AH4158" t="str">
            <v>/</v>
          </cell>
          <cell r="AI4158" t="str">
            <v>/</v>
          </cell>
        </row>
        <row r="4159">
          <cell r="AF4159" t="str">
            <v/>
          </cell>
          <cell r="AG4159" t="str">
            <v/>
          </cell>
          <cell r="AH4159" t="str">
            <v>/</v>
          </cell>
          <cell r="AI4159" t="str">
            <v>/</v>
          </cell>
        </row>
        <row r="4160">
          <cell r="AF4160" t="str">
            <v/>
          </cell>
          <cell r="AG4160" t="str">
            <v/>
          </cell>
          <cell r="AH4160" t="str">
            <v>/</v>
          </cell>
          <cell r="AI4160" t="str">
            <v>/</v>
          </cell>
        </row>
        <row r="4161">
          <cell r="AF4161" t="str">
            <v/>
          </cell>
          <cell r="AG4161" t="str">
            <v/>
          </cell>
          <cell r="AH4161" t="str">
            <v>/</v>
          </cell>
          <cell r="AI4161" t="str">
            <v>/</v>
          </cell>
        </row>
        <row r="4162">
          <cell r="AF4162" t="str">
            <v/>
          </cell>
          <cell r="AG4162" t="str">
            <v/>
          </cell>
          <cell r="AH4162" t="str">
            <v>/</v>
          </cell>
          <cell r="AI4162" t="str">
            <v>/</v>
          </cell>
        </row>
        <row r="4163">
          <cell r="AF4163" t="str">
            <v/>
          </cell>
          <cell r="AG4163" t="str">
            <v/>
          </cell>
          <cell r="AH4163" t="str">
            <v>/</v>
          </cell>
          <cell r="AI4163" t="str">
            <v>/</v>
          </cell>
        </row>
        <row r="4164">
          <cell r="AF4164" t="str">
            <v/>
          </cell>
          <cell r="AG4164" t="str">
            <v/>
          </cell>
          <cell r="AH4164" t="str">
            <v>/</v>
          </cell>
          <cell r="AI4164" t="str">
            <v>/</v>
          </cell>
        </row>
        <row r="4165">
          <cell r="AF4165" t="str">
            <v/>
          </cell>
          <cell r="AG4165" t="str">
            <v/>
          </cell>
          <cell r="AH4165" t="str">
            <v>/</v>
          </cell>
          <cell r="AI4165" t="str">
            <v>/</v>
          </cell>
        </row>
        <row r="4166">
          <cell r="AF4166" t="str">
            <v/>
          </cell>
          <cell r="AG4166" t="str">
            <v/>
          </cell>
          <cell r="AH4166" t="str">
            <v>/</v>
          </cell>
          <cell r="AI4166" t="str">
            <v>/</v>
          </cell>
        </row>
        <row r="4167">
          <cell r="AF4167" t="str">
            <v/>
          </cell>
          <cell r="AG4167" t="str">
            <v/>
          </cell>
          <cell r="AH4167" t="str">
            <v>/</v>
          </cell>
          <cell r="AI4167" t="str">
            <v>/</v>
          </cell>
        </row>
        <row r="4168">
          <cell r="AF4168" t="str">
            <v/>
          </cell>
          <cell r="AG4168" t="str">
            <v/>
          </cell>
          <cell r="AH4168" t="str">
            <v>/</v>
          </cell>
          <cell r="AI4168" t="str">
            <v>/</v>
          </cell>
        </row>
        <row r="4169">
          <cell r="AF4169" t="str">
            <v/>
          </cell>
          <cell r="AG4169" t="str">
            <v/>
          </cell>
          <cell r="AH4169" t="str">
            <v>/</v>
          </cell>
          <cell r="AI4169" t="str">
            <v>/</v>
          </cell>
        </row>
        <row r="4170">
          <cell r="AF4170" t="str">
            <v/>
          </cell>
          <cell r="AG4170" t="str">
            <v/>
          </cell>
          <cell r="AH4170" t="str">
            <v>/</v>
          </cell>
          <cell r="AI4170" t="str">
            <v>/</v>
          </cell>
        </row>
        <row r="4171">
          <cell r="AF4171" t="str">
            <v/>
          </cell>
          <cell r="AG4171" t="str">
            <v/>
          </cell>
          <cell r="AH4171" t="str">
            <v>/</v>
          </cell>
          <cell r="AI4171" t="str">
            <v>/</v>
          </cell>
        </row>
        <row r="4172">
          <cell r="AF4172" t="str">
            <v/>
          </cell>
          <cell r="AG4172" t="str">
            <v/>
          </cell>
          <cell r="AH4172" t="str">
            <v>/</v>
          </cell>
          <cell r="AI4172" t="str">
            <v>/</v>
          </cell>
        </row>
        <row r="4173">
          <cell r="AF4173" t="str">
            <v/>
          </cell>
          <cell r="AG4173" t="str">
            <v/>
          </cell>
          <cell r="AH4173" t="str">
            <v>/</v>
          </cell>
          <cell r="AI4173" t="str">
            <v>/</v>
          </cell>
        </row>
        <row r="4174">
          <cell r="AF4174" t="str">
            <v/>
          </cell>
          <cell r="AG4174" t="str">
            <v/>
          </cell>
          <cell r="AH4174" t="str">
            <v>/</v>
          </cell>
          <cell r="AI4174" t="str">
            <v>/</v>
          </cell>
        </row>
        <row r="4175">
          <cell r="AF4175" t="str">
            <v/>
          </cell>
          <cell r="AG4175" t="str">
            <v/>
          </cell>
          <cell r="AH4175" t="str">
            <v>/</v>
          </cell>
          <cell r="AI4175" t="str">
            <v>/</v>
          </cell>
        </row>
        <row r="4176">
          <cell r="AF4176" t="str">
            <v/>
          </cell>
          <cell r="AG4176" t="str">
            <v/>
          </cell>
          <cell r="AH4176" t="str">
            <v>/</v>
          </cell>
          <cell r="AI4176" t="str">
            <v>/</v>
          </cell>
        </row>
        <row r="4177">
          <cell r="AF4177" t="str">
            <v/>
          </cell>
          <cell r="AG4177" t="str">
            <v/>
          </cell>
          <cell r="AH4177" t="str">
            <v>/</v>
          </cell>
          <cell r="AI4177" t="str">
            <v>/</v>
          </cell>
        </row>
        <row r="4178">
          <cell r="AF4178" t="str">
            <v/>
          </cell>
          <cell r="AG4178" t="str">
            <v/>
          </cell>
          <cell r="AH4178" t="str">
            <v>/</v>
          </cell>
          <cell r="AI4178" t="str">
            <v>/</v>
          </cell>
        </row>
        <row r="4179">
          <cell r="AF4179" t="str">
            <v/>
          </cell>
          <cell r="AG4179" t="str">
            <v/>
          </cell>
          <cell r="AH4179" t="str">
            <v>/</v>
          </cell>
          <cell r="AI4179" t="str">
            <v>/</v>
          </cell>
        </row>
        <row r="4180">
          <cell r="AF4180" t="str">
            <v/>
          </cell>
          <cell r="AG4180" t="str">
            <v/>
          </cell>
          <cell r="AH4180" t="str">
            <v>/</v>
          </cell>
          <cell r="AI4180" t="str">
            <v>/</v>
          </cell>
        </row>
        <row r="4181">
          <cell r="AF4181" t="str">
            <v/>
          </cell>
          <cell r="AG4181" t="str">
            <v/>
          </cell>
          <cell r="AH4181" t="str">
            <v>/</v>
          </cell>
          <cell r="AI4181" t="str">
            <v>/</v>
          </cell>
        </row>
        <row r="4182">
          <cell r="AF4182" t="str">
            <v/>
          </cell>
          <cell r="AG4182" t="str">
            <v/>
          </cell>
          <cell r="AH4182" t="str">
            <v>/</v>
          </cell>
          <cell r="AI4182" t="str">
            <v>/</v>
          </cell>
        </row>
        <row r="4183">
          <cell r="AF4183" t="str">
            <v/>
          </cell>
          <cell r="AG4183" t="str">
            <v/>
          </cell>
          <cell r="AH4183" t="str">
            <v>/</v>
          </cell>
          <cell r="AI4183" t="str">
            <v>/</v>
          </cell>
        </row>
        <row r="4184">
          <cell r="AF4184" t="str">
            <v/>
          </cell>
          <cell r="AG4184" t="str">
            <v/>
          </cell>
          <cell r="AH4184" t="str">
            <v>/</v>
          </cell>
          <cell r="AI4184" t="str">
            <v>/</v>
          </cell>
        </row>
        <row r="4185">
          <cell r="AF4185" t="str">
            <v/>
          </cell>
          <cell r="AG4185" t="str">
            <v/>
          </cell>
          <cell r="AH4185" t="str">
            <v>/</v>
          </cell>
          <cell r="AI4185" t="str">
            <v>/</v>
          </cell>
        </row>
        <row r="4186">
          <cell r="AF4186" t="str">
            <v/>
          </cell>
          <cell r="AG4186" t="str">
            <v/>
          </cell>
          <cell r="AH4186" t="str">
            <v>/</v>
          </cell>
          <cell r="AI4186" t="str">
            <v>/</v>
          </cell>
        </row>
        <row r="4187">
          <cell r="AF4187" t="str">
            <v/>
          </cell>
          <cell r="AG4187" t="str">
            <v/>
          </cell>
          <cell r="AH4187" t="str">
            <v>/</v>
          </cell>
          <cell r="AI4187" t="str">
            <v>/</v>
          </cell>
        </row>
        <row r="4188">
          <cell r="AF4188" t="str">
            <v/>
          </cell>
          <cell r="AG4188" t="str">
            <v/>
          </cell>
          <cell r="AH4188" t="str">
            <v>/</v>
          </cell>
          <cell r="AI4188" t="str">
            <v>/</v>
          </cell>
        </row>
        <row r="4189">
          <cell r="AF4189" t="str">
            <v/>
          </cell>
          <cell r="AG4189" t="str">
            <v/>
          </cell>
          <cell r="AH4189" t="str">
            <v>/</v>
          </cell>
          <cell r="AI4189" t="str">
            <v>/</v>
          </cell>
        </row>
        <row r="4190">
          <cell r="AF4190" t="str">
            <v/>
          </cell>
          <cell r="AG4190" t="str">
            <v/>
          </cell>
          <cell r="AH4190" t="str">
            <v>/</v>
          </cell>
          <cell r="AI4190" t="str">
            <v>/</v>
          </cell>
        </row>
        <row r="4191">
          <cell r="AF4191" t="str">
            <v/>
          </cell>
          <cell r="AG4191" t="str">
            <v/>
          </cell>
          <cell r="AH4191" t="str">
            <v>/</v>
          </cell>
          <cell r="AI4191" t="str">
            <v>/</v>
          </cell>
        </row>
        <row r="4192">
          <cell r="AF4192" t="str">
            <v/>
          </cell>
          <cell r="AG4192" t="str">
            <v/>
          </cell>
          <cell r="AH4192" t="str">
            <v>/</v>
          </cell>
          <cell r="AI4192" t="str">
            <v>/</v>
          </cell>
        </row>
        <row r="4193">
          <cell r="AF4193" t="str">
            <v/>
          </cell>
          <cell r="AG4193" t="str">
            <v/>
          </cell>
          <cell r="AH4193" t="str">
            <v>/</v>
          </cell>
          <cell r="AI4193" t="str">
            <v>/</v>
          </cell>
        </row>
        <row r="4194">
          <cell r="AF4194" t="str">
            <v/>
          </cell>
          <cell r="AG4194" t="str">
            <v/>
          </cell>
          <cell r="AH4194" t="str">
            <v>/</v>
          </cell>
          <cell r="AI4194" t="str">
            <v>/</v>
          </cell>
        </row>
        <row r="4195">
          <cell r="AF4195" t="str">
            <v/>
          </cell>
          <cell r="AG4195" t="str">
            <v/>
          </cell>
          <cell r="AH4195" t="str">
            <v>/</v>
          </cell>
          <cell r="AI4195" t="str">
            <v>/</v>
          </cell>
        </row>
        <row r="4196">
          <cell r="AF4196" t="str">
            <v/>
          </cell>
          <cell r="AG4196" t="str">
            <v/>
          </cell>
          <cell r="AH4196" t="str">
            <v>/</v>
          </cell>
          <cell r="AI4196" t="str">
            <v>/</v>
          </cell>
        </row>
        <row r="4197">
          <cell r="AF4197" t="str">
            <v/>
          </cell>
          <cell r="AG4197" t="str">
            <v/>
          </cell>
          <cell r="AH4197" t="str">
            <v>/</v>
          </cell>
          <cell r="AI4197" t="str">
            <v>/</v>
          </cell>
        </row>
        <row r="4198">
          <cell r="AF4198" t="str">
            <v/>
          </cell>
          <cell r="AG4198" t="str">
            <v/>
          </cell>
          <cell r="AH4198" t="str">
            <v>/</v>
          </cell>
          <cell r="AI4198" t="str">
            <v>/</v>
          </cell>
        </row>
        <row r="4199">
          <cell r="AF4199" t="str">
            <v/>
          </cell>
          <cell r="AG4199" t="str">
            <v/>
          </cell>
          <cell r="AH4199" t="str">
            <v>/</v>
          </cell>
          <cell r="AI4199" t="str">
            <v>/</v>
          </cell>
        </row>
        <row r="4200">
          <cell r="AF4200" t="str">
            <v/>
          </cell>
          <cell r="AG4200" t="str">
            <v/>
          </cell>
          <cell r="AH4200" t="str">
            <v>/</v>
          </cell>
          <cell r="AI4200" t="str">
            <v>/</v>
          </cell>
        </row>
        <row r="4201">
          <cell r="AF4201" t="str">
            <v/>
          </cell>
          <cell r="AG4201" t="str">
            <v/>
          </cell>
          <cell r="AH4201" t="str">
            <v>/</v>
          </cell>
          <cell r="AI4201" t="str">
            <v>/</v>
          </cell>
        </row>
        <row r="4202">
          <cell r="AF4202" t="str">
            <v/>
          </cell>
          <cell r="AG4202" t="str">
            <v/>
          </cell>
          <cell r="AH4202" t="str">
            <v>/</v>
          </cell>
          <cell r="AI4202" t="str">
            <v>/</v>
          </cell>
        </row>
        <row r="4203">
          <cell r="AF4203" t="str">
            <v/>
          </cell>
          <cell r="AG4203" t="str">
            <v/>
          </cell>
          <cell r="AH4203" t="str">
            <v>/</v>
          </cell>
          <cell r="AI4203" t="str">
            <v>/</v>
          </cell>
        </row>
        <row r="4204">
          <cell r="AF4204" t="str">
            <v/>
          </cell>
          <cell r="AG4204" t="str">
            <v/>
          </cell>
          <cell r="AH4204" t="str">
            <v>/</v>
          </cell>
          <cell r="AI4204" t="str">
            <v>/</v>
          </cell>
        </row>
        <row r="4205">
          <cell r="AF4205" t="str">
            <v/>
          </cell>
          <cell r="AG4205" t="str">
            <v/>
          </cell>
          <cell r="AH4205" t="str">
            <v>/</v>
          </cell>
          <cell r="AI4205" t="str">
            <v>/</v>
          </cell>
        </row>
        <row r="4206">
          <cell r="AF4206" t="str">
            <v/>
          </cell>
          <cell r="AG4206" t="str">
            <v/>
          </cell>
          <cell r="AH4206" t="str">
            <v>/</v>
          </cell>
          <cell r="AI4206" t="str">
            <v>/</v>
          </cell>
        </row>
        <row r="4207">
          <cell r="AF4207" t="str">
            <v/>
          </cell>
          <cell r="AG4207" t="str">
            <v/>
          </cell>
          <cell r="AH4207" t="str">
            <v>/</v>
          </cell>
          <cell r="AI4207" t="str">
            <v>/</v>
          </cell>
        </row>
        <row r="4208">
          <cell r="AF4208" t="str">
            <v/>
          </cell>
          <cell r="AG4208" t="str">
            <v/>
          </cell>
          <cell r="AH4208" t="str">
            <v>/</v>
          </cell>
          <cell r="AI4208" t="str">
            <v>/</v>
          </cell>
        </row>
        <row r="4209">
          <cell r="AF4209" t="str">
            <v/>
          </cell>
          <cell r="AG4209" t="str">
            <v/>
          </cell>
          <cell r="AH4209" t="str">
            <v>/</v>
          </cell>
          <cell r="AI4209" t="str">
            <v>/</v>
          </cell>
        </row>
        <row r="4210">
          <cell r="AF4210" t="str">
            <v/>
          </cell>
          <cell r="AG4210" t="str">
            <v/>
          </cell>
          <cell r="AH4210" t="str">
            <v>/</v>
          </cell>
          <cell r="AI4210" t="str">
            <v>/</v>
          </cell>
        </row>
        <row r="4211">
          <cell r="AF4211" t="str">
            <v/>
          </cell>
          <cell r="AG4211" t="str">
            <v/>
          </cell>
          <cell r="AH4211" t="str">
            <v>/</v>
          </cell>
          <cell r="AI4211" t="str">
            <v>/</v>
          </cell>
        </row>
        <row r="4212">
          <cell r="AF4212" t="str">
            <v/>
          </cell>
          <cell r="AG4212" t="str">
            <v/>
          </cell>
          <cell r="AH4212" t="str">
            <v>/</v>
          </cell>
          <cell r="AI4212" t="str">
            <v>/</v>
          </cell>
        </row>
        <row r="4213">
          <cell r="AF4213" t="str">
            <v/>
          </cell>
          <cell r="AG4213" t="str">
            <v/>
          </cell>
          <cell r="AH4213" t="str">
            <v>/</v>
          </cell>
          <cell r="AI4213" t="str">
            <v>/</v>
          </cell>
        </row>
        <row r="4214">
          <cell r="AF4214" t="str">
            <v/>
          </cell>
          <cell r="AG4214" t="str">
            <v/>
          </cell>
          <cell r="AH4214" t="str">
            <v>/</v>
          </cell>
          <cell r="AI4214" t="str">
            <v>/</v>
          </cell>
        </row>
        <row r="4215">
          <cell r="AF4215" t="str">
            <v/>
          </cell>
          <cell r="AG4215" t="str">
            <v/>
          </cell>
          <cell r="AH4215" t="str">
            <v>/</v>
          </cell>
          <cell r="AI4215" t="str">
            <v>/</v>
          </cell>
        </row>
        <row r="4216">
          <cell r="AF4216" t="str">
            <v/>
          </cell>
          <cell r="AG4216" t="str">
            <v/>
          </cell>
          <cell r="AH4216" t="str">
            <v>/</v>
          </cell>
          <cell r="AI4216" t="str">
            <v>/</v>
          </cell>
        </row>
        <row r="4217">
          <cell r="AF4217" t="str">
            <v/>
          </cell>
          <cell r="AG4217" t="str">
            <v/>
          </cell>
          <cell r="AH4217" t="str">
            <v>/</v>
          </cell>
          <cell r="AI4217" t="str">
            <v>/</v>
          </cell>
        </row>
        <row r="4218">
          <cell r="AF4218" t="str">
            <v/>
          </cell>
          <cell r="AG4218" t="str">
            <v/>
          </cell>
          <cell r="AH4218" t="str">
            <v>/</v>
          </cell>
          <cell r="AI4218" t="str">
            <v>/</v>
          </cell>
        </row>
        <row r="4219">
          <cell r="AF4219" t="str">
            <v/>
          </cell>
          <cell r="AG4219" t="str">
            <v/>
          </cell>
          <cell r="AH4219" t="str">
            <v>/</v>
          </cell>
          <cell r="AI4219" t="str">
            <v>/</v>
          </cell>
        </row>
        <row r="4220">
          <cell r="AF4220" t="str">
            <v/>
          </cell>
          <cell r="AG4220" t="str">
            <v/>
          </cell>
          <cell r="AH4220" t="str">
            <v>/</v>
          </cell>
          <cell r="AI4220" t="str">
            <v>/</v>
          </cell>
        </row>
        <row r="4221">
          <cell r="AF4221" t="str">
            <v/>
          </cell>
          <cell r="AG4221" t="str">
            <v/>
          </cell>
          <cell r="AH4221" t="str">
            <v>/</v>
          </cell>
          <cell r="AI4221" t="str">
            <v>/</v>
          </cell>
        </row>
        <row r="4222">
          <cell r="AF4222" t="str">
            <v/>
          </cell>
          <cell r="AG4222" t="str">
            <v/>
          </cell>
          <cell r="AH4222" t="str">
            <v>/</v>
          </cell>
          <cell r="AI4222" t="str">
            <v>/</v>
          </cell>
        </row>
        <row r="4223">
          <cell r="AF4223" t="str">
            <v/>
          </cell>
          <cell r="AG4223" t="str">
            <v/>
          </cell>
          <cell r="AH4223" t="str">
            <v>/</v>
          </cell>
          <cell r="AI4223" t="str">
            <v>/</v>
          </cell>
        </row>
        <row r="4224">
          <cell r="AF4224" t="str">
            <v/>
          </cell>
          <cell r="AG4224" t="str">
            <v/>
          </cell>
          <cell r="AH4224" t="str">
            <v>/</v>
          </cell>
          <cell r="AI4224" t="str">
            <v>/</v>
          </cell>
        </row>
        <row r="4225">
          <cell r="AF4225" t="str">
            <v/>
          </cell>
          <cell r="AG4225" t="str">
            <v/>
          </cell>
          <cell r="AH4225" t="str">
            <v>/</v>
          </cell>
          <cell r="AI4225" t="str">
            <v>/</v>
          </cell>
        </row>
        <row r="4226">
          <cell r="AF4226" t="str">
            <v/>
          </cell>
          <cell r="AG4226" t="str">
            <v/>
          </cell>
          <cell r="AH4226" t="str">
            <v>/</v>
          </cell>
          <cell r="AI4226" t="str">
            <v>/</v>
          </cell>
        </row>
        <row r="4227">
          <cell r="AF4227" t="str">
            <v/>
          </cell>
          <cell r="AG4227" t="str">
            <v/>
          </cell>
          <cell r="AH4227" t="str">
            <v>/</v>
          </cell>
          <cell r="AI4227" t="str">
            <v>/</v>
          </cell>
        </row>
        <row r="4228">
          <cell r="AF4228" t="str">
            <v/>
          </cell>
          <cell r="AG4228" t="str">
            <v/>
          </cell>
          <cell r="AH4228" t="str">
            <v>/</v>
          </cell>
          <cell r="AI4228" t="str">
            <v>/</v>
          </cell>
        </row>
        <row r="4229">
          <cell r="AF4229" t="str">
            <v/>
          </cell>
          <cell r="AG4229" t="str">
            <v/>
          </cell>
          <cell r="AH4229" t="str">
            <v>/</v>
          </cell>
          <cell r="AI4229" t="str">
            <v>/</v>
          </cell>
        </row>
        <row r="4230">
          <cell r="AF4230" t="str">
            <v/>
          </cell>
          <cell r="AG4230" t="str">
            <v/>
          </cell>
          <cell r="AH4230" t="str">
            <v>/</v>
          </cell>
          <cell r="AI4230" t="str">
            <v>/</v>
          </cell>
        </row>
        <row r="4231">
          <cell r="AF4231" t="str">
            <v/>
          </cell>
          <cell r="AG4231" t="str">
            <v/>
          </cell>
          <cell r="AH4231" t="str">
            <v>/</v>
          </cell>
          <cell r="AI4231" t="str">
            <v>/</v>
          </cell>
        </row>
        <row r="4232">
          <cell r="AF4232" t="str">
            <v/>
          </cell>
          <cell r="AG4232" t="str">
            <v/>
          </cell>
          <cell r="AH4232" t="str">
            <v>/</v>
          </cell>
          <cell r="AI4232" t="str">
            <v>/</v>
          </cell>
        </row>
        <row r="4233">
          <cell r="AF4233" t="str">
            <v/>
          </cell>
          <cell r="AG4233" t="str">
            <v/>
          </cell>
          <cell r="AH4233" t="str">
            <v>/</v>
          </cell>
          <cell r="AI4233" t="str">
            <v>/</v>
          </cell>
        </row>
        <row r="4234">
          <cell r="AF4234" t="str">
            <v/>
          </cell>
          <cell r="AG4234" t="str">
            <v/>
          </cell>
          <cell r="AH4234" t="str">
            <v>/</v>
          </cell>
          <cell r="AI4234" t="str">
            <v>/</v>
          </cell>
        </row>
        <row r="4235">
          <cell r="AF4235" t="str">
            <v/>
          </cell>
          <cell r="AG4235" t="str">
            <v/>
          </cell>
          <cell r="AH4235" t="str">
            <v>/</v>
          </cell>
          <cell r="AI4235" t="str">
            <v>/</v>
          </cell>
        </row>
        <row r="4236">
          <cell r="AF4236" t="str">
            <v/>
          </cell>
          <cell r="AG4236" t="str">
            <v/>
          </cell>
          <cell r="AH4236" t="str">
            <v>/</v>
          </cell>
          <cell r="AI4236" t="str">
            <v>/</v>
          </cell>
        </row>
        <row r="4237">
          <cell r="AF4237" t="str">
            <v/>
          </cell>
          <cell r="AG4237" t="str">
            <v/>
          </cell>
          <cell r="AH4237" t="str">
            <v>/</v>
          </cell>
          <cell r="AI4237" t="str">
            <v>/</v>
          </cell>
        </row>
        <row r="4238">
          <cell r="AF4238" t="str">
            <v/>
          </cell>
          <cell r="AG4238" t="str">
            <v/>
          </cell>
          <cell r="AH4238" t="str">
            <v>/</v>
          </cell>
          <cell r="AI4238" t="str">
            <v>/</v>
          </cell>
        </row>
        <row r="4239">
          <cell r="AF4239" t="str">
            <v/>
          </cell>
          <cell r="AG4239" t="str">
            <v/>
          </cell>
          <cell r="AH4239" t="str">
            <v>/</v>
          </cell>
          <cell r="AI4239" t="str">
            <v>/</v>
          </cell>
        </row>
        <row r="4240">
          <cell r="AF4240" t="str">
            <v/>
          </cell>
          <cell r="AG4240" t="str">
            <v/>
          </cell>
          <cell r="AH4240" t="str">
            <v>/</v>
          </cell>
          <cell r="AI4240" t="str">
            <v>/</v>
          </cell>
        </row>
        <row r="4241">
          <cell r="AF4241" t="str">
            <v/>
          </cell>
          <cell r="AG4241" t="str">
            <v/>
          </cell>
          <cell r="AH4241" t="str">
            <v>/</v>
          </cell>
          <cell r="AI4241" t="str">
            <v>/</v>
          </cell>
        </row>
        <row r="4242">
          <cell r="AF4242" t="str">
            <v/>
          </cell>
          <cell r="AG4242" t="str">
            <v/>
          </cell>
          <cell r="AH4242" t="str">
            <v>/</v>
          </cell>
          <cell r="AI4242" t="str">
            <v>/</v>
          </cell>
        </row>
        <row r="4243">
          <cell r="AF4243" t="str">
            <v/>
          </cell>
          <cell r="AG4243" t="str">
            <v/>
          </cell>
          <cell r="AH4243" t="str">
            <v>/</v>
          </cell>
          <cell r="AI4243" t="str">
            <v>/</v>
          </cell>
        </row>
        <row r="4244">
          <cell r="AF4244" t="str">
            <v/>
          </cell>
          <cell r="AG4244" t="str">
            <v/>
          </cell>
          <cell r="AH4244" t="str">
            <v>/</v>
          </cell>
          <cell r="AI4244" t="str">
            <v>/</v>
          </cell>
        </row>
        <row r="4245">
          <cell r="AF4245" t="str">
            <v/>
          </cell>
          <cell r="AG4245" t="str">
            <v/>
          </cell>
          <cell r="AH4245" t="str">
            <v>/</v>
          </cell>
          <cell r="AI4245" t="str">
            <v>/</v>
          </cell>
        </row>
        <row r="4246">
          <cell r="AF4246" t="str">
            <v/>
          </cell>
          <cell r="AG4246" t="str">
            <v/>
          </cell>
          <cell r="AH4246" t="str">
            <v>/</v>
          </cell>
          <cell r="AI4246" t="str">
            <v>/</v>
          </cell>
        </row>
        <row r="4247">
          <cell r="AF4247" t="str">
            <v/>
          </cell>
          <cell r="AG4247" t="str">
            <v/>
          </cell>
          <cell r="AH4247" t="str">
            <v>/</v>
          </cell>
          <cell r="AI4247" t="str">
            <v>/</v>
          </cell>
        </row>
        <row r="4248">
          <cell r="AF4248" t="str">
            <v/>
          </cell>
          <cell r="AG4248" t="str">
            <v/>
          </cell>
          <cell r="AH4248" t="str">
            <v>/</v>
          </cell>
          <cell r="AI4248" t="str">
            <v>/</v>
          </cell>
        </row>
        <row r="4249">
          <cell r="AF4249" t="str">
            <v/>
          </cell>
          <cell r="AG4249" t="str">
            <v/>
          </cell>
          <cell r="AH4249" t="str">
            <v>/</v>
          </cell>
          <cell r="AI4249" t="str">
            <v>/</v>
          </cell>
        </row>
        <row r="4250">
          <cell r="AF4250" t="str">
            <v/>
          </cell>
          <cell r="AG4250" t="str">
            <v/>
          </cell>
          <cell r="AH4250" t="str">
            <v>/</v>
          </cell>
          <cell r="AI4250" t="str">
            <v>/</v>
          </cell>
        </row>
        <row r="4251">
          <cell r="AF4251" t="str">
            <v/>
          </cell>
          <cell r="AG4251" t="str">
            <v/>
          </cell>
          <cell r="AH4251" t="str">
            <v>/</v>
          </cell>
          <cell r="AI4251" t="str">
            <v>/</v>
          </cell>
        </row>
        <row r="4252">
          <cell r="AF4252" t="str">
            <v/>
          </cell>
          <cell r="AG4252" t="str">
            <v/>
          </cell>
          <cell r="AH4252" t="str">
            <v>/</v>
          </cell>
          <cell r="AI4252" t="str">
            <v>/</v>
          </cell>
        </row>
        <row r="4253">
          <cell r="AF4253" t="str">
            <v/>
          </cell>
          <cell r="AG4253" t="str">
            <v/>
          </cell>
          <cell r="AH4253" t="str">
            <v>/</v>
          </cell>
          <cell r="AI4253" t="str">
            <v>/</v>
          </cell>
        </row>
        <row r="4254">
          <cell r="AF4254" t="str">
            <v/>
          </cell>
          <cell r="AG4254" t="str">
            <v/>
          </cell>
          <cell r="AH4254" t="str">
            <v>/</v>
          </cell>
          <cell r="AI4254" t="str">
            <v>/</v>
          </cell>
        </row>
        <row r="4255">
          <cell r="AF4255" t="str">
            <v/>
          </cell>
          <cell r="AG4255" t="str">
            <v/>
          </cell>
          <cell r="AH4255" t="str">
            <v>/</v>
          </cell>
          <cell r="AI4255" t="str">
            <v>/</v>
          </cell>
        </row>
        <row r="4256">
          <cell r="AF4256" t="str">
            <v/>
          </cell>
          <cell r="AG4256" t="str">
            <v/>
          </cell>
          <cell r="AH4256" t="str">
            <v>/</v>
          </cell>
          <cell r="AI4256" t="str">
            <v>/</v>
          </cell>
        </row>
        <row r="4257">
          <cell r="AF4257" t="str">
            <v/>
          </cell>
          <cell r="AG4257" t="str">
            <v/>
          </cell>
          <cell r="AH4257" t="str">
            <v>/</v>
          </cell>
          <cell r="AI4257" t="str">
            <v>/</v>
          </cell>
        </row>
        <row r="4258">
          <cell r="AF4258" t="str">
            <v/>
          </cell>
          <cell r="AG4258" t="str">
            <v/>
          </cell>
          <cell r="AH4258" t="str">
            <v>/</v>
          </cell>
          <cell r="AI4258" t="str">
            <v>/</v>
          </cell>
        </row>
        <row r="4259">
          <cell r="AF4259" t="str">
            <v/>
          </cell>
          <cell r="AG4259" t="str">
            <v/>
          </cell>
          <cell r="AH4259" t="str">
            <v>/</v>
          </cell>
          <cell r="AI4259" t="str">
            <v>/</v>
          </cell>
        </row>
        <row r="4260">
          <cell r="AF4260" t="str">
            <v/>
          </cell>
          <cell r="AG4260" t="str">
            <v/>
          </cell>
          <cell r="AH4260" t="str">
            <v>/</v>
          </cell>
          <cell r="AI4260" t="str">
            <v>/</v>
          </cell>
        </row>
        <row r="4261">
          <cell r="AF4261" t="str">
            <v/>
          </cell>
          <cell r="AG4261" t="str">
            <v/>
          </cell>
          <cell r="AH4261" t="str">
            <v>/</v>
          </cell>
          <cell r="AI4261" t="str">
            <v>/</v>
          </cell>
        </row>
        <row r="4262">
          <cell r="AF4262" t="str">
            <v/>
          </cell>
          <cell r="AG4262" t="str">
            <v/>
          </cell>
          <cell r="AH4262" t="str">
            <v>/</v>
          </cell>
          <cell r="AI4262" t="str">
            <v>/</v>
          </cell>
        </row>
        <row r="4263">
          <cell r="AF4263" t="str">
            <v/>
          </cell>
          <cell r="AG4263" t="str">
            <v/>
          </cell>
          <cell r="AH4263" t="str">
            <v>/</v>
          </cell>
          <cell r="AI4263" t="str">
            <v>/</v>
          </cell>
        </row>
        <row r="4264">
          <cell r="AF4264" t="str">
            <v/>
          </cell>
          <cell r="AG4264" t="str">
            <v/>
          </cell>
          <cell r="AH4264" t="str">
            <v>/</v>
          </cell>
          <cell r="AI4264" t="str">
            <v>/</v>
          </cell>
        </row>
        <row r="4265">
          <cell r="AF4265" t="str">
            <v/>
          </cell>
          <cell r="AG4265" t="str">
            <v/>
          </cell>
          <cell r="AH4265" t="str">
            <v>/</v>
          </cell>
          <cell r="AI4265" t="str">
            <v>/</v>
          </cell>
        </row>
        <row r="4266">
          <cell r="AF4266" t="str">
            <v/>
          </cell>
          <cell r="AG4266" t="str">
            <v/>
          </cell>
          <cell r="AH4266" t="str">
            <v>/</v>
          </cell>
          <cell r="AI4266" t="str">
            <v>/</v>
          </cell>
        </row>
        <row r="4267">
          <cell r="AF4267" t="str">
            <v/>
          </cell>
          <cell r="AG4267" t="str">
            <v/>
          </cell>
          <cell r="AH4267" t="str">
            <v>/</v>
          </cell>
          <cell r="AI4267" t="str">
            <v>/</v>
          </cell>
        </row>
        <row r="4268">
          <cell r="AF4268" t="str">
            <v/>
          </cell>
          <cell r="AG4268" t="str">
            <v/>
          </cell>
          <cell r="AH4268" t="str">
            <v>/</v>
          </cell>
          <cell r="AI4268" t="str">
            <v>/</v>
          </cell>
        </row>
        <row r="4269">
          <cell r="AF4269" t="str">
            <v/>
          </cell>
          <cell r="AG4269" t="str">
            <v/>
          </cell>
          <cell r="AH4269" t="str">
            <v>/</v>
          </cell>
          <cell r="AI4269" t="str">
            <v>/</v>
          </cell>
        </row>
        <row r="4270">
          <cell r="AF4270" t="str">
            <v/>
          </cell>
          <cell r="AG4270" t="str">
            <v/>
          </cell>
          <cell r="AH4270" t="str">
            <v>/</v>
          </cell>
          <cell r="AI4270" t="str">
            <v>/</v>
          </cell>
        </row>
        <row r="4271">
          <cell r="AF4271" t="str">
            <v/>
          </cell>
          <cell r="AG4271" t="str">
            <v/>
          </cell>
          <cell r="AH4271" t="str">
            <v>/</v>
          </cell>
          <cell r="AI4271" t="str">
            <v>/</v>
          </cell>
        </row>
        <row r="4272">
          <cell r="AF4272" t="str">
            <v/>
          </cell>
          <cell r="AG4272" t="str">
            <v/>
          </cell>
          <cell r="AH4272" t="str">
            <v>/</v>
          </cell>
          <cell r="AI4272" t="str">
            <v>/</v>
          </cell>
        </row>
        <row r="4273">
          <cell r="AF4273" t="str">
            <v/>
          </cell>
          <cell r="AG4273" t="str">
            <v/>
          </cell>
          <cell r="AH4273" t="str">
            <v>/</v>
          </cell>
          <cell r="AI4273" t="str">
            <v>/</v>
          </cell>
        </row>
        <row r="4274">
          <cell r="AF4274" t="str">
            <v/>
          </cell>
          <cell r="AG4274" t="str">
            <v/>
          </cell>
          <cell r="AH4274" t="str">
            <v>/</v>
          </cell>
          <cell r="AI4274" t="str">
            <v>/</v>
          </cell>
        </row>
        <row r="4275">
          <cell r="AF4275" t="str">
            <v/>
          </cell>
          <cell r="AG4275" t="str">
            <v/>
          </cell>
          <cell r="AH4275" t="str">
            <v>/</v>
          </cell>
          <cell r="AI4275" t="str">
            <v>/</v>
          </cell>
        </row>
        <row r="4276">
          <cell r="AF4276" t="str">
            <v/>
          </cell>
          <cell r="AG4276" t="str">
            <v/>
          </cell>
          <cell r="AH4276" t="str">
            <v>/</v>
          </cell>
          <cell r="AI4276" t="str">
            <v>/</v>
          </cell>
        </row>
        <row r="4277">
          <cell r="AF4277" t="str">
            <v/>
          </cell>
          <cell r="AG4277" t="str">
            <v/>
          </cell>
          <cell r="AH4277" t="str">
            <v>/</v>
          </cell>
          <cell r="AI4277" t="str">
            <v>/</v>
          </cell>
        </row>
        <row r="4278">
          <cell r="AF4278" t="str">
            <v/>
          </cell>
          <cell r="AG4278" t="str">
            <v/>
          </cell>
          <cell r="AH4278" t="str">
            <v>/</v>
          </cell>
          <cell r="AI4278" t="str">
            <v>/</v>
          </cell>
        </row>
        <row r="4279">
          <cell r="AF4279" t="str">
            <v/>
          </cell>
          <cell r="AG4279" t="str">
            <v/>
          </cell>
          <cell r="AH4279" t="str">
            <v>/</v>
          </cell>
          <cell r="AI4279" t="str">
            <v>/</v>
          </cell>
        </row>
        <row r="4280">
          <cell r="AF4280" t="str">
            <v/>
          </cell>
          <cell r="AG4280" t="str">
            <v/>
          </cell>
          <cell r="AH4280" t="str">
            <v>/</v>
          </cell>
          <cell r="AI4280" t="str">
            <v>/</v>
          </cell>
        </row>
        <row r="4281">
          <cell r="AF4281" t="str">
            <v/>
          </cell>
          <cell r="AG4281" t="str">
            <v/>
          </cell>
          <cell r="AH4281" t="str">
            <v>/</v>
          </cell>
          <cell r="AI4281" t="str">
            <v>/</v>
          </cell>
        </row>
        <row r="4282">
          <cell r="AF4282" t="str">
            <v/>
          </cell>
          <cell r="AG4282" t="str">
            <v/>
          </cell>
          <cell r="AH4282" t="str">
            <v>/</v>
          </cell>
          <cell r="AI4282" t="str">
            <v>/</v>
          </cell>
        </row>
        <row r="4283">
          <cell r="AF4283" t="str">
            <v/>
          </cell>
          <cell r="AG4283" t="str">
            <v/>
          </cell>
          <cell r="AH4283" t="str">
            <v>/</v>
          </cell>
          <cell r="AI4283" t="str">
            <v>/</v>
          </cell>
        </row>
        <row r="4284">
          <cell r="AF4284" t="str">
            <v/>
          </cell>
          <cell r="AG4284" t="str">
            <v/>
          </cell>
          <cell r="AH4284" t="str">
            <v>/</v>
          </cell>
          <cell r="AI4284" t="str">
            <v>/</v>
          </cell>
        </row>
        <row r="4285">
          <cell r="AF4285" t="str">
            <v/>
          </cell>
          <cell r="AG4285" t="str">
            <v/>
          </cell>
          <cell r="AH4285" t="str">
            <v>/</v>
          </cell>
          <cell r="AI4285" t="str">
            <v>/</v>
          </cell>
        </row>
        <row r="4286">
          <cell r="AF4286" t="str">
            <v/>
          </cell>
          <cell r="AG4286" t="str">
            <v/>
          </cell>
          <cell r="AH4286" t="str">
            <v>/</v>
          </cell>
          <cell r="AI4286" t="str">
            <v>/</v>
          </cell>
        </row>
        <row r="4287">
          <cell r="AF4287" t="str">
            <v/>
          </cell>
          <cell r="AG4287" t="str">
            <v/>
          </cell>
          <cell r="AH4287" t="str">
            <v>/</v>
          </cell>
          <cell r="AI4287" t="str">
            <v>/</v>
          </cell>
        </row>
        <row r="4288">
          <cell r="AF4288" t="str">
            <v/>
          </cell>
          <cell r="AG4288" t="str">
            <v/>
          </cell>
          <cell r="AH4288" t="str">
            <v>/</v>
          </cell>
          <cell r="AI4288" t="str">
            <v>/</v>
          </cell>
        </row>
        <row r="4289">
          <cell r="AF4289" t="str">
            <v/>
          </cell>
          <cell r="AG4289" t="str">
            <v/>
          </cell>
          <cell r="AH4289" t="str">
            <v>/</v>
          </cell>
          <cell r="AI4289" t="str">
            <v>/</v>
          </cell>
        </row>
        <row r="4290">
          <cell r="AF4290" t="str">
            <v/>
          </cell>
          <cell r="AG4290" t="str">
            <v/>
          </cell>
          <cell r="AH4290" t="str">
            <v>/</v>
          </cell>
          <cell r="AI4290" t="str">
            <v>/</v>
          </cell>
        </row>
        <row r="4291">
          <cell r="AF4291" t="str">
            <v/>
          </cell>
          <cell r="AG4291" t="str">
            <v/>
          </cell>
          <cell r="AH4291" t="str">
            <v>/</v>
          </cell>
          <cell r="AI4291" t="str">
            <v>/</v>
          </cell>
        </row>
        <row r="4292">
          <cell r="AF4292" t="str">
            <v/>
          </cell>
          <cell r="AG4292" t="str">
            <v/>
          </cell>
          <cell r="AH4292" t="str">
            <v>/</v>
          </cell>
          <cell r="AI4292" t="str">
            <v>/</v>
          </cell>
        </row>
        <row r="4293">
          <cell r="AF4293" t="str">
            <v/>
          </cell>
          <cell r="AG4293" t="str">
            <v/>
          </cell>
          <cell r="AH4293" t="str">
            <v>/</v>
          </cell>
          <cell r="AI4293" t="str">
            <v>/</v>
          </cell>
        </row>
        <row r="4294">
          <cell r="AF4294" t="str">
            <v/>
          </cell>
          <cell r="AG4294" t="str">
            <v/>
          </cell>
          <cell r="AH4294" t="str">
            <v>/</v>
          </cell>
          <cell r="AI4294" t="str">
            <v>/</v>
          </cell>
        </row>
        <row r="4295">
          <cell r="AF4295" t="str">
            <v/>
          </cell>
          <cell r="AG4295" t="str">
            <v/>
          </cell>
          <cell r="AH4295" t="str">
            <v>/</v>
          </cell>
          <cell r="AI4295" t="str">
            <v>/</v>
          </cell>
        </row>
        <row r="4296">
          <cell r="AF4296" t="str">
            <v/>
          </cell>
          <cell r="AG4296" t="str">
            <v/>
          </cell>
          <cell r="AH4296" t="str">
            <v>/</v>
          </cell>
          <cell r="AI4296" t="str">
            <v>/</v>
          </cell>
        </row>
        <row r="4297">
          <cell r="AF4297" t="str">
            <v/>
          </cell>
          <cell r="AG4297" t="str">
            <v/>
          </cell>
          <cell r="AH4297" t="str">
            <v>/</v>
          </cell>
          <cell r="AI4297" t="str">
            <v>/</v>
          </cell>
        </row>
        <row r="4298">
          <cell r="AF4298" t="str">
            <v/>
          </cell>
          <cell r="AG4298" t="str">
            <v/>
          </cell>
          <cell r="AH4298" t="str">
            <v>/</v>
          </cell>
          <cell r="AI4298" t="str">
            <v>/</v>
          </cell>
        </row>
        <row r="4299">
          <cell r="AF4299" t="str">
            <v/>
          </cell>
          <cell r="AG4299" t="str">
            <v/>
          </cell>
          <cell r="AH4299" t="str">
            <v>/</v>
          </cell>
          <cell r="AI4299" t="str">
            <v>/</v>
          </cell>
        </row>
        <row r="4300">
          <cell r="AF4300" t="str">
            <v/>
          </cell>
          <cell r="AG4300" t="str">
            <v/>
          </cell>
          <cell r="AH4300" t="str">
            <v>/</v>
          </cell>
          <cell r="AI4300" t="str">
            <v>/</v>
          </cell>
        </row>
        <row r="4301">
          <cell r="AF4301" t="str">
            <v/>
          </cell>
          <cell r="AG4301" t="str">
            <v/>
          </cell>
          <cell r="AH4301" t="str">
            <v>/</v>
          </cell>
          <cell r="AI4301" t="str">
            <v>/</v>
          </cell>
        </row>
        <row r="4302">
          <cell r="AF4302" t="str">
            <v/>
          </cell>
          <cell r="AG4302" t="str">
            <v/>
          </cell>
          <cell r="AH4302" t="str">
            <v>/</v>
          </cell>
          <cell r="AI4302" t="str">
            <v>/</v>
          </cell>
        </row>
        <row r="4303">
          <cell r="AF4303" t="str">
            <v/>
          </cell>
          <cell r="AG4303" t="str">
            <v/>
          </cell>
          <cell r="AH4303" t="str">
            <v>/</v>
          </cell>
          <cell r="AI4303" t="str">
            <v>/</v>
          </cell>
        </row>
        <row r="4304">
          <cell r="AF4304" t="str">
            <v/>
          </cell>
          <cell r="AG4304" t="str">
            <v/>
          </cell>
          <cell r="AH4304" t="str">
            <v>/</v>
          </cell>
          <cell r="AI4304" t="str">
            <v>/</v>
          </cell>
        </row>
        <row r="4305">
          <cell r="AF4305" t="str">
            <v/>
          </cell>
          <cell r="AG4305" t="str">
            <v/>
          </cell>
          <cell r="AH4305" t="str">
            <v>/</v>
          </cell>
          <cell r="AI4305" t="str">
            <v>/</v>
          </cell>
        </row>
        <row r="4306">
          <cell r="AF4306" t="str">
            <v/>
          </cell>
          <cell r="AG4306" t="str">
            <v/>
          </cell>
          <cell r="AH4306" t="str">
            <v>/</v>
          </cell>
          <cell r="AI4306" t="str">
            <v>/</v>
          </cell>
        </row>
        <row r="4307">
          <cell r="AF4307" t="str">
            <v/>
          </cell>
          <cell r="AG4307" t="str">
            <v/>
          </cell>
          <cell r="AH4307" t="str">
            <v>/</v>
          </cell>
          <cell r="AI4307" t="str">
            <v>/</v>
          </cell>
        </row>
        <row r="4308">
          <cell r="AF4308" t="str">
            <v/>
          </cell>
          <cell r="AG4308" t="str">
            <v/>
          </cell>
          <cell r="AH4308" t="str">
            <v>/</v>
          </cell>
          <cell r="AI4308" t="str">
            <v>/</v>
          </cell>
        </row>
        <row r="4309">
          <cell r="AF4309" t="str">
            <v/>
          </cell>
          <cell r="AG4309" t="str">
            <v/>
          </cell>
          <cell r="AH4309" t="str">
            <v>/</v>
          </cell>
          <cell r="AI4309" t="str">
            <v>/</v>
          </cell>
        </row>
        <row r="4310">
          <cell r="AF4310" t="str">
            <v/>
          </cell>
          <cell r="AG4310" t="str">
            <v/>
          </cell>
          <cell r="AH4310" t="str">
            <v>/</v>
          </cell>
          <cell r="AI4310" t="str">
            <v>/</v>
          </cell>
        </row>
        <row r="4311">
          <cell r="AF4311" t="str">
            <v/>
          </cell>
          <cell r="AG4311" t="str">
            <v/>
          </cell>
          <cell r="AH4311" t="str">
            <v>/</v>
          </cell>
          <cell r="AI4311" t="str">
            <v>/</v>
          </cell>
        </row>
        <row r="4312">
          <cell r="AF4312" t="str">
            <v/>
          </cell>
          <cell r="AG4312" t="str">
            <v/>
          </cell>
          <cell r="AH4312" t="str">
            <v>/</v>
          </cell>
          <cell r="AI4312" t="str">
            <v>/</v>
          </cell>
        </row>
        <row r="4313">
          <cell r="AF4313" t="str">
            <v/>
          </cell>
          <cell r="AG4313" t="str">
            <v/>
          </cell>
          <cell r="AH4313" t="str">
            <v>/</v>
          </cell>
          <cell r="AI4313" t="str">
            <v>/</v>
          </cell>
        </row>
        <row r="4314">
          <cell r="AF4314" t="str">
            <v/>
          </cell>
          <cell r="AG4314" t="str">
            <v/>
          </cell>
          <cell r="AH4314" t="str">
            <v>/</v>
          </cell>
          <cell r="AI4314" t="str">
            <v>/</v>
          </cell>
        </row>
        <row r="4315">
          <cell r="AF4315" t="str">
            <v/>
          </cell>
          <cell r="AG4315" t="str">
            <v/>
          </cell>
          <cell r="AH4315" t="str">
            <v>/</v>
          </cell>
          <cell r="AI4315" t="str">
            <v>/</v>
          </cell>
        </row>
        <row r="4316">
          <cell r="AF4316" t="str">
            <v/>
          </cell>
          <cell r="AG4316" t="str">
            <v/>
          </cell>
          <cell r="AH4316" t="str">
            <v>/</v>
          </cell>
          <cell r="AI4316" t="str">
            <v>/</v>
          </cell>
        </row>
        <row r="4317">
          <cell r="AF4317" t="str">
            <v/>
          </cell>
          <cell r="AG4317" t="str">
            <v/>
          </cell>
          <cell r="AH4317" t="str">
            <v>/</v>
          </cell>
          <cell r="AI4317" t="str">
            <v>/</v>
          </cell>
        </row>
        <row r="4318">
          <cell r="AF4318" t="str">
            <v/>
          </cell>
          <cell r="AG4318" t="str">
            <v/>
          </cell>
          <cell r="AH4318" t="str">
            <v>/</v>
          </cell>
          <cell r="AI4318" t="str">
            <v>/</v>
          </cell>
        </row>
        <row r="4319">
          <cell r="AF4319" t="str">
            <v/>
          </cell>
          <cell r="AG4319" t="str">
            <v/>
          </cell>
          <cell r="AH4319" t="str">
            <v>/</v>
          </cell>
          <cell r="AI4319" t="str">
            <v>/</v>
          </cell>
        </row>
        <row r="4320">
          <cell r="AF4320" t="str">
            <v/>
          </cell>
          <cell r="AG4320" t="str">
            <v/>
          </cell>
          <cell r="AH4320" t="str">
            <v>/</v>
          </cell>
          <cell r="AI4320" t="str">
            <v>/</v>
          </cell>
        </row>
        <row r="4321">
          <cell r="AF4321" t="str">
            <v/>
          </cell>
          <cell r="AG4321" t="str">
            <v/>
          </cell>
          <cell r="AH4321" t="str">
            <v>/</v>
          </cell>
          <cell r="AI4321" t="str">
            <v>/</v>
          </cell>
        </row>
        <row r="4322">
          <cell r="AF4322" t="str">
            <v/>
          </cell>
          <cell r="AG4322" t="str">
            <v/>
          </cell>
          <cell r="AH4322" t="str">
            <v>/</v>
          </cell>
          <cell r="AI4322" t="str">
            <v>/</v>
          </cell>
        </row>
        <row r="4323">
          <cell r="AF4323" t="str">
            <v/>
          </cell>
          <cell r="AG4323" t="str">
            <v/>
          </cell>
          <cell r="AH4323" t="str">
            <v>/</v>
          </cell>
          <cell r="AI4323" t="str">
            <v>/</v>
          </cell>
        </row>
        <row r="4324">
          <cell r="AF4324" t="str">
            <v/>
          </cell>
          <cell r="AG4324" t="str">
            <v/>
          </cell>
          <cell r="AH4324" t="str">
            <v>/</v>
          </cell>
          <cell r="AI4324" t="str">
            <v>/</v>
          </cell>
        </row>
        <row r="4325">
          <cell r="AF4325" t="str">
            <v/>
          </cell>
          <cell r="AG4325" t="str">
            <v/>
          </cell>
          <cell r="AH4325" t="str">
            <v>/</v>
          </cell>
          <cell r="AI4325" t="str">
            <v>/</v>
          </cell>
        </row>
        <row r="4326">
          <cell r="AF4326" t="str">
            <v/>
          </cell>
          <cell r="AG4326" t="str">
            <v/>
          </cell>
          <cell r="AH4326" t="str">
            <v>/</v>
          </cell>
          <cell r="AI4326" t="str">
            <v>/</v>
          </cell>
        </row>
        <row r="4327">
          <cell r="AF4327" t="str">
            <v/>
          </cell>
          <cell r="AG4327" t="str">
            <v/>
          </cell>
          <cell r="AH4327" t="str">
            <v>/</v>
          </cell>
          <cell r="AI4327" t="str">
            <v>/</v>
          </cell>
        </row>
        <row r="4328">
          <cell r="AF4328" t="str">
            <v/>
          </cell>
          <cell r="AG4328" t="str">
            <v/>
          </cell>
          <cell r="AH4328" t="str">
            <v>/</v>
          </cell>
          <cell r="AI4328" t="str">
            <v>/</v>
          </cell>
        </row>
        <row r="4329">
          <cell r="AF4329" t="str">
            <v/>
          </cell>
          <cell r="AG4329" t="str">
            <v/>
          </cell>
          <cell r="AH4329" t="str">
            <v>/</v>
          </cell>
          <cell r="AI4329" t="str">
            <v>/</v>
          </cell>
        </row>
        <row r="4330">
          <cell r="AF4330" t="str">
            <v/>
          </cell>
          <cell r="AG4330" t="str">
            <v/>
          </cell>
          <cell r="AH4330" t="str">
            <v>/</v>
          </cell>
          <cell r="AI4330" t="str">
            <v>/</v>
          </cell>
        </row>
        <row r="4331">
          <cell r="AF4331" t="str">
            <v/>
          </cell>
          <cell r="AG4331" t="str">
            <v/>
          </cell>
          <cell r="AH4331" t="str">
            <v>/</v>
          </cell>
          <cell r="AI4331" t="str">
            <v>/</v>
          </cell>
        </row>
        <row r="4332">
          <cell r="AF4332" t="str">
            <v/>
          </cell>
          <cell r="AG4332" t="str">
            <v/>
          </cell>
          <cell r="AH4332" t="str">
            <v>/</v>
          </cell>
          <cell r="AI4332" t="str">
            <v>/</v>
          </cell>
        </row>
        <row r="4333">
          <cell r="AF4333" t="str">
            <v/>
          </cell>
          <cell r="AG4333" t="str">
            <v/>
          </cell>
          <cell r="AH4333" t="str">
            <v>/</v>
          </cell>
          <cell r="AI4333" t="str">
            <v>/</v>
          </cell>
        </row>
        <row r="4334">
          <cell r="AF4334" t="str">
            <v/>
          </cell>
          <cell r="AG4334" t="str">
            <v/>
          </cell>
          <cell r="AH4334" t="str">
            <v>/</v>
          </cell>
          <cell r="AI4334" t="str">
            <v>/</v>
          </cell>
        </row>
        <row r="4335">
          <cell r="AF4335" t="str">
            <v/>
          </cell>
          <cell r="AG4335" t="str">
            <v/>
          </cell>
          <cell r="AH4335" t="str">
            <v>/</v>
          </cell>
          <cell r="AI4335" t="str">
            <v>/</v>
          </cell>
        </row>
        <row r="4336">
          <cell r="AF4336" t="str">
            <v/>
          </cell>
          <cell r="AG4336" t="str">
            <v/>
          </cell>
          <cell r="AH4336" t="str">
            <v>/</v>
          </cell>
          <cell r="AI4336" t="str">
            <v>/</v>
          </cell>
        </row>
        <row r="4337">
          <cell r="AF4337" t="str">
            <v/>
          </cell>
          <cell r="AG4337" t="str">
            <v/>
          </cell>
          <cell r="AH4337" t="str">
            <v>/</v>
          </cell>
          <cell r="AI4337" t="str">
            <v>/</v>
          </cell>
        </row>
        <row r="4338">
          <cell r="AF4338" t="str">
            <v/>
          </cell>
          <cell r="AG4338" t="str">
            <v/>
          </cell>
          <cell r="AH4338" t="str">
            <v>/</v>
          </cell>
          <cell r="AI4338" t="str">
            <v>/</v>
          </cell>
        </row>
        <row r="4339">
          <cell r="AF4339" t="str">
            <v/>
          </cell>
          <cell r="AG4339" t="str">
            <v/>
          </cell>
          <cell r="AH4339" t="str">
            <v>/</v>
          </cell>
          <cell r="AI4339" t="str">
            <v>/</v>
          </cell>
        </row>
        <row r="4340">
          <cell r="AF4340" t="str">
            <v/>
          </cell>
          <cell r="AG4340" t="str">
            <v/>
          </cell>
          <cell r="AH4340" t="str">
            <v>/</v>
          </cell>
          <cell r="AI4340" t="str">
            <v>/</v>
          </cell>
        </row>
        <row r="4341">
          <cell r="AF4341" t="str">
            <v/>
          </cell>
          <cell r="AG4341" t="str">
            <v/>
          </cell>
          <cell r="AH4341" t="str">
            <v>/</v>
          </cell>
          <cell r="AI4341" t="str">
            <v>/</v>
          </cell>
        </row>
        <row r="4342">
          <cell r="AF4342" t="str">
            <v/>
          </cell>
          <cell r="AG4342" t="str">
            <v/>
          </cell>
          <cell r="AH4342" t="str">
            <v>/</v>
          </cell>
          <cell r="AI4342" t="str">
            <v>/</v>
          </cell>
        </row>
        <row r="4343">
          <cell r="AF4343" t="str">
            <v/>
          </cell>
          <cell r="AG4343" t="str">
            <v/>
          </cell>
          <cell r="AH4343" t="str">
            <v>/</v>
          </cell>
          <cell r="AI4343" t="str">
            <v>/</v>
          </cell>
        </row>
        <row r="4344">
          <cell r="AF4344" t="str">
            <v/>
          </cell>
          <cell r="AG4344" t="str">
            <v/>
          </cell>
          <cell r="AH4344" t="str">
            <v>/</v>
          </cell>
          <cell r="AI4344" t="str">
            <v>/</v>
          </cell>
        </row>
        <row r="4345">
          <cell r="AF4345" t="str">
            <v/>
          </cell>
          <cell r="AG4345" t="str">
            <v/>
          </cell>
          <cell r="AH4345" t="str">
            <v>/</v>
          </cell>
          <cell r="AI4345" t="str">
            <v>/</v>
          </cell>
        </row>
        <row r="4346">
          <cell r="AF4346" t="str">
            <v/>
          </cell>
          <cell r="AG4346" t="str">
            <v/>
          </cell>
          <cell r="AH4346" t="str">
            <v>/</v>
          </cell>
          <cell r="AI4346" t="str">
            <v>/</v>
          </cell>
        </row>
        <row r="4347">
          <cell r="AF4347" t="str">
            <v/>
          </cell>
          <cell r="AG4347" t="str">
            <v/>
          </cell>
          <cell r="AH4347" t="str">
            <v>/</v>
          </cell>
          <cell r="AI4347" t="str">
            <v>/</v>
          </cell>
        </row>
        <row r="4348">
          <cell r="AF4348" t="str">
            <v/>
          </cell>
          <cell r="AG4348" t="str">
            <v/>
          </cell>
          <cell r="AH4348" t="str">
            <v>/</v>
          </cell>
          <cell r="AI4348" t="str">
            <v>/</v>
          </cell>
        </row>
        <row r="4349">
          <cell r="AF4349" t="str">
            <v/>
          </cell>
          <cell r="AG4349" t="str">
            <v/>
          </cell>
          <cell r="AH4349" t="str">
            <v>/</v>
          </cell>
          <cell r="AI4349" t="str">
            <v>/</v>
          </cell>
        </row>
        <row r="4350">
          <cell r="AF4350" t="str">
            <v/>
          </cell>
          <cell r="AG4350" t="str">
            <v/>
          </cell>
          <cell r="AH4350" t="str">
            <v>/</v>
          </cell>
          <cell r="AI4350" t="str">
            <v>/</v>
          </cell>
        </row>
        <row r="4351">
          <cell r="AF4351" t="str">
            <v/>
          </cell>
          <cell r="AG4351" t="str">
            <v/>
          </cell>
          <cell r="AH4351" t="str">
            <v>/</v>
          </cell>
          <cell r="AI4351" t="str">
            <v>/</v>
          </cell>
        </row>
        <row r="4352">
          <cell r="AF4352" t="str">
            <v/>
          </cell>
          <cell r="AG4352" t="str">
            <v/>
          </cell>
          <cell r="AH4352" t="str">
            <v>/</v>
          </cell>
          <cell r="AI4352" t="str">
            <v>/</v>
          </cell>
        </row>
        <row r="4353">
          <cell r="AF4353" t="str">
            <v/>
          </cell>
          <cell r="AG4353" t="str">
            <v/>
          </cell>
          <cell r="AH4353" t="str">
            <v>/</v>
          </cell>
          <cell r="AI4353" t="str">
            <v>/</v>
          </cell>
        </row>
        <row r="4354">
          <cell r="AF4354" t="str">
            <v/>
          </cell>
          <cell r="AG4354" t="str">
            <v/>
          </cell>
          <cell r="AH4354" t="str">
            <v>/</v>
          </cell>
          <cell r="AI4354" t="str">
            <v>/</v>
          </cell>
        </row>
        <row r="4355">
          <cell r="AF4355" t="str">
            <v/>
          </cell>
          <cell r="AG4355" t="str">
            <v/>
          </cell>
          <cell r="AH4355" t="str">
            <v>/</v>
          </cell>
          <cell r="AI4355" t="str">
            <v>/</v>
          </cell>
        </row>
        <row r="4356">
          <cell r="AF4356" t="str">
            <v/>
          </cell>
          <cell r="AG4356" t="str">
            <v/>
          </cell>
          <cell r="AH4356" t="str">
            <v>/</v>
          </cell>
          <cell r="AI4356" t="str">
            <v>/</v>
          </cell>
        </row>
        <row r="4357">
          <cell r="AF4357" t="str">
            <v/>
          </cell>
          <cell r="AG4357" t="str">
            <v/>
          </cell>
          <cell r="AH4357" t="str">
            <v>/</v>
          </cell>
          <cell r="AI4357" t="str">
            <v>/</v>
          </cell>
        </row>
        <row r="4358">
          <cell r="AF4358" t="str">
            <v/>
          </cell>
          <cell r="AG4358" t="str">
            <v/>
          </cell>
          <cell r="AH4358" t="str">
            <v>/</v>
          </cell>
          <cell r="AI4358" t="str">
            <v>/</v>
          </cell>
        </row>
        <row r="4359">
          <cell r="AF4359" t="str">
            <v/>
          </cell>
          <cell r="AG4359" t="str">
            <v/>
          </cell>
          <cell r="AH4359" t="str">
            <v>/</v>
          </cell>
          <cell r="AI4359" t="str">
            <v>/</v>
          </cell>
        </row>
        <row r="4360">
          <cell r="AF4360" t="str">
            <v/>
          </cell>
          <cell r="AG4360" t="str">
            <v/>
          </cell>
          <cell r="AH4360" t="str">
            <v>/</v>
          </cell>
          <cell r="AI4360" t="str">
            <v>/</v>
          </cell>
        </row>
        <row r="4361">
          <cell r="AF4361" t="str">
            <v/>
          </cell>
          <cell r="AG4361" t="str">
            <v/>
          </cell>
          <cell r="AH4361" t="str">
            <v>/</v>
          </cell>
          <cell r="AI4361" t="str">
            <v>/</v>
          </cell>
        </row>
        <row r="4362">
          <cell r="AF4362" t="str">
            <v/>
          </cell>
          <cell r="AG4362" t="str">
            <v/>
          </cell>
          <cell r="AH4362" t="str">
            <v>/</v>
          </cell>
          <cell r="AI4362" t="str">
            <v>/</v>
          </cell>
        </row>
        <row r="4363">
          <cell r="AF4363" t="str">
            <v/>
          </cell>
          <cell r="AG4363" t="str">
            <v/>
          </cell>
          <cell r="AH4363" t="str">
            <v>/</v>
          </cell>
          <cell r="AI4363" t="str">
            <v>/</v>
          </cell>
        </row>
        <row r="4364">
          <cell r="AF4364" t="str">
            <v/>
          </cell>
          <cell r="AG4364" t="str">
            <v/>
          </cell>
          <cell r="AH4364" t="str">
            <v>/</v>
          </cell>
          <cell r="AI4364" t="str">
            <v>/</v>
          </cell>
        </row>
        <row r="4365">
          <cell r="AF4365" t="str">
            <v/>
          </cell>
          <cell r="AG4365" t="str">
            <v/>
          </cell>
          <cell r="AH4365" t="str">
            <v>/</v>
          </cell>
          <cell r="AI4365" t="str">
            <v>/</v>
          </cell>
        </row>
        <row r="4366">
          <cell r="AF4366" t="str">
            <v/>
          </cell>
          <cell r="AG4366" t="str">
            <v/>
          </cell>
          <cell r="AH4366" t="str">
            <v>/</v>
          </cell>
          <cell r="AI4366" t="str">
            <v>/</v>
          </cell>
        </row>
        <row r="4367">
          <cell r="AF4367" t="str">
            <v/>
          </cell>
          <cell r="AG4367" t="str">
            <v/>
          </cell>
          <cell r="AH4367" t="str">
            <v>/</v>
          </cell>
          <cell r="AI4367" t="str">
            <v>/</v>
          </cell>
        </row>
        <row r="4368">
          <cell r="AF4368" t="str">
            <v/>
          </cell>
          <cell r="AG4368" t="str">
            <v/>
          </cell>
          <cell r="AH4368" t="str">
            <v>/</v>
          </cell>
          <cell r="AI4368" t="str">
            <v>/</v>
          </cell>
        </row>
        <row r="4369">
          <cell r="AF4369" t="str">
            <v/>
          </cell>
          <cell r="AG4369" t="str">
            <v/>
          </cell>
          <cell r="AH4369" t="str">
            <v>/</v>
          </cell>
          <cell r="AI4369" t="str">
            <v>/</v>
          </cell>
        </row>
        <row r="4370">
          <cell r="AF4370" t="str">
            <v/>
          </cell>
          <cell r="AG4370" t="str">
            <v/>
          </cell>
          <cell r="AH4370" t="str">
            <v>/</v>
          </cell>
          <cell r="AI4370" t="str">
            <v>/</v>
          </cell>
        </row>
        <row r="4371">
          <cell r="AF4371" t="str">
            <v/>
          </cell>
          <cell r="AG4371" t="str">
            <v/>
          </cell>
          <cell r="AH4371" t="str">
            <v>/</v>
          </cell>
          <cell r="AI4371" t="str">
            <v>/</v>
          </cell>
        </row>
        <row r="4372">
          <cell r="AF4372" t="str">
            <v/>
          </cell>
          <cell r="AG4372" t="str">
            <v/>
          </cell>
          <cell r="AH4372" t="str">
            <v>/</v>
          </cell>
          <cell r="AI4372" t="str">
            <v>/</v>
          </cell>
        </row>
        <row r="4373">
          <cell r="AF4373" t="str">
            <v/>
          </cell>
          <cell r="AG4373" t="str">
            <v/>
          </cell>
          <cell r="AH4373" t="str">
            <v>/</v>
          </cell>
          <cell r="AI4373" t="str">
            <v>/</v>
          </cell>
        </row>
        <row r="4374">
          <cell r="AF4374" t="str">
            <v/>
          </cell>
          <cell r="AG4374" t="str">
            <v/>
          </cell>
          <cell r="AH4374" t="str">
            <v>/</v>
          </cell>
          <cell r="AI4374" t="str">
            <v>/</v>
          </cell>
        </row>
        <row r="4375">
          <cell r="AF4375" t="str">
            <v/>
          </cell>
          <cell r="AG4375" t="str">
            <v/>
          </cell>
          <cell r="AH4375" t="str">
            <v>/</v>
          </cell>
          <cell r="AI4375" t="str">
            <v>/</v>
          </cell>
        </row>
        <row r="4376">
          <cell r="AF4376" t="str">
            <v/>
          </cell>
          <cell r="AG4376" t="str">
            <v/>
          </cell>
          <cell r="AH4376" t="str">
            <v>/</v>
          </cell>
          <cell r="AI4376" t="str">
            <v>/</v>
          </cell>
        </row>
        <row r="4377">
          <cell r="AF4377" t="str">
            <v/>
          </cell>
          <cell r="AG4377" t="str">
            <v/>
          </cell>
          <cell r="AH4377" t="str">
            <v>/</v>
          </cell>
          <cell r="AI4377" t="str">
            <v>/</v>
          </cell>
        </row>
        <row r="4378">
          <cell r="AF4378" t="str">
            <v/>
          </cell>
          <cell r="AG4378" t="str">
            <v/>
          </cell>
          <cell r="AH4378" t="str">
            <v>/</v>
          </cell>
          <cell r="AI4378" t="str">
            <v>/</v>
          </cell>
        </row>
        <row r="4379">
          <cell r="AF4379" t="str">
            <v/>
          </cell>
          <cell r="AG4379" t="str">
            <v/>
          </cell>
          <cell r="AH4379" t="str">
            <v>/</v>
          </cell>
          <cell r="AI4379" t="str">
            <v>/</v>
          </cell>
        </row>
        <row r="4380">
          <cell r="AF4380" t="str">
            <v/>
          </cell>
          <cell r="AG4380" t="str">
            <v/>
          </cell>
          <cell r="AH4380" t="str">
            <v>/</v>
          </cell>
          <cell r="AI4380" t="str">
            <v>/</v>
          </cell>
        </row>
        <row r="4381">
          <cell r="AF4381" t="str">
            <v/>
          </cell>
          <cell r="AG4381" t="str">
            <v/>
          </cell>
          <cell r="AH4381" t="str">
            <v>/</v>
          </cell>
          <cell r="AI4381" t="str">
            <v>/</v>
          </cell>
        </row>
        <row r="4382">
          <cell r="AF4382" t="str">
            <v/>
          </cell>
          <cell r="AG4382" t="str">
            <v/>
          </cell>
          <cell r="AH4382" t="str">
            <v>/</v>
          </cell>
          <cell r="AI4382" t="str">
            <v>/</v>
          </cell>
        </row>
        <row r="4383">
          <cell r="AF4383" t="str">
            <v/>
          </cell>
          <cell r="AG4383" t="str">
            <v/>
          </cell>
          <cell r="AH4383" t="str">
            <v>/</v>
          </cell>
          <cell r="AI4383" t="str">
            <v>/</v>
          </cell>
        </row>
        <row r="4384">
          <cell r="AF4384" t="str">
            <v/>
          </cell>
          <cell r="AG4384" t="str">
            <v/>
          </cell>
          <cell r="AH4384" t="str">
            <v>/</v>
          </cell>
          <cell r="AI4384" t="str">
            <v>/</v>
          </cell>
        </row>
        <row r="4385">
          <cell r="AF4385" t="str">
            <v/>
          </cell>
          <cell r="AG4385" t="str">
            <v/>
          </cell>
          <cell r="AH4385" t="str">
            <v>/</v>
          </cell>
          <cell r="AI4385" t="str">
            <v>/</v>
          </cell>
        </row>
        <row r="4386">
          <cell r="AF4386" t="str">
            <v/>
          </cell>
          <cell r="AG4386" t="str">
            <v/>
          </cell>
          <cell r="AH4386" t="str">
            <v>/</v>
          </cell>
          <cell r="AI4386" t="str">
            <v>/</v>
          </cell>
        </row>
        <row r="4387">
          <cell r="AF4387" t="str">
            <v/>
          </cell>
          <cell r="AG4387" t="str">
            <v/>
          </cell>
          <cell r="AH4387" t="str">
            <v>/</v>
          </cell>
          <cell r="AI4387" t="str">
            <v>/</v>
          </cell>
        </row>
        <row r="4388">
          <cell r="AF4388" t="str">
            <v/>
          </cell>
          <cell r="AG4388" t="str">
            <v/>
          </cell>
          <cell r="AH4388" t="str">
            <v>/</v>
          </cell>
          <cell r="AI4388" t="str">
            <v>/</v>
          </cell>
        </row>
        <row r="4389">
          <cell r="AF4389" t="str">
            <v/>
          </cell>
          <cell r="AG4389" t="str">
            <v/>
          </cell>
          <cell r="AH4389" t="str">
            <v>/</v>
          </cell>
          <cell r="AI4389" t="str">
            <v>/</v>
          </cell>
        </row>
        <row r="4390">
          <cell r="AF4390" t="str">
            <v/>
          </cell>
          <cell r="AG4390" t="str">
            <v/>
          </cell>
          <cell r="AH4390" t="str">
            <v>/</v>
          </cell>
          <cell r="AI4390" t="str">
            <v>/</v>
          </cell>
        </row>
        <row r="4391">
          <cell r="AF4391" t="str">
            <v/>
          </cell>
          <cell r="AG4391" t="str">
            <v/>
          </cell>
          <cell r="AH4391" t="str">
            <v>/</v>
          </cell>
          <cell r="AI4391" t="str">
            <v>/</v>
          </cell>
        </row>
        <row r="4392">
          <cell r="AF4392" t="str">
            <v/>
          </cell>
          <cell r="AG4392" t="str">
            <v/>
          </cell>
          <cell r="AH4392" t="str">
            <v>/</v>
          </cell>
          <cell r="AI4392" t="str">
            <v>/</v>
          </cell>
        </row>
        <row r="4393">
          <cell r="AF4393" t="str">
            <v/>
          </cell>
          <cell r="AG4393" t="str">
            <v/>
          </cell>
          <cell r="AH4393" t="str">
            <v>/</v>
          </cell>
          <cell r="AI4393" t="str">
            <v>/</v>
          </cell>
        </row>
        <row r="4394">
          <cell r="AF4394" t="str">
            <v/>
          </cell>
          <cell r="AG4394" t="str">
            <v/>
          </cell>
          <cell r="AH4394" t="str">
            <v>/</v>
          </cell>
          <cell r="AI4394" t="str">
            <v>/</v>
          </cell>
        </row>
        <row r="4395">
          <cell r="AF4395" t="str">
            <v/>
          </cell>
          <cell r="AG4395" t="str">
            <v/>
          </cell>
          <cell r="AH4395" t="str">
            <v>/</v>
          </cell>
          <cell r="AI4395" t="str">
            <v>/</v>
          </cell>
        </row>
        <row r="4396">
          <cell r="AF4396" t="str">
            <v/>
          </cell>
          <cell r="AG4396" t="str">
            <v/>
          </cell>
          <cell r="AH4396" t="str">
            <v>/</v>
          </cell>
          <cell r="AI4396" t="str">
            <v>/</v>
          </cell>
        </row>
        <row r="4397">
          <cell r="AF4397" t="str">
            <v/>
          </cell>
          <cell r="AG4397" t="str">
            <v/>
          </cell>
          <cell r="AH4397" t="str">
            <v>/</v>
          </cell>
          <cell r="AI4397" t="str">
            <v>/</v>
          </cell>
        </row>
        <row r="4398">
          <cell r="AF4398" t="str">
            <v/>
          </cell>
          <cell r="AG4398" t="str">
            <v/>
          </cell>
          <cell r="AH4398" t="str">
            <v>/</v>
          </cell>
          <cell r="AI4398" t="str">
            <v>/</v>
          </cell>
        </row>
        <row r="4399">
          <cell r="AF4399" t="str">
            <v/>
          </cell>
          <cell r="AG4399" t="str">
            <v/>
          </cell>
          <cell r="AH4399" t="str">
            <v>/</v>
          </cell>
          <cell r="AI4399" t="str">
            <v>/</v>
          </cell>
        </row>
        <row r="4400">
          <cell r="AF4400" t="str">
            <v/>
          </cell>
          <cell r="AG4400" t="str">
            <v/>
          </cell>
          <cell r="AH4400" t="str">
            <v>/</v>
          </cell>
          <cell r="AI4400" t="str">
            <v>/</v>
          </cell>
        </row>
        <row r="4401">
          <cell r="AF4401" t="str">
            <v/>
          </cell>
          <cell r="AG4401" t="str">
            <v/>
          </cell>
          <cell r="AH4401" t="str">
            <v>/</v>
          </cell>
          <cell r="AI4401" t="str">
            <v>/</v>
          </cell>
        </row>
        <row r="4402">
          <cell r="AF4402" t="str">
            <v/>
          </cell>
          <cell r="AG4402" t="str">
            <v/>
          </cell>
          <cell r="AH4402" t="str">
            <v>/</v>
          </cell>
          <cell r="AI4402" t="str">
            <v>/</v>
          </cell>
        </row>
        <row r="4403">
          <cell r="AF4403" t="str">
            <v/>
          </cell>
          <cell r="AG4403" t="str">
            <v/>
          </cell>
          <cell r="AH4403" t="str">
            <v>/</v>
          </cell>
          <cell r="AI4403" t="str">
            <v>/</v>
          </cell>
        </row>
        <row r="4404">
          <cell r="AF4404" t="str">
            <v/>
          </cell>
          <cell r="AG4404" t="str">
            <v/>
          </cell>
          <cell r="AH4404" t="str">
            <v>/</v>
          </cell>
          <cell r="AI4404" t="str">
            <v>/</v>
          </cell>
        </row>
        <row r="4405">
          <cell r="AF4405" t="str">
            <v/>
          </cell>
          <cell r="AG4405" t="str">
            <v/>
          </cell>
          <cell r="AH4405" t="str">
            <v>/</v>
          </cell>
          <cell r="AI4405" t="str">
            <v>/</v>
          </cell>
        </row>
        <row r="4406">
          <cell r="AF4406" t="str">
            <v/>
          </cell>
          <cell r="AG4406" t="str">
            <v/>
          </cell>
          <cell r="AH4406" t="str">
            <v>/</v>
          </cell>
          <cell r="AI4406" t="str">
            <v>/</v>
          </cell>
        </row>
        <row r="4407">
          <cell r="AF4407" t="str">
            <v/>
          </cell>
          <cell r="AG4407" t="str">
            <v/>
          </cell>
          <cell r="AH4407" t="str">
            <v>/</v>
          </cell>
          <cell r="AI4407" t="str">
            <v>/</v>
          </cell>
        </row>
        <row r="4408">
          <cell r="AF4408" t="str">
            <v/>
          </cell>
          <cell r="AG4408" t="str">
            <v/>
          </cell>
          <cell r="AH4408" t="str">
            <v>/</v>
          </cell>
          <cell r="AI4408" t="str">
            <v>/</v>
          </cell>
        </row>
        <row r="4409">
          <cell r="AF4409" t="str">
            <v/>
          </cell>
          <cell r="AG4409" t="str">
            <v/>
          </cell>
          <cell r="AH4409" t="str">
            <v>/</v>
          </cell>
          <cell r="AI4409" t="str">
            <v>/</v>
          </cell>
        </row>
        <row r="4410">
          <cell r="AF4410" t="str">
            <v/>
          </cell>
          <cell r="AG4410" t="str">
            <v/>
          </cell>
          <cell r="AH4410" t="str">
            <v>/</v>
          </cell>
          <cell r="AI4410" t="str">
            <v>/</v>
          </cell>
        </row>
        <row r="4411">
          <cell r="AF4411" t="str">
            <v/>
          </cell>
          <cell r="AG4411" t="str">
            <v/>
          </cell>
          <cell r="AH4411" t="str">
            <v>/</v>
          </cell>
          <cell r="AI4411" t="str">
            <v>/</v>
          </cell>
        </row>
        <row r="4412">
          <cell r="AF4412" t="str">
            <v/>
          </cell>
          <cell r="AG4412" t="str">
            <v/>
          </cell>
          <cell r="AH4412" t="str">
            <v>/</v>
          </cell>
          <cell r="AI4412" t="str">
            <v>/</v>
          </cell>
        </row>
        <row r="4413">
          <cell r="AF4413" t="str">
            <v/>
          </cell>
          <cell r="AG4413" t="str">
            <v/>
          </cell>
          <cell r="AH4413" t="str">
            <v>/</v>
          </cell>
          <cell r="AI4413" t="str">
            <v>/</v>
          </cell>
        </row>
        <row r="4414">
          <cell r="AF4414" t="str">
            <v/>
          </cell>
          <cell r="AG4414" t="str">
            <v/>
          </cell>
          <cell r="AH4414" t="str">
            <v>/</v>
          </cell>
          <cell r="AI4414" t="str">
            <v>/</v>
          </cell>
        </row>
        <row r="4415">
          <cell r="AF4415" t="str">
            <v/>
          </cell>
          <cell r="AG4415" t="str">
            <v/>
          </cell>
          <cell r="AH4415" t="str">
            <v>/</v>
          </cell>
          <cell r="AI4415" t="str">
            <v>/</v>
          </cell>
        </row>
        <row r="4416">
          <cell r="AF4416" t="str">
            <v/>
          </cell>
          <cell r="AG4416" t="str">
            <v/>
          </cell>
          <cell r="AH4416" t="str">
            <v>/</v>
          </cell>
          <cell r="AI4416" t="str">
            <v>/</v>
          </cell>
        </row>
        <row r="4417">
          <cell r="AF4417" t="str">
            <v/>
          </cell>
          <cell r="AG4417" t="str">
            <v/>
          </cell>
          <cell r="AH4417" t="str">
            <v>/</v>
          </cell>
          <cell r="AI4417" t="str">
            <v>/</v>
          </cell>
        </row>
        <row r="4418">
          <cell r="AF4418" t="str">
            <v/>
          </cell>
          <cell r="AG4418" t="str">
            <v/>
          </cell>
          <cell r="AH4418" t="str">
            <v>/</v>
          </cell>
          <cell r="AI4418" t="str">
            <v>/</v>
          </cell>
        </row>
        <row r="4419">
          <cell r="AF4419" t="str">
            <v/>
          </cell>
          <cell r="AG4419" t="str">
            <v/>
          </cell>
          <cell r="AH4419" t="str">
            <v>/</v>
          </cell>
          <cell r="AI4419" t="str">
            <v>/</v>
          </cell>
        </row>
        <row r="4420">
          <cell r="AF4420" t="str">
            <v/>
          </cell>
          <cell r="AG4420" t="str">
            <v/>
          </cell>
          <cell r="AH4420" t="str">
            <v>/</v>
          </cell>
          <cell r="AI4420" t="str">
            <v>/</v>
          </cell>
        </row>
        <row r="4421">
          <cell r="AF4421" t="str">
            <v/>
          </cell>
          <cell r="AG4421" t="str">
            <v/>
          </cell>
          <cell r="AH4421" t="str">
            <v>/</v>
          </cell>
          <cell r="AI4421" t="str">
            <v>/</v>
          </cell>
        </row>
        <row r="4422">
          <cell r="AF4422" t="str">
            <v/>
          </cell>
          <cell r="AG4422" t="str">
            <v/>
          </cell>
          <cell r="AH4422" t="str">
            <v>/</v>
          </cell>
          <cell r="AI4422" t="str">
            <v>/</v>
          </cell>
        </row>
        <row r="4423">
          <cell r="AF4423" t="str">
            <v/>
          </cell>
          <cell r="AG4423" t="str">
            <v/>
          </cell>
          <cell r="AH4423" t="str">
            <v>/</v>
          </cell>
          <cell r="AI4423" t="str">
            <v>/</v>
          </cell>
        </row>
        <row r="4424">
          <cell r="AF4424" t="str">
            <v/>
          </cell>
          <cell r="AG4424" t="str">
            <v/>
          </cell>
          <cell r="AH4424" t="str">
            <v>/</v>
          </cell>
          <cell r="AI4424" t="str">
            <v>/</v>
          </cell>
        </row>
        <row r="4425">
          <cell r="AF4425" t="str">
            <v/>
          </cell>
          <cell r="AG4425" t="str">
            <v/>
          </cell>
          <cell r="AH4425" t="str">
            <v>/</v>
          </cell>
          <cell r="AI4425" t="str">
            <v>/</v>
          </cell>
        </row>
        <row r="4426">
          <cell r="AF4426" t="str">
            <v/>
          </cell>
          <cell r="AG4426" t="str">
            <v/>
          </cell>
          <cell r="AH4426" t="str">
            <v>/</v>
          </cell>
          <cell r="AI4426" t="str">
            <v>/</v>
          </cell>
        </row>
        <row r="4427">
          <cell r="AF4427" t="str">
            <v/>
          </cell>
          <cell r="AG4427" t="str">
            <v/>
          </cell>
          <cell r="AH4427" t="str">
            <v>/</v>
          </cell>
          <cell r="AI4427" t="str">
            <v>/</v>
          </cell>
        </row>
        <row r="4428">
          <cell r="AF4428" t="str">
            <v/>
          </cell>
          <cell r="AG4428" t="str">
            <v/>
          </cell>
          <cell r="AH4428" t="str">
            <v>/</v>
          </cell>
          <cell r="AI4428" t="str">
            <v>/</v>
          </cell>
        </row>
        <row r="4429">
          <cell r="AF4429" t="str">
            <v/>
          </cell>
          <cell r="AG4429" t="str">
            <v/>
          </cell>
          <cell r="AH4429" t="str">
            <v>/</v>
          </cell>
          <cell r="AI4429" t="str">
            <v>/</v>
          </cell>
        </row>
        <row r="4430">
          <cell r="AF4430" t="str">
            <v/>
          </cell>
          <cell r="AG4430" t="str">
            <v/>
          </cell>
          <cell r="AH4430" t="str">
            <v>/</v>
          </cell>
          <cell r="AI4430" t="str">
            <v>/</v>
          </cell>
        </row>
        <row r="4431">
          <cell r="AF4431" t="str">
            <v/>
          </cell>
          <cell r="AG4431" t="str">
            <v/>
          </cell>
          <cell r="AH4431" t="str">
            <v>/</v>
          </cell>
          <cell r="AI4431" t="str">
            <v>/</v>
          </cell>
        </row>
        <row r="4432">
          <cell r="AF4432" t="str">
            <v/>
          </cell>
          <cell r="AG4432" t="str">
            <v/>
          </cell>
          <cell r="AH4432" t="str">
            <v>/</v>
          </cell>
          <cell r="AI4432" t="str">
            <v>/</v>
          </cell>
        </row>
        <row r="4433">
          <cell r="AF4433" t="str">
            <v/>
          </cell>
          <cell r="AG4433" t="str">
            <v/>
          </cell>
          <cell r="AH4433" t="str">
            <v>/</v>
          </cell>
          <cell r="AI4433" t="str">
            <v>/</v>
          </cell>
        </row>
        <row r="4434">
          <cell r="AF4434" t="str">
            <v/>
          </cell>
          <cell r="AG4434" t="str">
            <v/>
          </cell>
          <cell r="AH4434" t="str">
            <v>/</v>
          </cell>
          <cell r="AI4434" t="str">
            <v>/</v>
          </cell>
        </row>
        <row r="4435">
          <cell r="AF4435" t="str">
            <v/>
          </cell>
          <cell r="AG4435" t="str">
            <v/>
          </cell>
          <cell r="AH4435" t="str">
            <v>/</v>
          </cell>
          <cell r="AI4435" t="str">
            <v>/</v>
          </cell>
        </row>
        <row r="4436">
          <cell r="AF4436" t="str">
            <v/>
          </cell>
          <cell r="AG4436" t="str">
            <v/>
          </cell>
          <cell r="AH4436" t="str">
            <v>/</v>
          </cell>
          <cell r="AI4436" t="str">
            <v>/</v>
          </cell>
        </row>
        <row r="4437">
          <cell r="AF4437" t="str">
            <v/>
          </cell>
          <cell r="AG4437" t="str">
            <v/>
          </cell>
          <cell r="AH4437" t="str">
            <v>/</v>
          </cell>
          <cell r="AI4437" t="str">
            <v>/</v>
          </cell>
        </row>
        <row r="4438">
          <cell r="AF4438" t="str">
            <v/>
          </cell>
          <cell r="AG4438" t="str">
            <v/>
          </cell>
          <cell r="AH4438" t="str">
            <v>/</v>
          </cell>
          <cell r="AI4438" t="str">
            <v>/</v>
          </cell>
        </row>
        <row r="4439">
          <cell r="AF4439" t="str">
            <v/>
          </cell>
          <cell r="AG4439" t="str">
            <v/>
          </cell>
          <cell r="AH4439" t="str">
            <v>/</v>
          </cell>
          <cell r="AI4439" t="str">
            <v>/</v>
          </cell>
        </row>
        <row r="4440">
          <cell r="AF4440" t="str">
            <v/>
          </cell>
          <cell r="AG4440" t="str">
            <v/>
          </cell>
          <cell r="AH4440" t="str">
            <v>/</v>
          </cell>
          <cell r="AI4440" t="str">
            <v>/</v>
          </cell>
        </row>
        <row r="4441">
          <cell r="AF4441" t="str">
            <v/>
          </cell>
          <cell r="AG4441" t="str">
            <v/>
          </cell>
          <cell r="AH4441" t="str">
            <v>/</v>
          </cell>
          <cell r="AI4441" t="str">
            <v>/</v>
          </cell>
        </row>
        <row r="4442">
          <cell r="AF4442" t="str">
            <v/>
          </cell>
          <cell r="AG4442" t="str">
            <v/>
          </cell>
          <cell r="AH4442" t="str">
            <v>/</v>
          </cell>
          <cell r="AI4442" t="str">
            <v>/</v>
          </cell>
        </row>
        <row r="4443">
          <cell r="AF4443" t="str">
            <v/>
          </cell>
          <cell r="AG4443" t="str">
            <v/>
          </cell>
          <cell r="AH4443" t="str">
            <v>/</v>
          </cell>
          <cell r="AI4443" t="str">
            <v>/</v>
          </cell>
        </row>
        <row r="4444">
          <cell r="AF4444" t="str">
            <v/>
          </cell>
          <cell r="AG4444" t="str">
            <v/>
          </cell>
          <cell r="AH4444" t="str">
            <v>/</v>
          </cell>
          <cell r="AI4444" t="str">
            <v>/</v>
          </cell>
        </row>
        <row r="4445">
          <cell r="AF4445" t="str">
            <v/>
          </cell>
          <cell r="AG4445" t="str">
            <v/>
          </cell>
          <cell r="AH4445" t="str">
            <v>/</v>
          </cell>
          <cell r="AI4445" t="str">
            <v>/</v>
          </cell>
        </row>
        <row r="4446">
          <cell r="AF4446" t="str">
            <v/>
          </cell>
          <cell r="AG4446" t="str">
            <v/>
          </cell>
          <cell r="AH4446" t="str">
            <v>/</v>
          </cell>
          <cell r="AI4446" t="str">
            <v>/</v>
          </cell>
        </row>
        <row r="4447">
          <cell r="AF4447" t="str">
            <v/>
          </cell>
          <cell r="AG4447" t="str">
            <v/>
          </cell>
          <cell r="AH4447" t="str">
            <v>/</v>
          </cell>
          <cell r="AI4447" t="str">
            <v>/</v>
          </cell>
        </row>
        <row r="4448">
          <cell r="AF4448" t="str">
            <v/>
          </cell>
          <cell r="AG4448" t="str">
            <v/>
          </cell>
          <cell r="AH4448" t="str">
            <v>/</v>
          </cell>
          <cell r="AI4448" t="str">
            <v>/</v>
          </cell>
        </row>
        <row r="4449">
          <cell r="AF4449" t="str">
            <v/>
          </cell>
          <cell r="AG4449" t="str">
            <v/>
          </cell>
          <cell r="AH4449" t="str">
            <v>/</v>
          </cell>
          <cell r="AI4449" t="str">
            <v>/</v>
          </cell>
        </row>
        <row r="4450">
          <cell r="AF4450" t="str">
            <v/>
          </cell>
          <cell r="AG4450" t="str">
            <v/>
          </cell>
          <cell r="AH4450" t="str">
            <v>/</v>
          </cell>
          <cell r="AI4450" t="str">
            <v>/</v>
          </cell>
        </row>
        <row r="4451">
          <cell r="AF4451" t="str">
            <v/>
          </cell>
          <cell r="AG4451" t="str">
            <v/>
          </cell>
          <cell r="AH4451" t="str">
            <v>/</v>
          </cell>
          <cell r="AI4451" t="str">
            <v>/</v>
          </cell>
        </row>
        <row r="4452">
          <cell r="AF4452" t="str">
            <v/>
          </cell>
          <cell r="AG4452" t="str">
            <v/>
          </cell>
          <cell r="AH4452" t="str">
            <v>/</v>
          </cell>
          <cell r="AI4452" t="str">
            <v>/</v>
          </cell>
        </row>
        <row r="4453">
          <cell r="AF4453" t="str">
            <v/>
          </cell>
          <cell r="AG4453" t="str">
            <v/>
          </cell>
          <cell r="AH4453" t="str">
            <v>/</v>
          </cell>
          <cell r="AI4453" t="str">
            <v>/</v>
          </cell>
        </row>
        <row r="4454">
          <cell r="AF4454" t="str">
            <v/>
          </cell>
          <cell r="AG4454" t="str">
            <v/>
          </cell>
          <cell r="AH4454" t="str">
            <v>/</v>
          </cell>
          <cell r="AI4454" t="str">
            <v>/</v>
          </cell>
        </row>
        <row r="4455">
          <cell r="AF4455" t="str">
            <v/>
          </cell>
          <cell r="AG4455" t="str">
            <v/>
          </cell>
          <cell r="AH4455" t="str">
            <v>/</v>
          </cell>
          <cell r="AI4455" t="str">
            <v>/</v>
          </cell>
        </row>
        <row r="4456">
          <cell r="AF4456" t="str">
            <v/>
          </cell>
          <cell r="AG4456" t="str">
            <v/>
          </cell>
          <cell r="AH4456" t="str">
            <v>/</v>
          </cell>
          <cell r="AI4456" t="str">
            <v>/</v>
          </cell>
        </row>
        <row r="4457">
          <cell r="AF4457" t="str">
            <v/>
          </cell>
          <cell r="AG4457" t="str">
            <v/>
          </cell>
          <cell r="AH4457" t="str">
            <v>/</v>
          </cell>
          <cell r="AI4457" t="str">
            <v>/</v>
          </cell>
        </row>
        <row r="4458">
          <cell r="AF4458" t="str">
            <v/>
          </cell>
          <cell r="AG4458" t="str">
            <v/>
          </cell>
          <cell r="AH4458" t="str">
            <v>/</v>
          </cell>
          <cell r="AI4458" t="str">
            <v>/</v>
          </cell>
        </row>
        <row r="4459">
          <cell r="AF4459" t="str">
            <v/>
          </cell>
          <cell r="AG4459" t="str">
            <v/>
          </cell>
          <cell r="AH4459" t="str">
            <v>/</v>
          </cell>
          <cell r="AI4459" t="str">
            <v>/</v>
          </cell>
        </row>
        <row r="4460">
          <cell r="AF4460" t="str">
            <v/>
          </cell>
          <cell r="AG4460" t="str">
            <v/>
          </cell>
          <cell r="AH4460" t="str">
            <v>/</v>
          </cell>
          <cell r="AI4460" t="str">
            <v>/</v>
          </cell>
        </row>
        <row r="4461">
          <cell r="AF4461" t="str">
            <v/>
          </cell>
          <cell r="AG4461" t="str">
            <v/>
          </cell>
          <cell r="AH4461" t="str">
            <v>/</v>
          </cell>
          <cell r="AI4461" t="str">
            <v>/</v>
          </cell>
        </row>
        <row r="4462">
          <cell r="AF4462" t="str">
            <v/>
          </cell>
          <cell r="AG4462" t="str">
            <v/>
          </cell>
          <cell r="AH4462" t="str">
            <v>/</v>
          </cell>
          <cell r="AI4462" t="str">
            <v>/</v>
          </cell>
        </row>
        <row r="4463">
          <cell r="AF4463" t="str">
            <v/>
          </cell>
          <cell r="AG4463" t="str">
            <v/>
          </cell>
          <cell r="AH4463" t="str">
            <v>/</v>
          </cell>
          <cell r="AI4463" t="str">
            <v>/</v>
          </cell>
        </row>
        <row r="4464">
          <cell r="AF4464" t="str">
            <v/>
          </cell>
          <cell r="AG4464" t="str">
            <v/>
          </cell>
          <cell r="AH4464" t="str">
            <v>/</v>
          </cell>
          <cell r="AI4464" t="str">
            <v>/</v>
          </cell>
        </row>
        <row r="4465">
          <cell r="AF4465" t="str">
            <v/>
          </cell>
          <cell r="AG4465" t="str">
            <v/>
          </cell>
          <cell r="AH4465" t="str">
            <v>/</v>
          </cell>
          <cell r="AI4465" t="str">
            <v>/</v>
          </cell>
        </row>
        <row r="4466">
          <cell r="AF4466" t="str">
            <v/>
          </cell>
          <cell r="AG4466" t="str">
            <v/>
          </cell>
          <cell r="AH4466" t="str">
            <v>/</v>
          </cell>
          <cell r="AI4466" t="str">
            <v>/</v>
          </cell>
        </row>
        <row r="4467">
          <cell r="AF4467" t="str">
            <v/>
          </cell>
          <cell r="AG4467" t="str">
            <v/>
          </cell>
          <cell r="AH4467" t="str">
            <v>/</v>
          </cell>
          <cell r="AI4467" t="str">
            <v>/</v>
          </cell>
        </row>
        <row r="4468">
          <cell r="AF4468" t="str">
            <v/>
          </cell>
          <cell r="AG4468" t="str">
            <v/>
          </cell>
          <cell r="AH4468" t="str">
            <v>/</v>
          </cell>
          <cell r="AI4468" t="str">
            <v>/</v>
          </cell>
        </row>
        <row r="4469">
          <cell r="AF4469" t="str">
            <v/>
          </cell>
          <cell r="AG4469" t="str">
            <v/>
          </cell>
          <cell r="AH4469" t="str">
            <v>/</v>
          </cell>
          <cell r="AI4469" t="str">
            <v>/</v>
          </cell>
        </row>
        <row r="4470">
          <cell r="AF4470" t="str">
            <v/>
          </cell>
          <cell r="AG4470" t="str">
            <v/>
          </cell>
          <cell r="AH4470" t="str">
            <v>/</v>
          </cell>
          <cell r="AI4470" t="str">
            <v>/</v>
          </cell>
        </row>
        <row r="4471">
          <cell r="AF4471" t="str">
            <v/>
          </cell>
          <cell r="AG4471" t="str">
            <v/>
          </cell>
          <cell r="AH4471" t="str">
            <v>/</v>
          </cell>
          <cell r="AI4471" t="str">
            <v>/</v>
          </cell>
        </row>
        <row r="4472">
          <cell r="AF4472" t="str">
            <v/>
          </cell>
          <cell r="AG4472" t="str">
            <v/>
          </cell>
          <cell r="AH4472" t="str">
            <v>/</v>
          </cell>
          <cell r="AI4472" t="str">
            <v>/</v>
          </cell>
        </row>
        <row r="4473">
          <cell r="AF4473" t="str">
            <v/>
          </cell>
          <cell r="AG4473" t="str">
            <v/>
          </cell>
          <cell r="AH4473" t="str">
            <v>/</v>
          </cell>
          <cell r="AI4473" t="str">
            <v>/</v>
          </cell>
        </row>
        <row r="4474">
          <cell r="AF4474" t="str">
            <v/>
          </cell>
          <cell r="AG4474" t="str">
            <v/>
          </cell>
          <cell r="AH4474" t="str">
            <v>/</v>
          </cell>
          <cell r="AI4474" t="str">
            <v>/</v>
          </cell>
        </row>
        <row r="4475">
          <cell r="AF4475" t="str">
            <v/>
          </cell>
          <cell r="AG4475" t="str">
            <v/>
          </cell>
          <cell r="AH4475" t="str">
            <v>/</v>
          </cell>
          <cell r="AI4475" t="str">
            <v>/</v>
          </cell>
        </row>
        <row r="4476">
          <cell r="AF4476" t="str">
            <v/>
          </cell>
          <cell r="AG4476" t="str">
            <v/>
          </cell>
          <cell r="AH4476" t="str">
            <v>/</v>
          </cell>
          <cell r="AI4476" t="str">
            <v>/</v>
          </cell>
        </row>
        <row r="4477">
          <cell r="AF4477" t="str">
            <v/>
          </cell>
          <cell r="AG4477" t="str">
            <v/>
          </cell>
          <cell r="AH4477" t="str">
            <v>/</v>
          </cell>
          <cell r="AI4477" t="str">
            <v>/</v>
          </cell>
        </row>
        <row r="4478">
          <cell r="AF4478" t="str">
            <v/>
          </cell>
          <cell r="AG4478" t="str">
            <v/>
          </cell>
          <cell r="AH4478" t="str">
            <v>/</v>
          </cell>
          <cell r="AI4478" t="str">
            <v>/</v>
          </cell>
        </row>
        <row r="4479">
          <cell r="AF4479" t="str">
            <v/>
          </cell>
          <cell r="AG4479" t="str">
            <v/>
          </cell>
          <cell r="AH4479" t="str">
            <v>/</v>
          </cell>
          <cell r="AI4479" t="str">
            <v>/</v>
          </cell>
        </row>
        <row r="4480">
          <cell r="AF4480" t="str">
            <v/>
          </cell>
          <cell r="AG4480" t="str">
            <v/>
          </cell>
          <cell r="AH4480" t="str">
            <v>/</v>
          </cell>
          <cell r="AI4480" t="str">
            <v>/</v>
          </cell>
        </row>
        <row r="4481">
          <cell r="AF4481" t="str">
            <v/>
          </cell>
          <cell r="AG4481" t="str">
            <v/>
          </cell>
          <cell r="AH4481" t="str">
            <v>/</v>
          </cell>
          <cell r="AI4481" t="str">
            <v>/</v>
          </cell>
        </row>
        <row r="4482">
          <cell r="AF4482" t="str">
            <v/>
          </cell>
          <cell r="AG4482" t="str">
            <v/>
          </cell>
          <cell r="AH4482" t="str">
            <v>/</v>
          </cell>
          <cell r="AI4482" t="str">
            <v>/</v>
          </cell>
        </row>
        <row r="4483">
          <cell r="AF4483" t="str">
            <v/>
          </cell>
          <cell r="AG4483" t="str">
            <v/>
          </cell>
          <cell r="AH4483" t="str">
            <v>/</v>
          </cell>
          <cell r="AI4483" t="str">
            <v>/</v>
          </cell>
        </row>
        <row r="4484">
          <cell r="AF4484" t="str">
            <v/>
          </cell>
          <cell r="AG4484" t="str">
            <v/>
          </cell>
          <cell r="AH4484" t="str">
            <v>/</v>
          </cell>
          <cell r="AI4484" t="str">
            <v>/</v>
          </cell>
        </row>
        <row r="4485">
          <cell r="AF4485" t="str">
            <v/>
          </cell>
          <cell r="AG4485" t="str">
            <v/>
          </cell>
          <cell r="AH4485" t="str">
            <v>/</v>
          </cell>
          <cell r="AI4485" t="str">
            <v>/</v>
          </cell>
        </row>
        <row r="4486">
          <cell r="AF4486" t="str">
            <v/>
          </cell>
          <cell r="AG4486" t="str">
            <v/>
          </cell>
          <cell r="AH4486" t="str">
            <v>/</v>
          </cell>
          <cell r="AI4486" t="str">
            <v>/</v>
          </cell>
        </row>
        <row r="4487">
          <cell r="AF4487" t="str">
            <v/>
          </cell>
          <cell r="AG4487" t="str">
            <v/>
          </cell>
          <cell r="AH4487" t="str">
            <v>/</v>
          </cell>
          <cell r="AI4487" t="str">
            <v>/</v>
          </cell>
        </row>
        <row r="4488">
          <cell r="AF4488" t="str">
            <v/>
          </cell>
          <cell r="AG4488" t="str">
            <v/>
          </cell>
          <cell r="AH4488" t="str">
            <v>/</v>
          </cell>
          <cell r="AI4488" t="str">
            <v>/</v>
          </cell>
        </row>
        <row r="4489">
          <cell r="AF4489" t="str">
            <v/>
          </cell>
          <cell r="AG4489" t="str">
            <v/>
          </cell>
          <cell r="AH4489" t="str">
            <v>/</v>
          </cell>
          <cell r="AI4489" t="str">
            <v>/</v>
          </cell>
        </row>
        <row r="4490">
          <cell r="AF4490" t="str">
            <v/>
          </cell>
          <cell r="AG4490" t="str">
            <v/>
          </cell>
          <cell r="AH4490" t="str">
            <v>/</v>
          </cell>
          <cell r="AI4490" t="str">
            <v>/</v>
          </cell>
        </row>
        <row r="4491">
          <cell r="AF4491" t="str">
            <v/>
          </cell>
          <cell r="AG4491" t="str">
            <v/>
          </cell>
          <cell r="AH4491" t="str">
            <v>/</v>
          </cell>
          <cell r="AI4491" t="str">
            <v>/</v>
          </cell>
        </row>
        <row r="4492">
          <cell r="AF4492" t="str">
            <v/>
          </cell>
          <cell r="AG4492" t="str">
            <v/>
          </cell>
          <cell r="AH4492" t="str">
            <v>/</v>
          </cell>
          <cell r="AI4492" t="str">
            <v>/</v>
          </cell>
        </row>
        <row r="4493">
          <cell r="AF4493" t="str">
            <v/>
          </cell>
          <cell r="AG4493" t="str">
            <v/>
          </cell>
          <cell r="AH4493" t="str">
            <v>/</v>
          </cell>
          <cell r="AI4493" t="str">
            <v>/</v>
          </cell>
        </row>
        <row r="4494">
          <cell r="AF4494" t="str">
            <v/>
          </cell>
          <cell r="AG4494" t="str">
            <v/>
          </cell>
          <cell r="AH4494" t="str">
            <v>/</v>
          </cell>
          <cell r="AI4494" t="str">
            <v>/</v>
          </cell>
        </row>
        <row r="4495">
          <cell r="AF4495" t="str">
            <v/>
          </cell>
          <cell r="AG4495" t="str">
            <v/>
          </cell>
          <cell r="AH4495" t="str">
            <v>/</v>
          </cell>
          <cell r="AI4495" t="str">
            <v>/</v>
          </cell>
        </row>
        <row r="4496">
          <cell r="AF4496" t="str">
            <v/>
          </cell>
          <cell r="AG4496" t="str">
            <v/>
          </cell>
          <cell r="AH4496" t="str">
            <v>/</v>
          </cell>
          <cell r="AI4496" t="str">
            <v>/</v>
          </cell>
        </row>
        <row r="4497">
          <cell r="AF4497" t="str">
            <v/>
          </cell>
          <cell r="AG4497" t="str">
            <v/>
          </cell>
          <cell r="AH4497" t="str">
            <v>/</v>
          </cell>
          <cell r="AI4497" t="str">
            <v>/</v>
          </cell>
        </row>
        <row r="4498">
          <cell r="AF4498" t="str">
            <v/>
          </cell>
          <cell r="AG4498" t="str">
            <v/>
          </cell>
          <cell r="AH4498" t="str">
            <v>/</v>
          </cell>
          <cell r="AI4498" t="str">
            <v>/</v>
          </cell>
        </row>
        <row r="4499">
          <cell r="AF4499" t="str">
            <v/>
          </cell>
          <cell r="AG4499" t="str">
            <v/>
          </cell>
          <cell r="AH4499" t="str">
            <v>/</v>
          </cell>
          <cell r="AI4499" t="str">
            <v>/</v>
          </cell>
        </row>
        <row r="4500">
          <cell r="AF4500" t="str">
            <v/>
          </cell>
          <cell r="AG4500" t="str">
            <v/>
          </cell>
          <cell r="AH4500" t="str">
            <v>/</v>
          </cell>
          <cell r="AI4500" t="str">
            <v>/</v>
          </cell>
        </row>
        <row r="4501">
          <cell r="AF4501" t="str">
            <v/>
          </cell>
          <cell r="AG4501" t="str">
            <v/>
          </cell>
          <cell r="AH4501" t="str">
            <v>/</v>
          </cell>
          <cell r="AI4501" t="str">
            <v>/</v>
          </cell>
        </row>
        <row r="4502">
          <cell r="AF4502" t="str">
            <v/>
          </cell>
          <cell r="AG4502" t="str">
            <v/>
          </cell>
          <cell r="AH4502" t="str">
            <v>/</v>
          </cell>
          <cell r="AI4502" t="str">
            <v>/</v>
          </cell>
        </row>
        <row r="4503">
          <cell r="AF4503" t="str">
            <v/>
          </cell>
          <cell r="AG4503" t="str">
            <v/>
          </cell>
          <cell r="AH4503" t="str">
            <v>/</v>
          </cell>
          <cell r="AI4503" t="str">
            <v>/</v>
          </cell>
        </row>
        <row r="4504">
          <cell r="AF4504" t="str">
            <v/>
          </cell>
          <cell r="AG4504" t="str">
            <v/>
          </cell>
          <cell r="AH4504" t="str">
            <v>/</v>
          </cell>
          <cell r="AI4504" t="str">
            <v>/</v>
          </cell>
        </row>
        <row r="4505">
          <cell r="AF4505" t="str">
            <v/>
          </cell>
          <cell r="AG4505" t="str">
            <v/>
          </cell>
          <cell r="AH4505" t="str">
            <v>/</v>
          </cell>
          <cell r="AI4505" t="str">
            <v>/</v>
          </cell>
        </row>
        <row r="4506">
          <cell r="AF4506" t="str">
            <v/>
          </cell>
          <cell r="AG4506" t="str">
            <v/>
          </cell>
          <cell r="AH4506" t="str">
            <v>/</v>
          </cell>
          <cell r="AI4506" t="str">
            <v>/</v>
          </cell>
        </row>
        <row r="4507">
          <cell r="AF4507" t="str">
            <v/>
          </cell>
          <cell r="AG4507" t="str">
            <v/>
          </cell>
          <cell r="AH4507" t="str">
            <v>/</v>
          </cell>
          <cell r="AI4507" t="str">
            <v>/</v>
          </cell>
        </row>
        <row r="4508">
          <cell r="AF4508" t="str">
            <v/>
          </cell>
          <cell r="AG4508" t="str">
            <v/>
          </cell>
          <cell r="AH4508" t="str">
            <v>/</v>
          </cell>
          <cell r="AI4508" t="str">
            <v>/</v>
          </cell>
        </row>
        <row r="4509">
          <cell r="AF4509" t="str">
            <v/>
          </cell>
          <cell r="AG4509" t="str">
            <v/>
          </cell>
          <cell r="AH4509" t="str">
            <v>/</v>
          </cell>
          <cell r="AI4509" t="str">
            <v>/</v>
          </cell>
        </row>
        <row r="4510">
          <cell r="AF4510" t="str">
            <v/>
          </cell>
          <cell r="AG4510" t="str">
            <v/>
          </cell>
          <cell r="AH4510" t="str">
            <v>/</v>
          </cell>
          <cell r="AI4510" t="str">
            <v>/</v>
          </cell>
        </row>
        <row r="4511">
          <cell r="AF4511" t="str">
            <v/>
          </cell>
          <cell r="AG4511" t="str">
            <v/>
          </cell>
          <cell r="AH4511" t="str">
            <v>/</v>
          </cell>
          <cell r="AI4511" t="str">
            <v>/</v>
          </cell>
        </row>
        <row r="4512">
          <cell r="AF4512" t="str">
            <v/>
          </cell>
          <cell r="AG4512" t="str">
            <v/>
          </cell>
          <cell r="AH4512" t="str">
            <v>/</v>
          </cell>
          <cell r="AI4512" t="str">
            <v>/</v>
          </cell>
        </row>
        <row r="4513">
          <cell r="AF4513" t="str">
            <v/>
          </cell>
          <cell r="AG4513" t="str">
            <v/>
          </cell>
          <cell r="AH4513" t="str">
            <v>/</v>
          </cell>
          <cell r="AI4513" t="str">
            <v>/</v>
          </cell>
        </row>
        <row r="4514">
          <cell r="AF4514" t="str">
            <v/>
          </cell>
          <cell r="AG4514" t="str">
            <v/>
          </cell>
          <cell r="AH4514" t="str">
            <v>/</v>
          </cell>
          <cell r="AI4514" t="str">
            <v>/</v>
          </cell>
        </row>
        <row r="4515">
          <cell r="AF4515" t="str">
            <v/>
          </cell>
          <cell r="AG4515" t="str">
            <v/>
          </cell>
          <cell r="AH4515" t="str">
            <v>/</v>
          </cell>
          <cell r="AI4515" t="str">
            <v>/</v>
          </cell>
        </row>
        <row r="4516">
          <cell r="AF4516" t="str">
            <v/>
          </cell>
          <cell r="AG4516" t="str">
            <v/>
          </cell>
          <cell r="AH4516" t="str">
            <v>/</v>
          </cell>
          <cell r="AI4516" t="str">
            <v>/</v>
          </cell>
        </row>
        <row r="4517">
          <cell r="AF4517" t="str">
            <v/>
          </cell>
          <cell r="AG4517" t="str">
            <v/>
          </cell>
          <cell r="AH4517" t="str">
            <v>/</v>
          </cell>
          <cell r="AI4517" t="str">
            <v>/</v>
          </cell>
        </row>
        <row r="4518">
          <cell r="AF4518" t="str">
            <v/>
          </cell>
          <cell r="AG4518" t="str">
            <v/>
          </cell>
          <cell r="AH4518" t="str">
            <v>/</v>
          </cell>
          <cell r="AI4518" t="str">
            <v>/</v>
          </cell>
        </row>
        <row r="4519">
          <cell r="AF4519" t="str">
            <v/>
          </cell>
          <cell r="AG4519" t="str">
            <v/>
          </cell>
          <cell r="AH4519" t="str">
            <v>/</v>
          </cell>
          <cell r="AI4519" t="str">
            <v>/</v>
          </cell>
        </row>
        <row r="4520">
          <cell r="AF4520" t="str">
            <v/>
          </cell>
          <cell r="AG4520" t="str">
            <v/>
          </cell>
          <cell r="AH4520" t="str">
            <v>/</v>
          </cell>
          <cell r="AI4520" t="str">
            <v>/</v>
          </cell>
        </row>
        <row r="4521">
          <cell r="AF4521" t="str">
            <v/>
          </cell>
          <cell r="AG4521" t="str">
            <v/>
          </cell>
          <cell r="AH4521" t="str">
            <v>/</v>
          </cell>
          <cell r="AI4521" t="str">
            <v>/</v>
          </cell>
        </row>
        <row r="4522">
          <cell r="AF4522" t="str">
            <v/>
          </cell>
          <cell r="AG4522" t="str">
            <v/>
          </cell>
          <cell r="AH4522" t="str">
            <v>/</v>
          </cell>
          <cell r="AI4522" t="str">
            <v>/</v>
          </cell>
        </row>
        <row r="4523">
          <cell r="AF4523" t="str">
            <v/>
          </cell>
          <cell r="AG4523" t="str">
            <v/>
          </cell>
          <cell r="AH4523" t="str">
            <v>/</v>
          </cell>
          <cell r="AI4523" t="str">
            <v>/</v>
          </cell>
        </row>
        <row r="4524">
          <cell r="AF4524" t="str">
            <v/>
          </cell>
          <cell r="AG4524" t="str">
            <v/>
          </cell>
          <cell r="AH4524" t="str">
            <v>/</v>
          </cell>
          <cell r="AI4524" t="str">
            <v>/</v>
          </cell>
        </row>
        <row r="4525">
          <cell r="AF4525" t="str">
            <v/>
          </cell>
          <cell r="AG4525" t="str">
            <v/>
          </cell>
          <cell r="AH4525" t="str">
            <v>/</v>
          </cell>
          <cell r="AI4525" t="str">
            <v>/</v>
          </cell>
        </row>
        <row r="4526">
          <cell r="AF4526" t="str">
            <v/>
          </cell>
          <cell r="AG4526" t="str">
            <v/>
          </cell>
          <cell r="AH4526" t="str">
            <v>/</v>
          </cell>
          <cell r="AI4526" t="str">
            <v>/</v>
          </cell>
        </row>
        <row r="4527">
          <cell r="AF4527" t="str">
            <v/>
          </cell>
          <cell r="AG4527" t="str">
            <v/>
          </cell>
          <cell r="AH4527" t="str">
            <v>/</v>
          </cell>
          <cell r="AI4527" t="str">
            <v>/</v>
          </cell>
        </row>
        <row r="4528">
          <cell r="AF4528" t="str">
            <v/>
          </cell>
          <cell r="AG4528" t="str">
            <v/>
          </cell>
          <cell r="AH4528" t="str">
            <v>/</v>
          </cell>
          <cell r="AI4528" t="str">
            <v>/</v>
          </cell>
        </row>
        <row r="4529">
          <cell r="AF4529" t="str">
            <v/>
          </cell>
          <cell r="AG4529" t="str">
            <v/>
          </cell>
          <cell r="AH4529" t="str">
            <v>/</v>
          </cell>
          <cell r="AI4529" t="str">
            <v>/</v>
          </cell>
        </row>
        <row r="4530">
          <cell r="AF4530" t="str">
            <v/>
          </cell>
          <cell r="AG4530" t="str">
            <v/>
          </cell>
          <cell r="AH4530" t="str">
            <v>/</v>
          </cell>
          <cell r="AI4530" t="str">
            <v>/</v>
          </cell>
        </row>
        <row r="4531">
          <cell r="AF4531" t="str">
            <v/>
          </cell>
          <cell r="AG4531" t="str">
            <v/>
          </cell>
          <cell r="AH4531" t="str">
            <v>/</v>
          </cell>
          <cell r="AI4531" t="str">
            <v>/</v>
          </cell>
        </row>
        <row r="4532">
          <cell r="AF4532" t="str">
            <v/>
          </cell>
          <cell r="AG4532" t="str">
            <v/>
          </cell>
          <cell r="AH4532" t="str">
            <v>/</v>
          </cell>
          <cell r="AI4532" t="str">
            <v>/</v>
          </cell>
        </row>
        <row r="4533">
          <cell r="AF4533" t="str">
            <v/>
          </cell>
          <cell r="AG4533" t="str">
            <v/>
          </cell>
          <cell r="AH4533" t="str">
            <v>/</v>
          </cell>
          <cell r="AI4533" t="str">
            <v>/</v>
          </cell>
        </row>
        <row r="4534">
          <cell r="AF4534" t="str">
            <v/>
          </cell>
          <cell r="AG4534" t="str">
            <v/>
          </cell>
          <cell r="AH4534" t="str">
            <v>/</v>
          </cell>
          <cell r="AI4534" t="str">
            <v>/</v>
          </cell>
        </row>
        <row r="4535">
          <cell r="AF4535" t="str">
            <v/>
          </cell>
          <cell r="AG4535" t="str">
            <v/>
          </cell>
          <cell r="AH4535" t="str">
            <v>/</v>
          </cell>
          <cell r="AI4535" t="str">
            <v>/</v>
          </cell>
        </row>
        <row r="4536">
          <cell r="AF4536" t="str">
            <v/>
          </cell>
          <cell r="AG4536" t="str">
            <v/>
          </cell>
          <cell r="AH4536" t="str">
            <v>/</v>
          </cell>
          <cell r="AI4536" t="str">
            <v>/</v>
          </cell>
        </row>
        <row r="4537">
          <cell r="AF4537" t="str">
            <v/>
          </cell>
          <cell r="AG4537" t="str">
            <v/>
          </cell>
          <cell r="AH4537" t="str">
            <v>/</v>
          </cell>
          <cell r="AI4537" t="str">
            <v>/</v>
          </cell>
        </row>
        <row r="4538">
          <cell r="AF4538" t="str">
            <v/>
          </cell>
          <cell r="AG4538" t="str">
            <v/>
          </cell>
          <cell r="AH4538" t="str">
            <v>/</v>
          </cell>
          <cell r="AI4538" t="str">
            <v>/</v>
          </cell>
        </row>
        <row r="4539">
          <cell r="AF4539" t="str">
            <v/>
          </cell>
          <cell r="AG4539" t="str">
            <v/>
          </cell>
          <cell r="AH4539" t="str">
            <v>/</v>
          </cell>
          <cell r="AI4539" t="str">
            <v>/</v>
          </cell>
        </row>
        <row r="4540">
          <cell r="AF4540" t="str">
            <v/>
          </cell>
          <cell r="AG4540" t="str">
            <v/>
          </cell>
          <cell r="AH4540" t="str">
            <v>/</v>
          </cell>
          <cell r="AI4540" t="str">
            <v>/</v>
          </cell>
        </row>
        <row r="4541">
          <cell r="AF4541" t="str">
            <v/>
          </cell>
          <cell r="AG4541" t="str">
            <v/>
          </cell>
          <cell r="AH4541" t="str">
            <v>/</v>
          </cell>
          <cell r="AI4541" t="str">
            <v>/</v>
          </cell>
        </row>
        <row r="4542">
          <cell r="AF4542" t="str">
            <v/>
          </cell>
          <cell r="AG4542" t="str">
            <v/>
          </cell>
          <cell r="AH4542" t="str">
            <v>/</v>
          </cell>
          <cell r="AI4542" t="str">
            <v>/</v>
          </cell>
        </row>
        <row r="4543">
          <cell r="AF4543" t="str">
            <v/>
          </cell>
          <cell r="AG4543" t="str">
            <v/>
          </cell>
          <cell r="AH4543" t="str">
            <v>/</v>
          </cell>
          <cell r="AI4543" t="str">
            <v>/</v>
          </cell>
        </row>
        <row r="4544">
          <cell r="AF4544" t="str">
            <v/>
          </cell>
          <cell r="AG4544" t="str">
            <v/>
          </cell>
          <cell r="AH4544" t="str">
            <v>/</v>
          </cell>
          <cell r="AI4544" t="str">
            <v>/</v>
          </cell>
        </row>
        <row r="4545">
          <cell r="AF4545" t="str">
            <v/>
          </cell>
          <cell r="AG4545" t="str">
            <v/>
          </cell>
          <cell r="AH4545" t="str">
            <v>/</v>
          </cell>
          <cell r="AI4545" t="str">
            <v>/</v>
          </cell>
        </row>
        <row r="4546">
          <cell r="AF4546" t="str">
            <v/>
          </cell>
          <cell r="AG4546" t="str">
            <v/>
          </cell>
          <cell r="AH4546" t="str">
            <v>/</v>
          </cell>
          <cell r="AI4546" t="str">
            <v>/</v>
          </cell>
        </row>
        <row r="4547">
          <cell r="AF4547" t="str">
            <v/>
          </cell>
          <cell r="AG4547" t="str">
            <v/>
          </cell>
          <cell r="AH4547" t="str">
            <v>/</v>
          </cell>
          <cell r="AI4547" t="str">
            <v>/</v>
          </cell>
        </row>
        <row r="4548">
          <cell r="AF4548" t="str">
            <v/>
          </cell>
          <cell r="AG4548" t="str">
            <v/>
          </cell>
          <cell r="AH4548" t="str">
            <v>/</v>
          </cell>
          <cell r="AI4548" t="str">
            <v>/</v>
          </cell>
        </row>
        <row r="4549">
          <cell r="AF4549" t="str">
            <v/>
          </cell>
          <cell r="AG4549" t="str">
            <v/>
          </cell>
          <cell r="AH4549" t="str">
            <v>/</v>
          </cell>
          <cell r="AI4549" t="str">
            <v>/</v>
          </cell>
        </row>
        <row r="4550">
          <cell r="AF4550" t="str">
            <v/>
          </cell>
          <cell r="AG4550" t="str">
            <v/>
          </cell>
          <cell r="AH4550" t="str">
            <v>/</v>
          </cell>
          <cell r="AI4550" t="str">
            <v>/</v>
          </cell>
        </row>
        <row r="4551">
          <cell r="AF4551" t="str">
            <v/>
          </cell>
          <cell r="AG4551" t="str">
            <v/>
          </cell>
          <cell r="AH4551" t="str">
            <v>/</v>
          </cell>
          <cell r="AI4551" t="str">
            <v>/</v>
          </cell>
        </row>
        <row r="4552">
          <cell r="AF4552" t="str">
            <v/>
          </cell>
          <cell r="AG4552" t="str">
            <v/>
          </cell>
          <cell r="AH4552" t="str">
            <v>/</v>
          </cell>
          <cell r="AI4552" t="str">
            <v>/</v>
          </cell>
        </row>
        <row r="4553">
          <cell r="AF4553" t="str">
            <v/>
          </cell>
          <cell r="AG4553" t="str">
            <v/>
          </cell>
          <cell r="AH4553" t="str">
            <v>/</v>
          </cell>
          <cell r="AI4553" t="str">
            <v>/</v>
          </cell>
        </row>
        <row r="4554">
          <cell r="AF4554" t="str">
            <v/>
          </cell>
          <cell r="AG4554" t="str">
            <v/>
          </cell>
          <cell r="AH4554" t="str">
            <v>/</v>
          </cell>
          <cell r="AI4554" t="str">
            <v>/</v>
          </cell>
        </row>
        <row r="4555">
          <cell r="AF4555" t="str">
            <v/>
          </cell>
          <cell r="AG4555" t="str">
            <v/>
          </cell>
          <cell r="AH4555" t="str">
            <v>/</v>
          </cell>
          <cell r="AI4555" t="str">
            <v>/</v>
          </cell>
        </row>
        <row r="4556">
          <cell r="AF4556" t="str">
            <v/>
          </cell>
          <cell r="AG4556" t="str">
            <v/>
          </cell>
          <cell r="AH4556" t="str">
            <v>/</v>
          </cell>
          <cell r="AI4556" t="str">
            <v>/</v>
          </cell>
        </row>
        <row r="4557">
          <cell r="AF4557" t="str">
            <v/>
          </cell>
          <cell r="AG4557" t="str">
            <v/>
          </cell>
          <cell r="AH4557" t="str">
            <v>/</v>
          </cell>
          <cell r="AI4557" t="str">
            <v>/</v>
          </cell>
        </row>
        <row r="4558">
          <cell r="AF4558" t="str">
            <v/>
          </cell>
          <cell r="AG4558" t="str">
            <v/>
          </cell>
          <cell r="AH4558" t="str">
            <v>/</v>
          </cell>
          <cell r="AI4558" t="str">
            <v>/</v>
          </cell>
        </row>
        <row r="4559">
          <cell r="AF4559" t="str">
            <v/>
          </cell>
          <cell r="AG4559" t="str">
            <v/>
          </cell>
          <cell r="AH4559" t="str">
            <v>/</v>
          </cell>
          <cell r="AI4559" t="str">
            <v>/</v>
          </cell>
        </row>
        <row r="4560">
          <cell r="AF4560" t="str">
            <v/>
          </cell>
          <cell r="AG4560" t="str">
            <v/>
          </cell>
          <cell r="AH4560" t="str">
            <v>/</v>
          </cell>
          <cell r="AI4560" t="str">
            <v>/</v>
          </cell>
        </row>
        <row r="4561">
          <cell r="AF4561" t="str">
            <v/>
          </cell>
          <cell r="AG4561" t="str">
            <v/>
          </cell>
          <cell r="AH4561" t="str">
            <v>/</v>
          </cell>
          <cell r="AI4561" t="str">
            <v>/</v>
          </cell>
        </row>
        <row r="4562">
          <cell r="AF4562" t="str">
            <v/>
          </cell>
          <cell r="AG4562" t="str">
            <v/>
          </cell>
          <cell r="AH4562" t="str">
            <v>/</v>
          </cell>
          <cell r="AI4562" t="str">
            <v>/</v>
          </cell>
        </row>
        <row r="4563">
          <cell r="AF4563" t="str">
            <v/>
          </cell>
          <cell r="AG4563" t="str">
            <v/>
          </cell>
          <cell r="AH4563" t="str">
            <v>/</v>
          </cell>
          <cell r="AI4563" t="str">
            <v>/</v>
          </cell>
        </row>
        <row r="4564">
          <cell r="AF4564" t="str">
            <v/>
          </cell>
          <cell r="AG4564" t="str">
            <v/>
          </cell>
          <cell r="AH4564" t="str">
            <v>/</v>
          </cell>
          <cell r="AI4564" t="str">
            <v>/</v>
          </cell>
        </row>
        <row r="4565">
          <cell r="AF4565" t="str">
            <v/>
          </cell>
          <cell r="AG4565" t="str">
            <v/>
          </cell>
          <cell r="AH4565" t="str">
            <v>/</v>
          </cell>
          <cell r="AI4565" t="str">
            <v>/</v>
          </cell>
        </row>
        <row r="4566">
          <cell r="AF4566" t="str">
            <v/>
          </cell>
          <cell r="AG4566" t="str">
            <v/>
          </cell>
          <cell r="AH4566" t="str">
            <v>/</v>
          </cell>
          <cell r="AI4566" t="str">
            <v>/</v>
          </cell>
        </row>
        <row r="4567">
          <cell r="AF4567" t="str">
            <v/>
          </cell>
          <cell r="AG4567" t="str">
            <v/>
          </cell>
          <cell r="AH4567" t="str">
            <v>/</v>
          </cell>
          <cell r="AI4567" t="str">
            <v>/</v>
          </cell>
        </row>
        <row r="4568">
          <cell r="AF4568" t="str">
            <v/>
          </cell>
          <cell r="AG4568" t="str">
            <v/>
          </cell>
          <cell r="AH4568" t="str">
            <v>/</v>
          </cell>
          <cell r="AI4568" t="str">
            <v>/</v>
          </cell>
        </row>
        <row r="4569">
          <cell r="AF4569" t="str">
            <v/>
          </cell>
          <cell r="AG4569" t="str">
            <v/>
          </cell>
          <cell r="AH4569" t="str">
            <v>/</v>
          </cell>
          <cell r="AI4569" t="str">
            <v>/</v>
          </cell>
        </row>
        <row r="4570">
          <cell r="AF4570" t="str">
            <v/>
          </cell>
          <cell r="AG4570" t="str">
            <v/>
          </cell>
          <cell r="AH4570" t="str">
            <v>/</v>
          </cell>
          <cell r="AI4570" t="str">
            <v>/</v>
          </cell>
        </row>
        <row r="4571">
          <cell r="AF4571" t="str">
            <v/>
          </cell>
          <cell r="AG4571" t="str">
            <v/>
          </cell>
          <cell r="AH4571" t="str">
            <v>/</v>
          </cell>
          <cell r="AI4571" t="str">
            <v>/</v>
          </cell>
        </row>
        <row r="4572">
          <cell r="AF4572" t="str">
            <v/>
          </cell>
          <cell r="AG4572" t="str">
            <v/>
          </cell>
          <cell r="AH4572" t="str">
            <v>/</v>
          </cell>
          <cell r="AI4572" t="str">
            <v>/</v>
          </cell>
        </row>
        <row r="4573">
          <cell r="AF4573" t="str">
            <v/>
          </cell>
          <cell r="AG4573" t="str">
            <v/>
          </cell>
          <cell r="AH4573" t="str">
            <v>/</v>
          </cell>
          <cell r="AI4573" t="str">
            <v>/</v>
          </cell>
        </row>
        <row r="4574">
          <cell r="AF4574" t="str">
            <v/>
          </cell>
          <cell r="AG4574" t="str">
            <v/>
          </cell>
          <cell r="AH4574" t="str">
            <v>/</v>
          </cell>
          <cell r="AI4574" t="str">
            <v>/</v>
          </cell>
        </row>
        <row r="4575">
          <cell r="AF4575" t="str">
            <v/>
          </cell>
          <cell r="AG4575" t="str">
            <v/>
          </cell>
          <cell r="AH4575" t="str">
            <v>/</v>
          </cell>
          <cell r="AI4575" t="str">
            <v>/</v>
          </cell>
        </row>
        <row r="4576">
          <cell r="AF4576" t="str">
            <v/>
          </cell>
          <cell r="AG4576" t="str">
            <v/>
          </cell>
          <cell r="AH4576" t="str">
            <v>/</v>
          </cell>
          <cell r="AI4576" t="str">
            <v>/</v>
          </cell>
        </row>
        <row r="4577">
          <cell r="AF4577" t="str">
            <v/>
          </cell>
          <cell r="AG4577" t="str">
            <v/>
          </cell>
          <cell r="AH4577" t="str">
            <v>/</v>
          </cell>
          <cell r="AI4577" t="str">
            <v>/</v>
          </cell>
        </row>
        <row r="4578">
          <cell r="AF4578" t="str">
            <v/>
          </cell>
          <cell r="AG4578" t="str">
            <v/>
          </cell>
          <cell r="AH4578" t="str">
            <v>/</v>
          </cell>
          <cell r="AI4578" t="str">
            <v>/</v>
          </cell>
        </row>
        <row r="4579">
          <cell r="AF4579" t="str">
            <v/>
          </cell>
          <cell r="AG4579" t="str">
            <v/>
          </cell>
          <cell r="AH4579" t="str">
            <v>/</v>
          </cell>
          <cell r="AI4579" t="str">
            <v>/</v>
          </cell>
        </row>
        <row r="4580">
          <cell r="AF4580" t="str">
            <v/>
          </cell>
          <cell r="AG4580" t="str">
            <v/>
          </cell>
          <cell r="AH4580" t="str">
            <v>/</v>
          </cell>
          <cell r="AI4580" t="str">
            <v>/</v>
          </cell>
        </row>
        <row r="4581">
          <cell r="AF4581" t="str">
            <v/>
          </cell>
          <cell r="AG4581" t="str">
            <v/>
          </cell>
          <cell r="AH4581" t="str">
            <v>/</v>
          </cell>
          <cell r="AI4581" t="str">
            <v>/</v>
          </cell>
        </row>
        <row r="4582">
          <cell r="AF4582" t="str">
            <v/>
          </cell>
          <cell r="AG4582" t="str">
            <v/>
          </cell>
          <cell r="AH4582" t="str">
            <v>/</v>
          </cell>
          <cell r="AI4582" t="str">
            <v>/</v>
          </cell>
        </row>
        <row r="4583">
          <cell r="AF4583" t="str">
            <v/>
          </cell>
          <cell r="AG4583" t="str">
            <v/>
          </cell>
          <cell r="AH4583" t="str">
            <v>/</v>
          </cell>
          <cell r="AI4583" t="str">
            <v>/</v>
          </cell>
        </row>
        <row r="4584">
          <cell r="AF4584" t="str">
            <v/>
          </cell>
          <cell r="AG4584" t="str">
            <v/>
          </cell>
          <cell r="AH4584" t="str">
            <v>/</v>
          </cell>
          <cell r="AI4584" t="str">
            <v>/</v>
          </cell>
        </row>
        <row r="4585">
          <cell r="AF4585" t="str">
            <v/>
          </cell>
          <cell r="AG4585" t="str">
            <v/>
          </cell>
          <cell r="AH4585" t="str">
            <v>/</v>
          </cell>
          <cell r="AI4585" t="str">
            <v>/</v>
          </cell>
        </row>
        <row r="4586">
          <cell r="AF4586" t="str">
            <v/>
          </cell>
          <cell r="AG4586" t="str">
            <v/>
          </cell>
          <cell r="AH4586" t="str">
            <v>/</v>
          </cell>
          <cell r="AI4586" t="str">
            <v>/</v>
          </cell>
        </row>
        <row r="4587">
          <cell r="AF4587" t="str">
            <v/>
          </cell>
          <cell r="AG4587" t="str">
            <v/>
          </cell>
          <cell r="AH4587" t="str">
            <v>/</v>
          </cell>
          <cell r="AI4587" t="str">
            <v>/</v>
          </cell>
        </row>
        <row r="4588">
          <cell r="AF4588" t="str">
            <v/>
          </cell>
          <cell r="AG4588" t="str">
            <v/>
          </cell>
          <cell r="AH4588" t="str">
            <v>/</v>
          </cell>
          <cell r="AI4588" t="str">
            <v>/</v>
          </cell>
        </row>
        <row r="4589">
          <cell r="AF4589" t="str">
            <v/>
          </cell>
          <cell r="AG4589" t="str">
            <v/>
          </cell>
          <cell r="AH4589" t="str">
            <v>/</v>
          </cell>
          <cell r="AI4589" t="str">
            <v>/</v>
          </cell>
        </row>
        <row r="4590">
          <cell r="AF4590" t="str">
            <v/>
          </cell>
          <cell r="AG4590" t="str">
            <v/>
          </cell>
          <cell r="AH4590" t="str">
            <v>/</v>
          </cell>
          <cell r="AI4590" t="str">
            <v>/</v>
          </cell>
        </row>
        <row r="4591">
          <cell r="AF4591" t="str">
            <v/>
          </cell>
          <cell r="AG4591" t="str">
            <v/>
          </cell>
          <cell r="AH4591" t="str">
            <v>/</v>
          </cell>
          <cell r="AI4591" t="str">
            <v>/</v>
          </cell>
        </row>
        <row r="4592">
          <cell r="AF4592" t="str">
            <v/>
          </cell>
          <cell r="AG4592" t="str">
            <v/>
          </cell>
          <cell r="AH4592" t="str">
            <v>/</v>
          </cell>
          <cell r="AI4592" t="str">
            <v>/</v>
          </cell>
        </row>
        <row r="4593">
          <cell r="AF4593" t="str">
            <v/>
          </cell>
          <cell r="AG4593" t="str">
            <v/>
          </cell>
          <cell r="AH4593" t="str">
            <v>/</v>
          </cell>
          <cell r="AI4593" t="str">
            <v>/</v>
          </cell>
        </row>
        <row r="4594">
          <cell r="AF4594" t="str">
            <v/>
          </cell>
          <cell r="AG4594" t="str">
            <v/>
          </cell>
          <cell r="AH4594" t="str">
            <v>/</v>
          </cell>
          <cell r="AI4594" t="str">
            <v>/</v>
          </cell>
        </row>
        <row r="4595">
          <cell r="AF4595" t="str">
            <v/>
          </cell>
          <cell r="AG4595" t="str">
            <v/>
          </cell>
          <cell r="AH4595" t="str">
            <v>/</v>
          </cell>
          <cell r="AI4595" t="str">
            <v>/</v>
          </cell>
        </row>
        <row r="4596">
          <cell r="AF4596" t="str">
            <v/>
          </cell>
          <cell r="AG4596" t="str">
            <v/>
          </cell>
          <cell r="AH4596" t="str">
            <v>/</v>
          </cell>
          <cell r="AI4596" t="str">
            <v>/</v>
          </cell>
        </row>
        <row r="4597">
          <cell r="AF4597" t="str">
            <v/>
          </cell>
          <cell r="AG4597" t="str">
            <v/>
          </cell>
          <cell r="AH4597" t="str">
            <v>/</v>
          </cell>
          <cell r="AI4597" t="str">
            <v>/</v>
          </cell>
        </row>
        <row r="4598">
          <cell r="AF4598" t="str">
            <v/>
          </cell>
          <cell r="AG4598" t="str">
            <v/>
          </cell>
          <cell r="AH4598" t="str">
            <v>/</v>
          </cell>
          <cell r="AI4598" t="str">
            <v>/</v>
          </cell>
        </row>
        <row r="4599">
          <cell r="AF4599" t="str">
            <v/>
          </cell>
          <cell r="AG4599" t="str">
            <v/>
          </cell>
          <cell r="AH4599" t="str">
            <v>/</v>
          </cell>
          <cell r="AI4599" t="str">
            <v>/</v>
          </cell>
        </row>
        <row r="4600">
          <cell r="AF4600" t="str">
            <v/>
          </cell>
          <cell r="AG4600" t="str">
            <v/>
          </cell>
          <cell r="AH4600" t="str">
            <v>/</v>
          </cell>
          <cell r="AI4600" t="str">
            <v>/</v>
          </cell>
        </row>
        <row r="4601">
          <cell r="AF4601" t="str">
            <v/>
          </cell>
          <cell r="AG4601" t="str">
            <v/>
          </cell>
          <cell r="AH4601" t="str">
            <v>/</v>
          </cell>
          <cell r="AI4601" t="str">
            <v>/</v>
          </cell>
        </row>
        <row r="4602">
          <cell r="AF4602" t="str">
            <v/>
          </cell>
          <cell r="AG4602" t="str">
            <v/>
          </cell>
          <cell r="AH4602" t="str">
            <v>/</v>
          </cell>
          <cell r="AI4602" t="str">
            <v>/</v>
          </cell>
        </row>
        <row r="4603">
          <cell r="AF4603" t="str">
            <v/>
          </cell>
          <cell r="AG4603" t="str">
            <v/>
          </cell>
          <cell r="AH4603" t="str">
            <v>/</v>
          </cell>
          <cell r="AI4603" t="str">
            <v>/</v>
          </cell>
        </row>
        <row r="4604">
          <cell r="AF4604" t="str">
            <v/>
          </cell>
          <cell r="AG4604" t="str">
            <v/>
          </cell>
          <cell r="AH4604" t="str">
            <v>/</v>
          </cell>
          <cell r="AI4604" t="str">
            <v>/</v>
          </cell>
        </row>
        <row r="4605">
          <cell r="AF4605" t="str">
            <v/>
          </cell>
          <cell r="AG4605" t="str">
            <v/>
          </cell>
          <cell r="AH4605" t="str">
            <v>/</v>
          </cell>
          <cell r="AI4605" t="str">
            <v>/</v>
          </cell>
        </row>
        <row r="4606">
          <cell r="AF4606" t="str">
            <v/>
          </cell>
          <cell r="AG4606" t="str">
            <v/>
          </cell>
          <cell r="AH4606" t="str">
            <v>/</v>
          </cell>
          <cell r="AI4606" t="str">
            <v>/</v>
          </cell>
        </row>
        <row r="4607">
          <cell r="AF4607" t="str">
            <v/>
          </cell>
          <cell r="AG4607" t="str">
            <v/>
          </cell>
          <cell r="AH4607" t="str">
            <v>/</v>
          </cell>
          <cell r="AI4607" t="str">
            <v>/</v>
          </cell>
        </row>
        <row r="4608">
          <cell r="AF4608" t="str">
            <v/>
          </cell>
          <cell r="AG4608" t="str">
            <v/>
          </cell>
          <cell r="AH4608" t="str">
            <v>/</v>
          </cell>
          <cell r="AI4608" t="str">
            <v>/</v>
          </cell>
        </row>
        <row r="4609">
          <cell r="AF4609" t="str">
            <v/>
          </cell>
          <cell r="AG4609" t="str">
            <v/>
          </cell>
          <cell r="AH4609" t="str">
            <v>/</v>
          </cell>
          <cell r="AI4609" t="str">
            <v>/</v>
          </cell>
        </row>
        <row r="4610">
          <cell r="AF4610" t="str">
            <v/>
          </cell>
          <cell r="AG4610" t="str">
            <v/>
          </cell>
          <cell r="AH4610" t="str">
            <v>/</v>
          </cell>
          <cell r="AI4610" t="str">
            <v>/</v>
          </cell>
        </row>
        <row r="4611">
          <cell r="AF4611" t="str">
            <v/>
          </cell>
          <cell r="AG4611" t="str">
            <v/>
          </cell>
          <cell r="AH4611" t="str">
            <v>/</v>
          </cell>
          <cell r="AI4611" t="str">
            <v>/</v>
          </cell>
        </row>
        <row r="4612">
          <cell r="AF4612" t="str">
            <v/>
          </cell>
          <cell r="AG4612" t="str">
            <v/>
          </cell>
          <cell r="AH4612" t="str">
            <v>/</v>
          </cell>
          <cell r="AI4612" t="str">
            <v>/</v>
          </cell>
        </row>
        <row r="4613">
          <cell r="AF4613" t="str">
            <v/>
          </cell>
          <cell r="AG4613" t="str">
            <v/>
          </cell>
          <cell r="AH4613" t="str">
            <v>/</v>
          </cell>
          <cell r="AI4613" t="str">
            <v>/</v>
          </cell>
        </row>
        <row r="4614">
          <cell r="AF4614" t="str">
            <v/>
          </cell>
          <cell r="AG4614" t="str">
            <v/>
          </cell>
          <cell r="AH4614" t="str">
            <v>/</v>
          </cell>
          <cell r="AI4614" t="str">
            <v>/</v>
          </cell>
        </row>
        <row r="4615">
          <cell r="AF4615" t="str">
            <v/>
          </cell>
          <cell r="AG4615" t="str">
            <v/>
          </cell>
          <cell r="AH4615" t="str">
            <v>/</v>
          </cell>
          <cell r="AI4615" t="str">
            <v>/</v>
          </cell>
        </row>
        <row r="4616">
          <cell r="AF4616" t="str">
            <v/>
          </cell>
          <cell r="AG4616" t="str">
            <v/>
          </cell>
          <cell r="AH4616" t="str">
            <v>/</v>
          </cell>
          <cell r="AI4616" t="str">
            <v>/</v>
          </cell>
        </row>
        <row r="4617">
          <cell r="AF4617" t="str">
            <v/>
          </cell>
          <cell r="AG4617" t="str">
            <v/>
          </cell>
          <cell r="AH4617" t="str">
            <v>/</v>
          </cell>
          <cell r="AI4617" t="str">
            <v>/</v>
          </cell>
        </row>
        <row r="4618">
          <cell r="AF4618" t="str">
            <v/>
          </cell>
          <cell r="AG4618" t="str">
            <v/>
          </cell>
          <cell r="AH4618" t="str">
            <v>/</v>
          </cell>
          <cell r="AI4618" t="str">
            <v>/</v>
          </cell>
        </row>
        <row r="4619">
          <cell r="AF4619" t="str">
            <v/>
          </cell>
          <cell r="AG4619" t="str">
            <v/>
          </cell>
          <cell r="AH4619" t="str">
            <v>/</v>
          </cell>
          <cell r="AI4619" t="str">
            <v>/</v>
          </cell>
        </row>
        <row r="4620">
          <cell r="AF4620" t="str">
            <v/>
          </cell>
          <cell r="AG4620" t="str">
            <v/>
          </cell>
          <cell r="AH4620" t="str">
            <v>/</v>
          </cell>
          <cell r="AI4620" t="str">
            <v>/</v>
          </cell>
        </row>
        <row r="4621">
          <cell r="AF4621" t="str">
            <v/>
          </cell>
          <cell r="AG4621" t="str">
            <v/>
          </cell>
          <cell r="AH4621" t="str">
            <v>/</v>
          </cell>
          <cell r="AI4621" t="str">
            <v>/</v>
          </cell>
        </row>
        <row r="4622">
          <cell r="AF4622" t="str">
            <v/>
          </cell>
          <cell r="AG4622" t="str">
            <v/>
          </cell>
          <cell r="AH4622" t="str">
            <v>/</v>
          </cell>
          <cell r="AI4622" t="str">
            <v>/</v>
          </cell>
        </row>
        <row r="4623">
          <cell r="AF4623" t="str">
            <v/>
          </cell>
          <cell r="AG4623" t="str">
            <v/>
          </cell>
          <cell r="AH4623" t="str">
            <v>/</v>
          </cell>
          <cell r="AI4623" t="str">
            <v>/</v>
          </cell>
        </row>
        <row r="4624">
          <cell r="AF4624" t="str">
            <v/>
          </cell>
          <cell r="AG4624" t="str">
            <v/>
          </cell>
          <cell r="AH4624" t="str">
            <v>/</v>
          </cell>
          <cell r="AI4624" t="str">
            <v>/</v>
          </cell>
        </row>
        <row r="4625">
          <cell r="AF4625" t="str">
            <v/>
          </cell>
          <cell r="AG4625" t="str">
            <v/>
          </cell>
          <cell r="AH4625" t="str">
            <v>/</v>
          </cell>
          <cell r="AI4625" t="str">
            <v>/</v>
          </cell>
        </row>
        <row r="4626">
          <cell r="AF4626" t="str">
            <v/>
          </cell>
          <cell r="AG4626" t="str">
            <v/>
          </cell>
          <cell r="AH4626" t="str">
            <v>/</v>
          </cell>
          <cell r="AI4626" t="str">
            <v>/</v>
          </cell>
        </row>
        <row r="4627">
          <cell r="AF4627" t="str">
            <v/>
          </cell>
          <cell r="AG4627" t="str">
            <v/>
          </cell>
          <cell r="AH4627" t="str">
            <v>/</v>
          </cell>
          <cell r="AI4627" t="str">
            <v>/</v>
          </cell>
        </row>
        <row r="4628">
          <cell r="AF4628" t="str">
            <v/>
          </cell>
          <cell r="AG4628" t="str">
            <v/>
          </cell>
          <cell r="AH4628" t="str">
            <v>/</v>
          </cell>
          <cell r="AI4628" t="str">
            <v>/</v>
          </cell>
        </row>
        <row r="4629">
          <cell r="AF4629" t="str">
            <v/>
          </cell>
          <cell r="AG4629" t="str">
            <v/>
          </cell>
          <cell r="AH4629" t="str">
            <v>/</v>
          </cell>
          <cell r="AI4629" t="str">
            <v>/</v>
          </cell>
        </row>
        <row r="4630">
          <cell r="AF4630" t="str">
            <v/>
          </cell>
          <cell r="AG4630" t="str">
            <v/>
          </cell>
          <cell r="AH4630" t="str">
            <v>/</v>
          </cell>
          <cell r="AI4630" t="str">
            <v>/</v>
          </cell>
        </row>
        <row r="4631">
          <cell r="AF4631" t="str">
            <v/>
          </cell>
          <cell r="AG4631" t="str">
            <v/>
          </cell>
          <cell r="AH4631" t="str">
            <v>/</v>
          </cell>
          <cell r="AI4631" t="str">
            <v>/</v>
          </cell>
        </row>
        <row r="4632">
          <cell r="AF4632" t="str">
            <v/>
          </cell>
          <cell r="AG4632" t="str">
            <v/>
          </cell>
          <cell r="AH4632" t="str">
            <v>/</v>
          </cell>
          <cell r="AI4632" t="str">
            <v>/</v>
          </cell>
        </row>
        <row r="4633">
          <cell r="AF4633" t="str">
            <v/>
          </cell>
          <cell r="AG4633" t="str">
            <v/>
          </cell>
          <cell r="AH4633" t="str">
            <v>/</v>
          </cell>
          <cell r="AI4633" t="str">
            <v>/</v>
          </cell>
        </row>
        <row r="4634">
          <cell r="AF4634" t="str">
            <v/>
          </cell>
          <cell r="AG4634" t="str">
            <v/>
          </cell>
          <cell r="AH4634" t="str">
            <v>/</v>
          </cell>
          <cell r="AI4634" t="str">
            <v>/</v>
          </cell>
        </row>
        <row r="4635">
          <cell r="AF4635" t="str">
            <v/>
          </cell>
          <cell r="AG4635" t="str">
            <v/>
          </cell>
          <cell r="AH4635" t="str">
            <v>/</v>
          </cell>
          <cell r="AI4635" t="str">
            <v>/</v>
          </cell>
        </row>
        <row r="4636">
          <cell r="AF4636" t="str">
            <v/>
          </cell>
          <cell r="AG4636" t="str">
            <v/>
          </cell>
          <cell r="AH4636" t="str">
            <v>/</v>
          </cell>
          <cell r="AI4636" t="str">
            <v>/</v>
          </cell>
        </row>
        <row r="4637">
          <cell r="AF4637" t="str">
            <v/>
          </cell>
          <cell r="AG4637" t="str">
            <v/>
          </cell>
          <cell r="AH4637" t="str">
            <v>/</v>
          </cell>
          <cell r="AI4637" t="str">
            <v>/</v>
          </cell>
        </row>
        <row r="4638">
          <cell r="AF4638" t="str">
            <v/>
          </cell>
          <cell r="AG4638" t="str">
            <v/>
          </cell>
          <cell r="AH4638" t="str">
            <v>/</v>
          </cell>
          <cell r="AI4638" t="str">
            <v>/</v>
          </cell>
        </row>
        <row r="4639">
          <cell r="AF4639" t="str">
            <v/>
          </cell>
          <cell r="AG4639" t="str">
            <v/>
          </cell>
          <cell r="AH4639" t="str">
            <v>/</v>
          </cell>
          <cell r="AI4639" t="str">
            <v>/</v>
          </cell>
        </row>
        <row r="4640">
          <cell r="AF4640" t="str">
            <v/>
          </cell>
          <cell r="AG4640" t="str">
            <v/>
          </cell>
          <cell r="AH4640" t="str">
            <v>/</v>
          </cell>
          <cell r="AI4640" t="str">
            <v>/</v>
          </cell>
        </row>
        <row r="4641">
          <cell r="AF4641" t="str">
            <v/>
          </cell>
          <cell r="AG4641" t="str">
            <v/>
          </cell>
          <cell r="AH4641" t="str">
            <v>/</v>
          </cell>
          <cell r="AI4641" t="str">
            <v>/</v>
          </cell>
        </row>
        <row r="4642">
          <cell r="AF4642" t="str">
            <v/>
          </cell>
          <cell r="AG4642" t="str">
            <v/>
          </cell>
          <cell r="AH4642" t="str">
            <v>/</v>
          </cell>
          <cell r="AI4642" t="str">
            <v>/</v>
          </cell>
        </row>
        <row r="4643">
          <cell r="AF4643" t="str">
            <v/>
          </cell>
          <cell r="AG4643" t="str">
            <v/>
          </cell>
          <cell r="AH4643" t="str">
            <v>/</v>
          </cell>
          <cell r="AI4643" t="str">
            <v>/</v>
          </cell>
        </row>
        <row r="4644">
          <cell r="AF4644" t="str">
            <v/>
          </cell>
          <cell r="AG4644" t="str">
            <v/>
          </cell>
          <cell r="AH4644" t="str">
            <v>/</v>
          </cell>
          <cell r="AI4644" t="str">
            <v>/</v>
          </cell>
        </row>
        <row r="4645">
          <cell r="AF4645" t="str">
            <v/>
          </cell>
          <cell r="AG4645" t="str">
            <v/>
          </cell>
          <cell r="AH4645" t="str">
            <v>/</v>
          </cell>
          <cell r="AI4645" t="str">
            <v>/</v>
          </cell>
        </row>
        <row r="4646">
          <cell r="AF4646" t="str">
            <v/>
          </cell>
          <cell r="AG4646" t="str">
            <v/>
          </cell>
          <cell r="AH4646" t="str">
            <v>/</v>
          </cell>
          <cell r="AI4646" t="str">
            <v>/</v>
          </cell>
        </row>
        <row r="4647">
          <cell r="AF4647" t="str">
            <v/>
          </cell>
          <cell r="AG4647" t="str">
            <v/>
          </cell>
          <cell r="AH4647" t="str">
            <v>/</v>
          </cell>
          <cell r="AI4647" t="str">
            <v>/</v>
          </cell>
        </row>
        <row r="4648">
          <cell r="AF4648" t="str">
            <v/>
          </cell>
          <cell r="AG4648" t="str">
            <v/>
          </cell>
          <cell r="AH4648" t="str">
            <v>/</v>
          </cell>
          <cell r="AI4648" t="str">
            <v>/</v>
          </cell>
        </row>
        <row r="4649">
          <cell r="AF4649" t="str">
            <v/>
          </cell>
          <cell r="AG4649" t="str">
            <v/>
          </cell>
          <cell r="AH4649" t="str">
            <v>/</v>
          </cell>
          <cell r="AI4649" t="str">
            <v>/</v>
          </cell>
        </row>
        <row r="4650">
          <cell r="AF4650" t="str">
            <v/>
          </cell>
          <cell r="AG4650" t="str">
            <v/>
          </cell>
          <cell r="AH4650" t="str">
            <v>/</v>
          </cell>
          <cell r="AI4650" t="str">
            <v>/</v>
          </cell>
        </row>
        <row r="4651">
          <cell r="AF4651" t="str">
            <v/>
          </cell>
          <cell r="AG4651" t="str">
            <v/>
          </cell>
          <cell r="AH4651" t="str">
            <v>/</v>
          </cell>
          <cell r="AI4651" t="str">
            <v>/</v>
          </cell>
        </row>
        <row r="4652">
          <cell r="AF4652" t="str">
            <v/>
          </cell>
          <cell r="AG4652" t="str">
            <v/>
          </cell>
          <cell r="AH4652" t="str">
            <v>/</v>
          </cell>
          <cell r="AI4652" t="str">
            <v>/</v>
          </cell>
        </row>
        <row r="4653">
          <cell r="AF4653" t="str">
            <v/>
          </cell>
          <cell r="AG4653" t="str">
            <v/>
          </cell>
          <cell r="AH4653" t="str">
            <v>/</v>
          </cell>
          <cell r="AI4653" t="str">
            <v>/</v>
          </cell>
        </row>
        <row r="4654">
          <cell r="AF4654" t="str">
            <v/>
          </cell>
          <cell r="AG4654" t="str">
            <v/>
          </cell>
          <cell r="AH4654" t="str">
            <v>/</v>
          </cell>
          <cell r="AI4654" t="str">
            <v>/</v>
          </cell>
        </row>
        <row r="4655">
          <cell r="AF4655" t="str">
            <v/>
          </cell>
          <cell r="AG4655" t="str">
            <v/>
          </cell>
          <cell r="AH4655" t="str">
            <v>/</v>
          </cell>
          <cell r="AI4655" t="str">
            <v>/</v>
          </cell>
        </row>
        <row r="4656">
          <cell r="AF4656" t="str">
            <v/>
          </cell>
          <cell r="AG4656" t="str">
            <v/>
          </cell>
          <cell r="AH4656" t="str">
            <v>/</v>
          </cell>
          <cell r="AI4656" t="str">
            <v>/</v>
          </cell>
        </row>
        <row r="4657">
          <cell r="AF4657" t="str">
            <v/>
          </cell>
          <cell r="AG4657" t="str">
            <v/>
          </cell>
          <cell r="AH4657" t="str">
            <v>/</v>
          </cell>
          <cell r="AI4657" t="str">
            <v>/</v>
          </cell>
        </row>
        <row r="4658">
          <cell r="AF4658" t="str">
            <v/>
          </cell>
          <cell r="AG4658" t="str">
            <v/>
          </cell>
          <cell r="AH4658" t="str">
            <v>/</v>
          </cell>
          <cell r="AI4658" t="str">
            <v>/</v>
          </cell>
        </row>
        <row r="4659">
          <cell r="AF4659" t="str">
            <v/>
          </cell>
          <cell r="AG4659" t="str">
            <v/>
          </cell>
          <cell r="AH4659" t="str">
            <v>/</v>
          </cell>
          <cell r="AI4659" t="str">
            <v>/</v>
          </cell>
        </row>
        <row r="4660">
          <cell r="AF4660" t="str">
            <v/>
          </cell>
          <cell r="AG4660" t="str">
            <v/>
          </cell>
          <cell r="AH4660" t="str">
            <v>/</v>
          </cell>
          <cell r="AI4660" t="str">
            <v>/</v>
          </cell>
        </row>
        <row r="4661">
          <cell r="AF4661" t="str">
            <v/>
          </cell>
          <cell r="AG4661" t="str">
            <v/>
          </cell>
          <cell r="AH4661" t="str">
            <v>/</v>
          </cell>
          <cell r="AI4661" t="str">
            <v>/</v>
          </cell>
        </row>
        <row r="4662">
          <cell r="AF4662" t="str">
            <v/>
          </cell>
          <cell r="AG4662" t="str">
            <v/>
          </cell>
          <cell r="AH4662" t="str">
            <v>/</v>
          </cell>
          <cell r="AI4662" t="str">
            <v>/</v>
          </cell>
        </row>
        <row r="4663">
          <cell r="AF4663" t="str">
            <v/>
          </cell>
          <cell r="AG4663" t="str">
            <v/>
          </cell>
          <cell r="AH4663" t="str">
            <v>/</v>
          </cell>
          <cell r="AI4663" t="str">
            <v>/</v>
          </cell>
        </row>
        <row r="4664">
          <cell r="AF4664" t="str">
            <v/>
          </cell>
          <cell r="AG4664" t="str">
            <v/>
          </cell>
          <cell r="AH4664" t="str">
            <v>/</v>
          </cell>
          <cell r="AI4664" t="str">
            <v>/</v>
          </cell>
        </row>
        <row r="4665">
          <cell r="AF4665" t="str">
            <v/>
          </cell>
          <cell r="AG4665" t="str">
            <v/>
          </cell>
          <cell r="AH4665" t="str">
            <v>/</v>
          </cell>
          <cell r="AI4665" t="str">
            <v>/</v>
          </cell>
        </row>
        <row r="4666">
          <cell r="AF4666" t="str">
            <v/>
          </cell>
          <cell r="AG4666" t="str">
            <v/>
          </cell>
          <cell r="AH4666" t="str">
            <v>/</v>
          </cell>
          <cell r="AI4666" t="str">
            <v>/</v>
          </cell>
        </row>
        <row r="4667">
          <cell r="AF4667" t="str">
            <v/>
          </cell>
          <cell r="AG4667" t="str">
            <v/>
          </cell>
          <cell r="AH4667" t="str">
            <v>/</v>
          </cell>
          <cell r="AI4667" t="str">
            <v>/</v>
          </cell>
        </row>
        <row r="4668">
          <cell r="AF4668" t="str">
            <v/>
          </cell>
          <cell r="AG4668" t="str">
            <v/>
          </cell>
          <cell r="AH4668" t="str">
            <v>/</v>
          </cell>
          <cell r="AI4668" t="str">
            <v>/</v>
          </cell>
        </row>
        <row r="4669">
          <cell r="AF4669" t="str">
            <v/>
          </cell>
          <cell r="AG4669" t="str">
            <v/>
          </cell>
          <cell r="AH4669" t="str">
            <v>/</v>
          </cell>
          <cell r="AI4669" t="str">
            <v>/</v>
          </cell>
        </row>
        <row r="4670">
          <cell r="AF4670" t="str">
            <v/>
          </cell>
          <cell r="AG4670" t="str">
            <v/>
          </cell>
          <cell r="AH4670" t="str">
            <v>/</v>
          </cell>
          <cell r="AI4670" t="str">
            <v>/</v>
          </cell>
        </row>
        <row r="4671">
          <cell r="AF4671" t="str">
            <v/>
          </cell>
          <cell r="AG4671" t="str">
            <v/>
          </cell>
          <cell r="AH4671" t="str">
            <v>/</v>
          </cell>
          <cell r="AI4671" t="str">
            <v>/</v>
          </cell>
        </row>
        <row r="4672">
          <cell r="AF4672" t="str">
            <v/>
          </cell>
          <cell r="AG4672" t="str">
            <v/>
          </cell>
          <cell r="AH4672" t="str">
            <v>/</v>
          </cell>
          <cell r="AI4672" t="str">
            <v>/</v>
          </cell>
        </row>
        <row r="4673">
          <cell r="AF4673" t="str">
            <v/>
          </cell>
          <cell r="AG4673" t="str">
            <v/>
          </cell>
          <cell r="AH4673" t="str">
            <v>/</v>
          </cell>
          <cell r="AI4673" t="str">
            <v>/</v>
          </cell>
        </row>
        <row r="4674">
          <cell r="AF4674" t="str">
            <v/>
          </cell>
          <cell r="AG4674" t="str">
            <v/>
          </cell>
          <cell r="AH4674" t="str">
            <v>/</v>
          </cell>
          <cell r="AI4674" t="str">
            <v>/</v>
          </cell>
        </row>
        <row r="4675">
          <cell r="AF4675" t="str">
            <v/>
          </cell>
          <cell r="AG4675" t="str">
            <v/>
          </cell>
          <cell r="AH4675" t="str">
            <v>/</v>
          </cell>
          <cell r="AI4675" t="str">
            <v>/</v>
          </cell>
        </row>
        <row r="4676">
          <cell r="AF4676" t="str">
            <v/>
          </cell>
          <cell r="AG4676" t="str">
            <v/>
          </cell>
          <cell r="AH4676" t="str">
            <v>/</v>
          </cell>
          <cell r="AI4676" t="str">
            <v>/</v>
          </cell>
        </row>
        <row r="4677">
          <cell r="AF4677" t="str">
            <v/>
          </cell>
          <cell r="AG4677" t="str">
            <v/>
          </cell>
          <cell r="AH4677" t="str">
            <v>/</v>
          </cell>
          <cell r="AI4677" t="str">
            <v>/</v>
          </cell>
        </row>
        <row r="4678">
          <cell r="AF4678" t="str">
            <v/>
          </cell>
          <cell r="AG4678" t="str">
            <v/>
          </cell>
          <cell r="AH4678" t="str">
            <v>/</v>
          </cell>
          <cell r="AI4678" t="str">
            <v>/</v>
          </cell>
        </row>
        <row r="4679">
          <cell r="AF4679" t="str">
            <v/>
          </cell>
          <cell r="AG4679" t="str">
            <v/>
          </cell>
          <cell r="AH4679" t="str">
            <v>/</v>
          </cell>
          <cell r="AI4679" t="str">
            <v>/</v>
          </cell>
        </row>
        <row r="4680">
          <cell r="AF4680" t="str">
            <v/>
          </cell>
          <cell r="AG4680" t="str">
            <v/>
          </cell>
          <cell r="AH4680" t="str">
            <v>/</v>
          </cell>
          <cell r="AI4680" t="str">
            <v>/</v>
          </cell>
        </row>
        <row r="4681">
          <cell r="AF4681" t="str">
            <v/>
          </cell>
          <cell r="AG4681" t="str">
            <v/>
          </cell>
          <cell r="AH4681" t="str">
            <v>/</v>
          </cell>
          <cell r="AI4681" t="str">
            <v>/</v>
          </cell>
        </row>
        <row r="4682">
          <cell r="AF4682" t="str">
            <v/>
          </cell>
          <cell r="AG4682" t="str">
            <v/>
          </cell>
          <cell r="AH4682" t="str">
            <v>/</v>
          </cell>
          <cell r="AI4682" t="str">
            <v>/</v>
          </cell>
        </row>
        <row r="4683">
          <cell r="AF4683" t="str">
            <v/>
          </cell>
          <cell r="AG4683" t="str">
            <v/>
          </cell>
          <cell r="AH4683" t="str">
            <v>/</v>
          </cell>
          <cell r="AI4683" t="str">
            <v>/</v>
          </cell>
        </row>
        <row r="4684">
          <cell r="AF4684" t="str">
            <v/>
          </cell>
          <cell r="AG4684" t="str">
            <v/>
          </cell>
          <cell r="AH4684" t="str">
            <v>/</v>
          </cell>
          <cell r="AI4684" t="str">
            <v>/</v>
          </cell>
        </row>
        <row r="4685">
          <cell r="AF4685" t="str">
            <v/>
          </cell>
          <cell r="AG4685" t="str">
            <v/>
          </cell>
          <cell r="AH4685" t="str">
            <v>/</v>
          </cell>
          <cell r="AI4685" t="str">
            <v>/</v>
          </cell>
        </row>
        <row r="4686">
          <cell r="AF4686" t="str">
            <v/>
          </cell>
          <cell r="AG4686" t="str">
            <v/>
          </cell>
          <cell r="AH4686" t="str">
            <v>/</v>
          </cell>
          <cell r="AI4686" t="str">
            <v>/</v>
          </cell>
        </row>
        <row r="4687">
          <cell r="AF4687" t="str">
            <v/>
          </cell>
          <cell r="AG4687" t="str">
            <v/>
          </cell>
          <cell r="AH4687" t="str">
            <v>/</v>
          </cell>
          <cell r="AI4687" t="str">
            <v>/</v>
          </cell>
        </row>
        <row r="4688">
          <cell r="AF4688" t="str">
            <v/>
          </cell>
          <cell r="AG4688" t="str">
            <v/>
          </cell>
          <cell r="AH4688" t="str">
            <v>/</v>
          </cell>
          <cell r="AI4688" t="str">
            <v>/</v>
          </cell>
        </row>
        <row r="4689">
          <cell r="AF4689" t="str">
            <v/>
          </cell>
          <cell r="AG4689" t="str">
            <v/>
          </cell>
          <cell r="AH4689" t="str">
            <v>/</v>
          </cell>
          <cell r="AI4689" t="str">
            <v>/</v>
          </cell>
        </row>
        <row r="4690">
          <cell r="AF4690" t="str">
            <v/>
          </cell>
          <cell r="AG4690" t="str">
            <v/>
          </cell>
          <cell r="AH4690" t="str">
            <v>/</v>
          </cell>
          <cell r="AI4690" t="str">
            <v>/</v>
          </cell>
        </row>
        <row r="4691">
          <cell r="AF4691" t="str">
            <v/>
          </cell>
          <cell r="AG4691" t="str">
            <v/>
          </cell>
          <cell r="AH4691" t="str">
            <v>/</v>
          </cell>
          <cell r="AI4691" t="str">
            <v>/</v>
          </cell>
        </row>
        <row r="4692">
          <cell r="AF4692" t="str">
            <v/>
          </cell>
          <cell r="AG4692" t="str">
            <v/>
          </cell>
          <cell r="AH4692" t="str">
            <v>/</v>
          </cell>
          <cell r="AI4692" t="str">
            <v>/</v>
          </cell>
        </row>
        <row r="4693">
          <cell r="AF4693" t="str">
            <v/>
          </cell>
          <cell r="AG4693" t="str">
            <v/>
          </cell>
          <cell r="AH4693" t="str">
            <v>/</v>
          </cell>
          <cell r="AI4693" t="str">
            <v>/</v>
          </cell>
        </row>
        <row r="4694">
          <cell r="AF4694" t="str">
            <v/>
          </cell>
          <cell r="AG4694" t="str">
            <v/>
          </cell>
          <cell r="AH4694" t="str">
            <v>/</v>
          </cell>
          <cell r="AI4694" t="str">
            <v>/</v>
          </cell>
        </row>
        <row r="4695">
          <cell r="AF4695" t="str">
            <v/>
          </cell>
          <cell r="AG4695" t="str">
            <v/>
          </cell>
          <cell r="AH4695" t="str">
            <v>/</v>
          </cell>
          <cell r="AI4695" t="str">
            <v>/</v>
          </cell>
        </row>
        <row r="4696">
          <cell r="AF4696" t="str">
            <v/>
          </cell>
          <cell r="AG4696" t="str">
            <v/>
          </cell>
          <cell r="AH4696" t="str">
            <v>/</v>
          </cell>
          <cell r="AI4696" t="str">
            <v>/</v>
          </cell>
        </row>
        <row r="4697">
          <cell r="AF4697" t="str">
            <v/>
          </cell>
          <cell r="AG4697" t="str">
            <v/>
          </cell>
          <cell r="AH4697" t="str">
            <v>/</v>
          </cell>
          <cell r="AI4697" t="str">
            <v>/</v>
          </cell>
        </row>
        <row r="4698">
          <cell r="AF4698" t="str">
            <v/>
          </cell>
          <cell r="AG4698" t="str">
            <v/>
          </cell>
          <cell r="AH4698" t="str">
            <v>/</v>
          </cell>
          <cell r="AI4698" t="str">
            <v>/</v>
          </cell>
        </row>
        <row r="4699">
          <cell r="AF4699" t="str">
            <v/>
          </cell>
          <cell r="AG4699" t="str">
            <v/>
          </cell>
          <cell r="AH4699" t="str">
            <v>/</v>
          </cell>
          <cell r="AI4699" t="str">
            <v>/</v>
          </cell>
        </row>
        <row r="4700">
          <cell r="AF4700" t="str">
            <v/>
          </cell>
          <cell r="AG4700" t="str">
            <v/>
          </cell>
          <cell r="AH4700" t="str">
            <v>/</v>
          </cell>
          <cell r="AI4700" t="str">
            <v>/</v>
          </cell>
        </row>
        <row r="4701">
          <cell r="AF4701" t="str">
            <v/>
          </cell>
          <cell r="AG4701" t="str">
            <v/>
          </cell>
          <cell r="AH4701" t="str">
            <v>/</v>
          </cell>
          <cell r="AI4701" t="str">
            <v>/</v>
          </cell>
        </row>
        <row r="4702">
          <cell r="AF4702" t="str">
            <v/>
          </cell>
          <cell r="AG4702" t="str">
            <v/>
          </cell>
          <cell r="AH4702" t="str">
            <v>/</v>
          </cell>
          <cell r="AI4702" t="str">
            <v>/</v>
          </cell>
        </row>
        <row r="4703">
          <cell r="AF4703" t="str">
            <v/>
          </cell>
          <cell r="AG4703" t="str">
            <v/>
          </cell>
          <cell r="AH4703" t="str">
            <v>/</v>
          </cell>
          <cell r="AI4703" t="str">
            <v>/</v>
          </cell>
        </row>
        <row r="4704">
          <cell r="AF4704" t="str">
            <v/>
          </cell>
          <cell r="AG4704" t="str">
            <v/>
          </cell>
          <cell r="AH4704" t="str">
            <v>/</v>
          </cell>
          <cell r="AI4704" t="str">
            <v>/</v>
          </cell>
        </row>
        <row r="4705">
          <cell r="AF4705" t="str">
            <v/>
          </cell>
          <cell r="AG4705" t="str">
            <v/>
          </cell>
          <cell r="AH4705" t="str">
            <v>/</v>
          </cell>
          <cell r="AI4705" t="str">
            <v>/</v>
          </cell>
        </row>
        <row r="4706">
          <cell r="AF4706" t="str">
            <v/>
          </cell>
          <cell r="AG4706" t="str">
            <v/>
          </cell>
          <cell r="AH4706" t="str">
            <v>/</v>
          </cell>
          <cell r="AI4706" t="str">
            <v>/</v>
          </cell>
        </row>
        <row r="4707">
          <cell r="AF4707" t="str">
            <v/>
          </cell>
          <cell r="AG4707" t="str">
            <v/>
          </cell>
          <cell r="AH4707" t="str">
            <v>/</v>
          </cell>
          <cell r="AI4707" t="str">
            <v>/</v>
          </cell>
        </row>
        <row r="4708">
          <cell r="AF4708" t="str">
            <v/>
          </cell>
          <cell r="AG4708" t="str">
            <v/>
          </cell>
          <cell r="AH4708" t="str">
            <v>/</v>
          </cell>
          <cell r="AI4708" t="str">
            <v>/</v>
          </cell>
        </row>
        <row r="4709">
          <cell r="AF4709" t="str">
            <v/>
          </cell>
          <cell r="AG4709" t="str">
            <v/>
          </cell>
          <cell r="AH4709" t="str">
            <v>/</v>
          </cell>
          <cell r="AI4709" t="str">
            <v>/</v>
          </cell>
        </row>
        <row r="4710">
          <cell r="AF4710" t="str">
            <v/>
          </cell>
          <cell r="AG4710" t="str">
            <v/>
          </cell>
          <cell r="AH4710" t="str">
            <v>/</v>
          </cell>
          <cell r="AI4710" t="str">
            <v>/</v>
          </cell>
        </row>
        <row r="4711">
          <cell r="AF4711" t="str">
            <v/>
          </cell>
          <cell r="AG4711" t="str">
            <v/>
          </cell>
          <cell r="AH4711" t="str">
            <v>/</v>
          </cell>
          <cell r="AI4711" t="str">
            <v>/</v>
          </cell>
        </row>
        <row r="4712">
          <cell r="AF4712" t="str">
            <v/>
          </cell>
          <cell r="AG4712" t="str">
            <v/>
          </cell>
          <cell r="AH4712" t="str">
            <v>/</v>
          </cell>
          <cell r="AI4712" t="str">
            <v>/</v>
          </cell>
        </row>
        <row r="4713">
          <cell r="AF4713" t="str">
            <v/>
          </cell>
          <cell r="AG4713" t="str">
            <v/>
          </cell>
          <cell r="AH4713" t="str">
            <v>/</v>
          </cell>
          <cell r="AI4713" t="str">
            <v>/</v>
          </cell>
        </row>
        <row r="4714">
          <cell r="AF4714" t="str">
            <v/>
          </cell>
          <cell r="AG4714" t="str">
            <v/>
          </cell>
          <cell r="AH4714" t="str">
            <v>/</v>
          </cell>
          <cell r="AI4714" t="str">
            <v>/</v>
          </cell>
        </row>
        <row r="4715">
          <cell r="AF4715" t="str">
            <v/>
          </cell>
          <cell r="AG4715" t="str">
            <v/>
          </cell>
          <cell r="AH4715" t="str">
            <v>/</v>
          </cell>
          <cell r="AI4715" t="str">
            <v>/</v>
          </cell>
        </row>
        <row r="4716">
          <cell r="AF4716" t="str">
            <v/>
          </cell>
          <cell r="AG4716" t="str">
            <v/>
          </cell>
          <cell r="AH4716" t="str">
            <v>/</v>
          </cell>
          <cell r="AI4716" t="str">
            <v>/</v>
          </cell>
        </row>
        <row r="4717">
          <cell r="AF4717" t="str">
            <v/>
          </cell>
          <cell r="AG4717" t="str">
            <v/>
          </cell>
          <cell r="AH4717" t="str">
            <v>/</v>
          </cell>
          <cell r="AI4717" t="str">
            <v>/</v>
          </cell>
        </row>
        <row r="4718">
          <cell r="AF4718" t="str">
            <v/>
          </cell>
          <cell r="AG4718" t="str">
            <v/>
          </cell>
          <cell r="AH4718" t="str">
            <v>/</v>
          </cell>
          <cell r="AI4718" t="str">
            <v>/</v>
          </cell>
        </row>
        <row r="4719">
          <cell r="AF4719" t="str">
            <v/>
          </cell>
          <cell r="AG4719" t="str">
            <v/>
          </cell>
          <cell r="AH4719" t="str">
            <v>/</v>
          </cell>
          <cell r="AI4719" t="str">
            <v>/</v>
          </cell>
        </row>
        <row r="4720">
          <cell r="AF4720" t="str">
            <v/>
          </cell>
          <cell r="AG4720" t="str">
            <v/>
          </cell>
          <cell r="AH4720" t="str">
            <v>/</v>
          </cell>
          <cell r="AI4720" t="str">
            <v>/</v>
          </cell>
        </row>
        <row r="4721">
          <cell r="AF4721" t="str">
            <v/>
          </cell>
          <cell r="AG4721" t="str">
            <v/>
          </cell>
          <cell r="AH4721" t="str">
            <v>/</v>
          </cell>
          <cell r="AI4721" t="str">
            <v>/</v>
          </cell>
        </row>
        <row r="4722">
          <cell r="AF4722" t="str">
            <v/>
          </cell>
          <cell r="AG4722" t="str">
            <v/>
          </cell>
          <cell r="AH4722" t="str">
            <v>/</v>
          </cell>
          <cell r="AI4722" t="str">
            <v>/</v>
          </cell>
        </row>
        <row r="4723">
          <cell r="AF4723" t="str">
            <v/>
          </cell>
          <cell r="AG4723" t="str">
            <v/>
          </cell>
          <cell r="AH4723" t="str">
            <v>/</v>
          </cell>
          <cell r="AI4723" t="str">
            <v>/</v>
          </cell>
        </row>
        <row r="4724">
          <cell r="AF4724" t="str">
            <v/>
          </cell>
          <cell r="AG4724" t="str">
            <v/>
          </cell>
          <cell r="AH4724" t="str">
            <v>/</v>
          </cell>
          <cell r="AI4724" t="str">
            <v>/</v>
          </cell>
        </row>
        <row r="4725">
          <cell r="AF4725" t="str">
            <v/>
          </cell>
          <cell r="AG4725" t="str">
            <v/>
          </cell>
          <cell r="AH4725" t="str">
            <v>/</v>
          </cell>
          <cell r="AI4725" t="str">
            <v>/</v>
          </cell>
        </row>
        <row r="4726">
          <cell r="AF4726" t="str">
            <v/>
          </cell>
          <cell r="AG4726" t="str">
            <v/>
          </cell>
          <cell r="AH4726" t="str">
            <v>/</v>
          </cell>
          <cell r="AI4726" t="str">
            <v>/</v>
          </cell>
        </row>
        <row r="4727">
          <cell r="AF4727" t="str">
            <v/>
          </cell>
          <cell r="AG4727" t="str">
            <v/>
          </cell>
          <cell r="AH4727" t="str">
            <v>/</v>
          </cell>
          <cell r="AI4727" t="str">
            <v>/</v>
          </cell>
        </row>
        <row r="4728">
          <cell r="AF4728" t="str">
            <v/>
          </cell>
          <cell r="AG4728" t="str">
            <v/>
          </cell>
          <cell r="AH4728" t="str">
            <v>/</v>
          </cell>
          <cell r="AI4728" t="str">
            <v>/</v>
          </cell>
        </row>
        <row r="4729">
          <cell r="AF4729" t="str">
            <v/>
          </cell>
          <cell r="AG4729" t="str">
            <v/>
          </cell>
          <cell r="AH4729" t="str">
            <v>/</v>
          </cell>
          <cell r="AI4729" t="str">
            <v>/</v>
          </cell>
        </row>
        <row r="4730">
          <cell r="AF4730" t="str">
            <v/>
          </cell>
          <cell r="AG4730" t="str">
            <v/>
          </cell>
          <cell r="AH4730" t="str">
            <v>/</v>
          </cell>
          <cell r="AI4730" t="str">
            <v>/</v>
          </cell>
        </row>
        <row r="4731">
          <cell r="AF4731" t="str">
            <v/>
          </cell>
          <cell r="AG4731" t="str">
            <v/>
          </cell>
          <cell r="AH4731" t="str">
            <v>/</v>
          </cell>
          <cell r="AI4731" t="str">
            <v>/</v>
          </cell>
        </row>
        <row r="4732">
          <cell r="AF4732" t="str">
            <v/>
          </cell>
          <cell r="AG4732" t="str">
            <v/>
          </cell>
          <cell r="AH4732" t="str">
            <v>/</v>
          </cell>
          <cell r="AI4732" t="str">
            <v>/</v>
          </cell>
        </row>
        <row r="4733">
          <cell r="AF4733" t="str">
            <v/>
          </cell>
          <cell r="AG4733" t="str">
            <v/>
          </cell>
          <cell r="AH4733" t="str">
            <v>/</v>
          </cell>
          <cell r="AI4733" t="str">
            <v>/</v>
          </cell>
        </row>
        <row r="4734">
          <cell r="AF4734" t="str">
            <v/>
          </cell>
          <cell r="AG4734" t="str">
            <v/>
          </cell>
          <cell r="AH4734" t="str">
            <v>/</v>
          </cell>
          <cell r="AI4734" t="str">
            <v>/</v>
          </cell>
        </row>
        <row r="4735">
          <cell r="AF4735" t="str">
            <v/>
          </cell>
          <cell r="AG4735" t="str">
            <v/>
          </cell>
          <cell r="AH4735" t="str">
            <v>/</v>
          </cell>
          <cell r="AI4735" t="str">
            <v>/</v>
          </cell>
        </row>
        <row r="4736">
          <cell r="AF4736" t="str">
            <v/>
          </cell>
          <cell r="AG4736" t="str">
            <v/>
          </cell>
          <cell r="AH4736" t="str">
            <v>/</v>
          </cell>
          <cell r="AI4736" t="str">
            <v>/</v>
          </cell>
        </row>
        <row r="4737">
          <cell r="AF4737" t="str">
            <v/>
          </cell>
          <cell r="AG4737" t="str">
            <v/>
          </cell>
          <cell r="AH4737" t="str">
            <v>/</v>
          </cell>
          <cell r="AI4737" t="str">
            <v>/</v>
          </cell>
        </row>
        <row r="4738">
          <cell r="AF4738" t="str">
            <v/>
          </cell>
          <cell r="AG4738" t="str">
            <v/>
          </cell>
          <cell r="AH4738" t="str">
            <v>/</v>
          </cell>
          <cell r="AI4738" t="str">
            <v>/</v>
          </cell>
        </row>
        <row r="4739">
          <cell r="AF4739" t="str">
            <v/>
          </cell>
          <cell r="AG4739" t="str">
            <v/>
          </cell>
          <cell r="AH4739" t="str">
            <v>/</v>
          </cell>
          <cell r="AI4739" t="str">
            <v>/</v>
          </cell>
        </row>
        <row r="4740">
          <cell r="AF4740" t="str">
            <v/>
          </cell>
          <cell r="AG4740" t="str">
            <v/>
          </cell>
          <cell r="AH4740" t="str">
            <v>/</v>
          </cell>
          <cell r="AI4740" t="str">
            <v>/</v>
          </cell>
        </row>
        <row r="4741">
          <cell r="AF4741" t="str">
            <v/>
          </cell>
          <cell r="AG4741" t="str">
            <v/>
          </cell>
          <cell r="AH4741" t="str">
            <v>/</v>
          </cell>
          <cell r="AI4741" t="str">
            <v>/</v>
          </cell>
        </row>
        <row r="4742">
          <cell r="AF4742" t="str">
            <v/>
          </cell>
          <cell r="AG4742" t="str">
            <v/>
          </cell>
          <cell r="AH4742" t="str">
            <v>/</v>
          </cell>
          <cell r="AI4742" t="str">
            <v>/</v>
          </cell>
        </row>
        <row r="4743">
          <cell r="AF4743" t="str">
            <v/>
          </cell>
          <cell r="AG4743" t="str">
            <v/>
          </cell>
          <cell r="AH4743" t="str">
            <v>/</v>
          </cell>
          <cell r="AI4743" t="str">
            <v>/</v>
          </cell>
        </row>
        <row r="4744">
          <cell r="AF4744" t="str">
            <v/>
          </cell>
          <cell r="AG4744" t="str">
            <v/>
          </cell>
          <cell r="AH4744" t="str">
            <v>/</v>
          </cell>
          <cell r="AI4744" t="str">
            <v>/</v>
          </cell>
        </row>
        <row r="4745">
          <cell r="AF4745" t="str">
            <v/>
          </cell>
          <cell r="AG4745" t="str">
            <v/>
          </cell>
          <cell r="AH4745" t="str">
            <v>/</v>
          </cell>
          <cell r="AI4745" t="str">
            <v>/</v>
          </cell>
        </row>
        <row r="4746">
          <cell r="AF4746" t="str">
            <v/>
          </cell>
          <cell r="AG4746" t="str">
            <v/>
          </cell>
          <cell r="AH4746" t="str">
            <v>/</v>
          </cell>
          <cell r="AI4746" t="str">
            <v>/</v>
          </cell>
        </row>
        <row r="4747">
          <cell r="AF4747" t="str">
            <v/>
          </cell>
          <cell r="AG4747" t="str">
            <v/>
          </cell>
          <cell r="AH4747" t="str">
            <v>/</v>
          </cell>
          <cell r="AI4747" t="str">
            <v>/</v>
          </cell>
        </row>
        <row r="4748">
          <cell r="AF4748" t="str">
            <v/>
          </cell>
          <cell r="AG4748" t="str">
            <v/>
          </cell>
          <cell r="AH4748" t="str">
            <v>/</v>
          </cell>
          <cell r="AI4748" t="str">
            <v>/</v>
          </cell>
        </row>
        <row r="4749">
          <cell r="AF4749" t="str">
            <v/>
          </cell>
          <cell r="AG4749" t="str">
            <v/>
          </cell>
          <cell r="AH4749" t="str">
            <v>/</v>
          </cell>
          <cell r="AI4749" t="str">
            <v>/</v>
          </cell>
        </row>
        <row r="4750">
          <cell r="AF4750" t="str">
            <v/>
          </cell>
          <cell r="AG4750" t="str">
            <v/>
          </cell>
          <cell r="AH4750" t="str">
            <v>/</v>
          </cell>
          <cell r="AI4750" t="str">
            <v>/</v>
          </cell>
        </row>
        <row r="4751">
          <cell r="AF4751" t="str">
            <v/>
          </cell>
          <cell r="AG4751" t="str">
            <v/>
          </cell>
          <cell r="AH4751" t="str">
            <v>/</v>
          </cell>
          <cell r="AI4751" t="str">
            <v>/</v>
          </cell>
        </row>
        <row r="4752">
          <cell r="AF4752" t="str">
            <v/>
          </cell>
          <cell r="AG4752" t="str">
            <v/>
          </cell>
          <cell r="AH4752" t="str">
            <v>/</v>
          </cell>
          <cell r="AI4752" t="str">
            <v>/</v>
          </cell>
        </row>
        <row r="4753">
          <cell r="AF4753" t="str">
            <v/>
          </cell>
          <cell r="AG4753" t="str">
            <v/>
          </cell>
          <cell r="AH4753" t="str">
            <v>/</v>
          </cell>
          <cell r="AI4753" t="str">
            <v>/</v>
          </cell>
        </row>
        <row r="4754">
          <cell r="AF4754" t="str">
            <v/>
          </cell>
          <cell r="AG4754" t="str">
            <v/>
          </cell>
          <cell r="AH4754" t="str">
            <v>/</v>
          </cell>
          <cell r="AI4754" t="str">
            <v>/</v>
          </cell>
        </row>
        <row r="4755">
          <cell r="AF4755" t="str">
            <v/>
          </cell>
          <cell r="AG4755" t="str">
            <v/>
          </cell>
          <cell r="AH4755" t="str">
            <v>/</v>
          </cell>
          <cell r="AI4755" t="str">
            <v>/</v>
          </cell>
        </row>
        <row r="4756">
          <cell r="AF4756" t="str">
            <v/>
          </cell>
          <cell r="AG4756" t="str">
            <v/>
          </cell>
          <cell r="AH4756" t="str">
            <v>/</v>
          </cell>
          <cell r="AI4756" t="str">
            <v>/</v>
          </cell>
        </row>
        <row r="4757">
          <cell r="AF4757" t="str">
            <v/>
          </cell>
          <cell r="AG4757" t="str">
            <v/>
          </cell>
          <cell r="AH4757" t="str">
            <v>/</v>
          </cell>
          <cell r="AI4757" t="str">
            <v>/</v>
          </cell>
        </row>
        <row r="4758">
          <cell r="AF4758" t="str">
            <v/>
          </cell>
          <cell r="AG4758" t="str">
            <v/>
          </cell>
          <cell r="AH4758" t="str">
            <v>/</v>
          </cell>
          <cell r="AI4758" t="str">
            <v>/</v>
          </cell>
        </row>
        <row r="4759">
          <cell r="AF4759" t="str">
            <v/>
          </cell>
          <cell r="AG4759" t="str">
            <v/>
          </cell>
          <cell r="AH4759" t="str">
            <v>/</v>
          </cell>
          <cell r="AI4759" t="str">
            <v>/</v>
          </cell>
        </row>
        <row r="4760">
          <cell r="AF4760" t="str">
            <v/>
          </cell>
          <cell r="AG4760" t="str">
            <v/>
          </cell>
          <cell r="AH4760" t="str">
            <v>/</v>
          </cell>
          <cell r="AI4760" t="str">
            <v>/</v>
          </cell>
        </row>
        <row r="4761">
          <cell r="AF4761" t="str">
            <v/>
          </cell>
          <cell r="AG4761" t="str">
            <v/>
          </cell>
          <cell r="AH4761" t="str">
            <v>/</v>
          </cell>
          <cell r="AI4761" t="str">
            <v>/</v>
          </cell>
        </row>
        <row r="4762">
          <cell r="AF4762" t="str">
            <v/>
          </cell>
          <cell r="AG4762" t="str">
            <v/>
          </cell>
          <cell r="AH4762" t="str">
            <v>/</v>
          </cell>
          <cell r="AI4762" t="str">
            <v>/</v>
          </cell>
        </row>
        <row r="4763">
          <cell r="AF4763" t="str">
            <v/>
          </cell>
          <cell r="AG4763" t="str">
            <v/>
          </cell>
          <cell r="AH4763" t="str">
            <v>/</v>
          </cell>
          <cell r="AI4763" t="str">
            <v>/</v>
          </cell>
        </row>
        <row r="4764">
          <cell r="AF4764" t="str">
            <v/>
          </cell>
          <cell r="AG4764" t="str">
            <v/>
          </cell>
          <cell r="AH4764" t="str">
            <v>/</v>
          </cell>
          <cell r="AI4764" t="str">
            <v>/</v>
          </cell>
        </row>
        <row r="4765">
          <cell r="AF4765" t="str">
            <v/>
          </cell>
          <cell r="AG4765" t="str">
            <v/>
          </cell>
          <cell r="AH4765" t="str">
            <v>/</v>
          </cell>
          <cell r="AI4765" t="str">
            <v>/</v>
          </cell>
        </row>
        <row r="4766">
          <cell r="AF4766" t="str">
            <v/>
          </cell>
          <cell r="AG4766" t="str">
            <v/>
          </cell>
          <cell r="AH4766" t="str">
            <v>/</v>
          </cell>
          <cell r="AI4766" t="str">
            <v>/</v>
          </cell>
        </row>
        <row r="4767">
          <cell r="AF4767" t="str">
            <v/>
          </cell>
          <cell r="AG4767" t="str">
            <v/>
          </cell>
          <cell r="AH4767" t="str">
            <v>/</v>
          </cell>
          <cell r="AI4767" t="str">
            <v>/</v>
          </cell>
        </row>
        <row r="4768">
          <cell r="AF4768" t="str">
            <v/>
          </cell>
          <cell r="AG4768" t="str">
            <v/>
          </cell>
          <cell r="AH4768" t="str">
            <v>/</v>
          </cell>
          <cell r="AI4768" t="str">
            <v>/</v>
          </cell>
        </row>
        <row r="4769">
          <cell r="AF4769" t="str">
            <v/>
          </cell>
          <cell r="AG4769" t="str">
            <v/>
          </cell>
          <cell r="AH4769" t="str">
            <v>/</v>
          </cell>
          <cell r="AI4769" t="str">
            <v>/</v>
          </cell>
        </row>
        <row r="4770">
          <cell r="AF4770" t="str">
            <v/>
          </cell>
          <cell r="AG4770" t="str">
            <v/>
          </cell>
          <cell r="AH4770" t="str">
            <v>/</v>
          </cell>
          <cell r="AI4770" t="str">
            <v>/</v>
          </cell>
        </row>
        <row r="4771">
          <cell r="AF4771" t="str">
            <v/>
          </cell>
          <cell r="AG4771" t="str">
            <v/>
          </cell>
          <cell r="AH4771" t="str">
            <v>/</v>
          </cell>
          <cell r="AI4771" t="str">
            <v>/</v>
          </cell>
        </row>
        <row r="4772">
          <cell r="AF4772" t="str">
            <v/>
          </cell>
          <cell r="AG4772" t="str">
            <v/>
          </cell>
          <cell r="AH4772" t="str">
            <v>/</v>
          </cell>
          <cell r="AI4772" t="str">
            <v>/</v>
          </cell>
        </row>
        <row r="4773">
          <cell r="AF4773" t="str">
            <v/>
          </cell>
          <cell r="AG4773" t="str">
            <v/>
          </cell>
          <cell r="AH4773" t="str">
            <v>/</v>
          </cell>
          <cell r="AI4773" t="str">
            <v>/</v>
          </cell>
        </row>
        <row r="4774">
          <cell r="AF4774" t="str">
            <v/>
          </cell>
          <cell r="AG4774" t="str">
            <v/>
          </cell>
          <cell r="AH4774" t="str">
            <v>/</v>
          </cell>
          <cell r="AI4774" t="str">
            <v>/</v>
          </cell>
        </row>
        <row r="4775">
          <cell r="AF4775" t="str">
            <v/>
          </cell>
          <cell r="AG4775" t="str">
            <v/>
          </cell>
          <cell r="AH4775" t="str">
            <v>/</v>
          </cell>
          <cell r="AI4775" t="str">
            <v>/</v>
          </cell>
        </row>
        <row r="4776">
          <cell r="AF4776" t="str">
            <v/>
          </cell>
          <cell r="AG4776" t="str">
            <v/>
          </cell>
          <cell r="AH4776" t="str">
            <v>/</v>
          </cell>
          <cell r="AI4776" t="str">
            <v>/</v>
          </cell>
        </row>
        <row r="4777">
          <cell r="AF4777" t="str">
            <v/>
          </cell>
          <cell r="AG4777" t="str">
            <v/>
          </cell>
          <cell r="AH4777" t="str">
            <v>/</v>
          </cell>
          <cell r="AI4777" t="str">
            <v>/</v>
          </cell>
        </row>
        <row r="4778">
          <cell r="AF4778" t="str">
            <v/>
          </cell>
          <cell r="AG4778" t="str">
            <v/>
          </cell>
          <cell r="AH4778" t="str">
            <v>/</v>
          </cell>
          <cell r="AI4778" t="str">
            <v>/</v>
          </cell>
        </row>
        <row r="4779">
          <cell r="AF4779" t="str">
            <v/>
          </cell>
          <cell r="AG4779" t="str">
            <v/>
          </cell>
          <cell r="AH4779" t="str">
            <v>/</v>
          </cell>
          <cell r="AI4779" t="str">
            <v>/</v>
          </cell>
        </row>
        <row r="4780">
          <cell r="AF4780" t="str">
            <v/>
          </cell>
          <cell r="AG4780" t="str">
            <v/>
          </cell>
          <cell r="AH4780" t="str">
            <v>/</v>
          </cell>
          <cell r="AI4780" t="str">
            <v>/</v>
          </cell>
        </row>
        <row r="4781">
          <cell r="AF4781" t="str">
            <v/>
          </cell>
          <cell r="AG4781" t="str">
            <v/>
          </cell>
          <cell r="AH4781" t="str">
            <v>/</v>
          </cell>
          <cell r="AI4781" t="str">
            <v>/</v>
          </cell>
        </row>
        <row r="4782">
          <cell r="AF4782" t="str">
            <v/>
          </cell>
          <cell r="AG4782" t="str">
            <v/>
          </cell>
          <cell r="AH4782" t="str">
            <v>/</v>
          </cell>
          <cell r="AI4782" t="str">
            <v>/</v>
          </cell>
        </row>
        <row r="4783">
          <cell r="AF4783" t="str">
            <v/>
          </cell>
          <cell r="AG4783" t="str">
            <v/>
          </cell>
          <cell r="AH4783" t="str">
            <v>/</v>
          </cell>
          <cell r="AI4783" t="str">
            <v>/</v>
          </cell>
        </row>
        <row r="4784">
          <cell r="AF4784" t="str">
            <v/>
          </cell>
          <cell r="AG4784" t="str">
            <v/>
          </cell>
          <cell r="AH4784" t="str">
            <v>/</v>
          </cell>
          <cell r="AI4784" t="str">
            <v>/</v>
          </cell>
        </row>
        <row r="4785">
          <cell r="AF4785" t="str">
            <v/>
          </cell>
          <cell r="AG4785" t="str">
            <v/>
          </cell>
          <cell r="AH4785" t="str">
            <v>/</v>
          </cell>
          <cell r="AI4785" t="str">
            <v>/</v>
          </cell>
        </row>
        <row r="4786">
          <cell r="AF4786" t="str">
            <v/>
          </cell>
          <cell r="AG4786" t="str">
            <v/>
          </cell>
          <cell r="AH4786" t="str">
            <v>/</v>
          </cell>
          <cell r="AI4786" t="str">
            <v>/</v>
          </cell>
        </row>
        <row r="4787">
          <cell r="AF4787" t="str">
            <v/>
          </cell>
          <cell r="AG4787" t="str">
            <v/>
          </cell>
          <cell r="AH4787" t="str">
            <v>/</v>
          </cell>
          <cell r="AI4787" t="str">
            <v>/</v>
          </cell>
        </row>
        <row r="4788">
          <cell r="AF4788" t="str">
            <v/>
          </cell>
          <cell r="AG4788" t="str">
            <v/>
          </cell>
          <cell r="AH4788" t="str">
            <v>/</v>
          </cell>
          <cell r="AI4788" t="str">
            <v>/</v>
          </cell>
        </row>
        <row r="4789">
          <cell r="AF4789" t="str">
            <v/>
          </cell>
          <cell r="AG4789" t="str">
            <v/>
          </cell>
          <cell r="AH4789" t="str">
            <v>/</v>
          </cell>
          <cell r="AI4789" t="str">
            <v>/</v>
          </cell>
        </row>
        <row r="4790">
          <cell r="AF4790" t="str">
            <v/>
          </cell>
          <cell r="AG4790" t="str">
            <v/>
          </cell>
          <cell r="AH4790" t="str">
            <v>/</v>
          </cell>
          <cell r="AI4790" t="str">
            <v>/</v>
          </cell>
        </row>
        <row r="4791">
          <cell r="AF4791" t="str">
            <v/>
          </cell>
          <cell r="AG4791" t="str">
            <v/>
          </cell>
          <cell r="AH4791" t="str">
            <v>/</v>
          </cell>
          <cell r="AI4791" t="str">
            <v>/</v>
          </cell>
        </row>
        <row r="4792">
          <cell r="AF4792" t="str">
            <v/>
          </cell>
          <cell r="AG4792" t="str">
            <v/>
          </cell>
          <cell r="AH4792" t="str">
            <v>/</v>
          </cell>
          <cell r="AI4792" t="str">
            <v>/</v>
          </cell>
        </row>
        <row r="4793">
          <cell r="AF4793" t="str">
            <v/>
          </cell>
          <cell r="AG4793" t="str">
            <v/>
          </cell>
          <cell r="AH4793" t="str">
            <v>/</v>
          </cell>
          <cell r="AI4793" t="str">
            <v>/</v>
          </cell>
        </row>
        <row r="4794">
          <cell r="AF4794" t="str">
            <v/>
          </cell>
          <cell r="AG4794" t="str">
            <v/>
          </cell>
          <cell r="AH4794" t="str">
            <v>/</v>
          </cell>
          <cell r="AI4794" t="str">
            <v>/</v>
          </cell>
        </row>
        <row r="4795">
          <cell r="AF4795" t="str">
            <v/>
          </cell>
          <cell r="AG4795" t="str">
            <v/>
          </cell>
          <cell r="AH4795" t="str">
            <v>/</v>
          </cell>
          <cell r="AI4795" t="str">
            <v>/</v>
          </cell>
        </row>
        <row r="4796">
          <cell r="AF4796" t="str">
            <v/>
          </cell>
          <cell r="AG4796" t="str">
            <v/>
          </cell>
          <cell r="AH4796" t="str">
            <v>/</v>
          </cell>
          <cell r="AI4796" t="str">
            <v>/</v>
          </cell>
        </row>
        <row r="4797">
          <cell r="AF4797" t="str">
            <v/>
          </cell>
          <cell r="AG4797" t="str">
            <v/>
          </cell>
          <cell r="AH4797" t="str">
            <v>/</v>
          </cell>
          <cell r="AI4797" t="str">
            <v>/</v>
          </cell>
        </row>
        <row r="4798">
          <cell r="AF4798" t="str">
            <v/>
          </cell>
          <cell r="AG4798" t="str">
            <v/>
          </cell>
          <cell r="AH4798" t="str">
            <v>/</v>
          </cell>
          <cell r="AI4798" t="str">
            <v>/</v>
          </cell>
        </row>
        <row r="4799">
          <cell r="AF4799" t="str">
            <v/>
          </cell>
          <cell r="AG4799" t="str">
            <v/>
          </cell>
          <cell r="AH4799" t="str">
            <v>/</v>
          </cell>
          <cell r="AI4799" t="str">
            <v>/</v>
          </cell>
        </row>
        <row r="4800">
          <cell r="AF4800" t="str">
            <v/>
          </cell>
          <cell r="AG4800" t="str">
            <v/>
          </cell>
          <cell r="AH4800" t="str">
            <v>/</v>
          </cell>
          <cell r="AI4800" t="str">
            <v>/</v>
          </cell>
        </row>
        <row r="4801">
          <cell r="AF4801" t="str">
            <v/>
          </cell>
          <cell r="AG4801" t="str">
            <v/>
          </cell>
          <cell r="AH4801" t="str">
            <v>/</v>
          </cell>
          <cell r="AI4801" t="str">
            <v>/</v>
          </cell>
        </row>
        <row r="4802">
          <cell r="AF4802" t="str">
            <v/>
          </cell>
          <cell r="AG4802" t="str">
            <v/>
          </cell>
          <cell r="AH4802" t="str">
            <v>/</v>
          </cell>
          <cell r="AI4802" t="str">
            <v>/</v>
          </cell>
        </row>
        <row r="4803">
          <cell r="AF4803" t="str">
            <v/>
          </cell>
          <cell r="AG4803" t="str">
            <v/>
          </cell>
          <cell r="AH4803" t="str">
            <v>/</v>
          </cell>
          <cell r="AI4803" t="str">
            <v>/</v>
          </cell>
        </row>
        <row r="4804">
          <cell r="AF4804" t="str">
            <v/>
          </cell>
          <cell r="AG4804" t="str">
            <v/>
          </cell>
          <cell r="AH4804" t="str">
            <v>/</v>
          </cell>
          <cell r="AI4804" t="str">
            <v>/</v>
          </cell>
        </row>
        <row r="4805">
          <cell r="AF4805" t="str">
            <v/>
          </cell>
          <cell r="AG4805" t="str">
            <v/>
          </cell>
          <cell r="AH4805" t="str">
            <v>/</v>
          </cell>
          <cell r="AI4805" t="str">
            <v>/</v>
          </cell>
        </row>
        <row r="4806">
          <cell r="AF4806" t="str">
            <v/>
          </cell>
          <cell r="AG4806" t="str">
            <v/>
          </cell>
          <cell r="AH4806" t="str">
            <v>/</v>
          </cell>
          <cell r="AI4806" t="str">
            <v>/</v>
          </cell>
        </row>
        <row r="4807">
          <cell r="AF4807" t="str">
            <v/>
          </cell>
          <cell r="AG4807" t="str">
            <v/>
          </cell>
          <cell r="AH4807" t="str">
            <v>/</v>
          </cell>
          <cell r="AI4807" t="str">
            <v>/</v>
          </cell>
        </row>
        <row r="4808">
          <cell r="AF4808" t="str">
            <v/>
          </cell>
          <cell r="AG4808" t="str">
            <v/>
          </cell>
          <cell r="AH4808" t="str">
            <v>/</v>
          </cell>
          <cell r="AI4808" t="str">
            <v>/</v>
          </cell>
        </row>
        <row r="4809">
          <cell r="AF4809" t="str">
            <v/>
          </cell>
          <cell r="AG4809" t="str">
            <v/>
          </cell>
          <cell r="AH4809" t="str">
            <v>/</v>
          </cell>
          <cell r="AI4809" t="str">
            <v>/</v>
          </cell>
        </row>
        <row r="4810">
          <cell r="AF4810" t="str">
            <v/>
          </cell>
          <cell r="AG4810" t="str">
            <v/>
          </cell>
          <cell r="AH4810" t="str">
            <v>/</v>
          </cell>
          <cell r="AI4810" t="str">
            <v>/</v>
          </cell>
        </row>
        <row r="4811">
          <cell r="AF4811" t="str">
            <v/>
          </cell>
          <cell r="AG4811" t="str">
            <v/>
          </cell>
          <cell r="AH4811" t="str">
            <v>/</v>
          </cell>
          <cell r="AI4811" t="str">
            <v>/</v>
          </cell>
        </row>
        <row r="4812">
          <cell r="AF4812" t="str">
            <v/>
          </cell>
          <cell r="AG4812" t="str">
            <v/>
          </cell>
          <cell r="AH4812" t="str">
            <v>/</v>
          </cell>
          <cell r="AI4812" t="str">
            <v>/</v>
          </cell>
        </row>
        <row r="4813">
          <cell r="AF4813" t="str">
            <v/>
          </cell>
          <cell r="AG4813" t="str">
            <v/>
          </cell>
          <cell r="AH4813" t="str">
            <v>/</v>
          </cell>
          <cell r="AI4813" t="str">
            <v>/</v>
          </cell>
        </row>
        <row r="4814">
          <cell r="AF4814" t="str">
            <v/>
          </cell>
          <cell r="AG4814" t="str">
            <v/>
          </cell>
          <cell r="AH4814" t="str">
            <v>/</v>
          </cell>
          <cell r="AI4814" t="str">
            <v>/</v>
          </cell>
        </row>
        <row r="4815">
          <cell r="AF4815" t="str">
            <v/>
          </cell>
          <cell r="AG4815" t="str">
            <v/>
          </cell>
          <cell r="AH4815" t="str">
            <v>/</v>
          </cell>
          <cell r="AI4815" t="str">
            <v>/</v>
          </cell>
        </row>
        <row r="4816">
          <cell r="AF4816" t="str">
            <v/>
          </cell>
          <cell r="AG4816" t="str">
            <v/>
          </cell>
          <cell r="AH4816" t="str">
            <v>/</v>
          </cell>
          <cell r="AI4816" t="str">
            <v>/</v>
          </cell>
        </row>
        <row r="4817">
          <cell r="AF4817" t="str">
            <v/>
          </cell>
          <cell r="AG4817" t="str">
            <v/>
          </cell>
          <cell r="AH4817" t="str">
            <v>/</v>
          </cell>
          <cell r="AI4817" t="str">
            <v>/</v>
          </cell>
        </row>
        <row r="4818">
          <cell r="AF4818" t="str">
            <v/>
          </cell>
          <cell r="AG4818" t="str">
            <v/>
          </cell>
          <cell r="AH4818" t="str">
            <v>/</v>
          </cell>
          <cell r="AI4818" t="str">
            <v>/</v>
          </cell>
        </row>
        <row r="4819">
          <cell r="AF4819" t="str">
            <v/>
          </cell>
          <cell r="AG4819" t="str">
            <v/>
          </cell>
          <cell r="AH4819" t="str">
            <v>/</v>
          </cell>
          <cell r="AI4819" t="str">
            <v>/</v>
          </cell>
        </row>
        <row r="4820">
          <cell r="AF4820" t="str">
            <v/>
          </cell>
          <cell r="AG4820" t="str">
            <v/>
          </cell>
          <cell r="AH4820" t="str">
            <v>/</v>
          </cell>
          <cell r="AI4820" t="str">
            <v>/</v>
          </cell>
        </row>
        <row r="4821">
          <cell r="AF4821" t="str">
            <v/>
          </cell>
          <cell r="AG4821" t="str">
            <v/>
          </cell>
          <cell r="AH4821" t="str">
            <v>/</v>
          </cell>
          <cell r="AI4821" t="str">
            <v>/</v>
          </cell>
        </row>
        <row r="4822">
          <cell r="AF4822" t="str">
            <v/>
          </cell>
          <cell r="AG4822" t="str">
            <v/>
          </cell>
          <cell r="AH4822" t="str">
            <v>/</v>
          </cell>
          <cell r="AI4822" t="str">
            <v>/</v>
          </cell>
        </row>
        <row r="4823">
          <cell r="AF4823" t="str">
            <v/>
          </cell>
          <cell r="AG4823" t="str">
            <v/>
          </cell>
          <cell r="AH4823" t="str">
            <v>/</v>
          </cell>
          <cell r="AI4823" t="str">
            <v>/</v>
          </cell>
        </row>
        <row r="4824">
          <cell r="AF4824" t="str">
            <v/>
          </cell>
          <cell r="AG4824" t="str">
            <v/>
          </cell>
          <cell r="AH4824" t="str">
            <v>/</v>
          </cell>
          <cell r="AI4824" t="str">
            <v>/</v>
          </cell>
        </row>
        <row r="4825">
          <cell r="AF4825" t="str">
            <v/>
          </cell>
          <cell r="AG4825" t="str">
            <v/>
          </cell>
          <cell r="AH4825" t="str">
            <v>/</v>
          </cell>
          <cell r="AI4825" t="str">
            <v>/</v>
          </cell>
        </row>
        <row r="4826">
          <cell r="AF4826" t="str">
            <v/>
          </cell>
          <cell r="AG4826" t="str">
            <v/>
          </cell>
          <cell r="AH4826" t="str">
            <v>/</v>
          </cell>
          <cell r="AI4826" t="str">
            <v>/</v>
          </cell>
        </row>
        <row r="4827">
          <cell r="AF4827" t="str">
            <v/>
          </cell>
          <cell r="AG4827" t="str">
            <v/>
          </cell>
          <cell r="AH4827" t="str">
            <v>/</v>
          </cell>
          <cell r="AI4827" t="str">
            <v>/</v>
          </cell>
        </row>
        <row r="4828">
          <cell r="AF4828" t="str">
            <v/>
          </cell>
          <cell r="AG4828" t="str">
            <v/>
          </cell>
          <cell r="AH4828" t="str">
            <v>/</v>
          </cell>
          <cell r="AI4828" t="str">
            <v>/</v>
          </cell>
        </row>
        <row r="4829">
          <cell r="AF4829" t="str">
            <v/>
          </cell>
          <cell r="AG4829" t="str">
            <v/>
          </cell>
          <cell r="AH4829" t="str">
            <v>/</v>
          </cell>
          <cell r="AI4829" t="str">
            <v>/</v>
          </cell>
        </row>
        <row r="4830">
          <cell r="AF4830" t="str">
            <v/>
          </cell>
          <cell r="AG4830" t="str">
            <v/>
          </cell>
          <cell r="AH4830" t="str">
            <v>/</v>
          </cell>
          <cell r="AI4830" t="str">
            <v>/</v>
          </cell>
        </row>
        <row r="4831">
          <cell r="AF4831" t="str">
            <v/>
          </cell>
          <cell r="AG4831" t="str">
            <v/>
          </cell>
          <cell r="AH4831" t="str">
            <v>/</v>
          </cell>
          <cell r="AI4831" t="str">
            <v>/</v>
          </cell>
        </row>
        <row r="4832">
          <cell r="AF4832" t="str">
            <v/>
          </cell>
          <cell r="AG4832" t="str">
            <v/>
          </cell>
          <cell r="AH4832" t="str">
            <v>/</v>
          </cell>
          <cell r="AI4832" t="str">
            <v>/</v>
          </cell>
        </row>
        <row r="4833">
          <cell r="AF4833" t="str">
            <v/>
          </cell>
          <cell r="AG4833" t="str">
            <v/>
          </cell>
          <cell r="AH4833" t="str">
            <v>/</v>
          </cell>
          <cell r="AI4833" t="str">
            <v>/</v>
          </cell>
        </row>
        <row r="4834">
          <cell r="AF4834" t="str">
            <v/>
          </cell>
          <cell r="AG4834" t="str">
            <v/>
          </cell>
          <cell r="AH4834" t="str">
            <v>/</v>
          </cell>
          <cell r="AI4834" t="str">
            <v>/</v>
          </cell>
        </row>
        <row r="4835">
          <cell r="AF4835" t="str">
            <v/>
          </cell>
          <cell r="AG4835" t="str">
            <v/>
          </cell>
          <cell r="AH4835" t="str">
            <v>/</v>
          </cell>
          <cell r="AI4835" t="str">
            <v>/</v>
          </cell>
        </row>
        <row r="4836">
          <cell r="AF4836" t="str">
            <v/>
          </cell>
          <cell r="AG4836" t="str">
            <v/>
          </cell>
          <cell r="AH4836" t="str">
            <v>/</v>
          </cell>
          <cell r="AI4836" t="str">
            <v>/</v>
          </cell>
        </row>
        <row r="4837">
          <cell r="AF4837" t="str">
            <v/>
          </cell>
          <cell r="AG4837" t="str">
            <v/>
          </cell>
          <cell r="AH4837" t="str">
            <v>/</v>
          </cell>
          <cell r="AI4837" t="str">
            <v>/</v>
          </cell>
        </row>
        <row r="4838">
          <cell r="AF4838" t="str">
            <v/>
          </cell>
          <cell r="AG4838" t="str">
            <v/>
          </cell>
          <cell r="AH4838" t="str">
            <v>/</v>
          </cell>
          <cell r="AI4838" t="str">
            <v>/</v>
          </cell>
        </row>
        <row r="4839">
          <cell r="AF4839" t="str">
            <v/>
          </cell>
          <cell r="AG4839" t="str">
            <v/>
          </cell>
          <cell r="AH4839" t="str">
            <v>/</v>
          </cell>
          <cell r="AI4839" t="str">
            <v>/</v>
          </cell>
        </row>
        <row r="4840">
          <cell r="AF4840" t="str">
            <v/>
          </cell>
          <cell r="AG4840" t="str">
            <v/>
          </cell>
          <cell r="AH4840" t="str">
            <v>/</v>
          </cell>
          <cell r="AI4840" t="str">
            <v>/</v>
          </cell>
        </row>
        <row r="4841">
          <cell r="AF4841" t="str">
            <v/>
          </cell>
          <cell r="AG4841" t="str">
            <v/>
          </cell>
          <cell r="AH4841" t="str">
            <v>/</v>
          </cell>
          <cell r="AI4841" t="str">
            <v>/</v>
          </cell>
        </row>
        <row r="4842">
          <cell r="AF4842" t="str">
            <v/>
          </cell>
          <cell r="AG4842" t="str">
            <v/>
          </cell>
          <cell r="AH4842" t="str">
            <v>/</v>
          </cell>
          <cell r="AI4842" t="str">
            <v>/</v>
          </cell>
        </row>
        <row r="4843">
          <cell r="AF4843" t="str">
            <v/>
          </cell>
          <cell r="AG4843" t="str">
            <v/>
          </cell>
          <cell r="AH4843" t="str">
            <v>/</v>
          </cell>
          <cell r="AI4843" t="str">
            <v>/</v>
          </cell>
        </row>
        <row r="4844">
          <cell r="AF4844" t="str">
            <v/>
          </cell>
          <cell r="AG4844" t="str">
            <v/>
          </cell>
          <cell r="AH4844" t="str">
            <v>/</v>
          </cell>
          <cell r="AI4844" t="str">
            <v>/</v>
          </cell>
        </row>
        <row r="4845">
          <cell r="AF4845" t="str">
            <v/>
          </cell>
          <cell r="AG4845" t="str">
            <v/>
          </cell>
          <cell r="AH4845" t="str">
            <v>/</v>
          </cell>
          <cell r="AI4845" t="str">
            <v>/</v>
          </cell>
        </row>
        <row r="4846">
          <cell r="AF4846" t="str">
            <v/>
          </cell>
          <cell r="AG4846" t="str">
            <v/>
          </cell>
          <cell r="AH4846" t="str">
            <v>/</v>
          </cell>
          <cell r="AI4846" t="str">
            <v>/</v>
          </cell>
        </row>
        <row r="4847">
          <cell r="AF4847" t="str">
            <v/>
          </cell>
          <cell r="AG4847" t="str">
            <v/>
          </cell>
          <cell r="AH4847" t="str">
            <v>/</v>
          </cell>
          <cell r="AI4847" t="str">
            <v>/</v>
          </cell>
        </row>
        <row r="4848">
          <cell r="AF4848" t="str">
            <v/>
          </cell>
          <cell r="AG4848" t="str">
            <v/>
          </cell>
          <cell r="AH4848" t="str">
            <v>/</v>
          </cell>
          <cell r="AI4848" t="str">
            <v>/</v>
          </cell>
        </row>
        <row r="4849">
          <cell r="AF4849" t="str">
            <v/>
          </cell>
          <cell r="AG4849" t="str">
            <v/>
          </cell>
          <cell r="AH4849" t="str">
            <v>/</v>
          </cell>
          <cell r="AI4849" t="str">
            <v>/</v>
          </cell>
        </row>
        <row r="4850">
          <cell r="AF4850" t="str">
            <v/>
          </cell>
          <cell r="AG4850" t="str">
            <v/>
          </cell>
          <cell r="AH4850" t="str">
            <v>/</v>
          </cell>
          <cell r="AI4850" t="str">
            <v>/</v>
          </cell>
        </row>
        <row r="4851">
          <cell r="AF4851" t="str">
            <v/>
          </cell>
          <cell r="AG4851" t="str">
            <v/>
          </cell>
          <cell r="AH4851" t="str">
            <v>/</v>
          </cell>
          <cell r="AI4851" t="str">
            <v>/</v>
          </cell>
        </row>
        <row r="4852">
          <cell r="AF4852" t="str">
            <v/>
          </cell>
          <cell r="AG4852" t="str">
            <v/>
          </cell>
          <cell r="AH4852" t="str">
            <v>/</v>
          </cell>
          <cell r="AI4852" t="str">
            <v>/</v>
          </cell>
        </row>
        <row r="4853">
          <cell r="AF4853" t="str">
            <v/>
          </cell>
          <cell r="AG4853" t="str">
            <v/>
          </cell>
          <cell r="AH4853" t="str">
            <v>/</v>
          </cell>
          <cell r="AI4853" t="str">
            <v>/</v>
          </cell>
        </row>
        <row r="4854">
          <cell r="AF4854" t="str">
            <v/>
          </cell>
          <cell r="AG4854" t="str">
            <v/>
          </cell>
          <cell r="AH4854" t="str">
            <v>/</v>
          </cell>
          <cell r="AI4854" t="str">
            <v>/</v>
          </cell>
        </row>
        <row r="4855">
          <cell r="AF4855" t="str">
            <v/>
          </cell>
          <cell r="AG4855" t="str">
            <v/>
          </cell>
          <cell r="AH4855" t="str">
            <v>/</v>
          </cell>
          <cell r="AI4855" t="str">
            <v>/</v>
          </cell>
        </row>
        <row r="4856">
          <cell r="AF4856" t="str">
            <v/>
          </cell>
          <cell r="AG4856" t="str">
            <v/>
          </cell>
          <cell r="AH4856" t="str">
            <v>/</v>
          </cell>
          <cell r="AI4856" t="str">
            <v>/</v>
          </cell>
        </row>
        <row r="4857">
          <cell r="AF4857" t="str">
            <v/>
          </cell>
          <cell r="AG4857" t="str">
            <v/>
          </cell>
          <cell r="AH4857" t="str">
            <v>/</v>
          </cell>
          <cell r="AI4857" t="str">
            <v>/</v>
          </cell>
        </row>
        <row r="4858">
          <cell r="AF4858" t="str">
            <v/>
          </cell>
          <cell r="AG4858" t="str">
            <v/>
          </cell>
          <cell r="AH4858" t="str">
            <v>/</v>
          </cell>
          <cell r="AI4858" t="str">
            <v>/</v>
          </cell>
        </row>
        <row r="4859">
          <cell r="AF4859" t="str">
            <v/>
          </cell>
          <cell r="AG4859" t="str">
            <v/>
          </cell>
          <cell r="AH4859" t="str">
            <v>/</v>
          </cell>
          <cell r="AI4859" t="str">
            <v>/</v>
          </cell>
        </row>
        <row r="4860">
          <cell r="AF4860" t="str">
            <v/>
          </cell>
          <cell r="AG4860" t="str">
            <v/>
          </cell>
          <cell r="AH4860" t="str">
            <v>/</v>
          </cell>
          <cell r="AI4860" t="str">
            <v>/</v>
          </cell>
        </row>
        <row r="4861">
          <cell r="AF4861" t="str">
            <v/>
          </cell>
          <cell r="AG4861" t="str">
            <v/>
          </cell>
          <cell r="AH4861" t="str">
            <v>/</v>
          </cell>
          <cell r="AI4861" t="str">
            <v>/</v>
          </cell>
        </row>
        <row r="4862">
          <cell r="AF4862" t="str">
            <v/>
          </cell>
          <cell r="AG4862" t="str">
            <v/>
          </cell>
          <cell r="AH4862" t="str">
            <v>/</v>
          </cell>
          <cell r="AI4862" t="str">
            <v>/</v>
          </cell>
        </row>
        <row r="4863">
          <cell r="AF4863" t="str">
            <v/>
          </cell>
          <cell r="AG4863" t="str">
            <v/>
          </cell>
          <cell r="AH4863" t="str">
            <v>/</v>
          </cell>
          <cell r="AI4863" t="str">
            <v>/</v>
          </cell>
        </row>
        <row r="4864">
          <cell r="AF4864" t="str">
            <v/>
          </cell>
          <cell r="AG4864" t="str">
            <v/>
          </cell>
          <cell r="AH4864" t="str">
            <v>/</v>
          </cell>
          <cell r="AI4864" t="str">
            <v>/</v>
          </cell>
        </row>
        <row r="4865">
          <cell r="AF4865" t="str">
            <v/>
          </cell>
          <cell r="AG4865" t="str">
            <v/>
          </cell>
          <cell r="AH4865" t="str">
            <v>/</v>
          </cell>
          <cell r="AI4865" t="str">
            <v>/</v>
          </cell>
        </row>
        <row r="4866">
          <cell r="AF4866" t="str">
            <v/>
          </cell>
          <cell r="AG4866" t="str">
            <v/>
          </cell>
          <cell r="AH4866" t="str">
            <v>/</v>
          </cell>
          <cell r="AI4866" t="str">
            <v>/</v>
          </cell>
        </row>
        <row r="4867">
          <cell r="AF4867" t="str">
            <v/>
          </cell>
          <cell r="AG4867" t="str">
            <v/>
          </cell>
          <cell r="AH4867" t="str">
            <v>/</v>
          </cell>
          <cell r="AI4867" t="str">
            <v>/</v>
          </cell>
        </row>
        <row r="4868">
          <cell r="AF4868" t="str">
            <v/>
          </cell>
          <cell r="AG4868" t="str">
            <v/>
          </cell>
          <cell r="AH4868" t="str">
            <v>/</v>
          </cell>
          <cell r="AI4868" t="str">
            <v>/</v>
          </cell>
        </row>
        <row r="4869">
          <cell r="AF4869" t="str">
            <v/>
          </cell>
          <cell r="AG4869" t="str">
            <v/>
          </cell>
          <cell r="AH4869" t="str">
            <v>/</v>
          </cell>
          <cell r="AI4869" t="str">
            <v>/</v>
          </cell>
        </row>
        <row r="4870">
          <cell r="AF4870" t="str">
            <v/>
          </cell>
          <cell r="AG4870" t="str">
            <v/>
          </cell>
          <cell r="AH4870" t="str">
            <v>/</v>
          </cell>
          <cell r="AI4870" t="str">
            <v>/</v>
          </cell>
        </row>
        <row r="4871">
          <cell r="AF4871" t="str">
            <v/>
          </cell>
          <cell r="AG4871" t="str">
            <v/>
          </cell>
          <cell r="AH4871" t="str">
            <v>/</v>
          </cell>
          <cell r="AI4871" t="str">
            <v>/</v>
          </cell>
        </row>
        <row r="4872">
          <cell r="AF4872" t="str">
            <v/>
          </cell>
          <cell r="AG4872" t="str">
            <v/>
          </cell>
          <cell r="AH4872" t="str">
            <v>/</v>
          </cell>
          <cell r="AI4872" t="str">
            <v>/</v>
          </cell>
        </row>
        <row r="4873">
          <cell r="AF4873" t="str">
            <v/>
          </cell>
          <cell r="AG4873" t="str">
            <v/>
          </cell>
          <cell r="AH4873" t="str">
            <v>/</v>
          </cell>
          <cell r="AI4873" t="str">
            <v>/</v>
          </cell>
        </row>
        <row r="4874">
          <cell r="AF4874" t="str">
            <v/>
          </cell>
          <cell r="AG4874" t="str">
            <v/>
          </cell>
          <cell r="AH4874" t="str">
            <v>/</v>
          </cell>
          <cell r="AI4874" t="str">
            <v>/</v>
          </cell>
        </row>
        <row r="4875">
          <cell r="AF4875" t="str">
            <v/>
          </cell>
          <cell r="AG4875" t="str">
            <v/>
          </cell>
          <cell r="AH4875" t="str">
            <v>/</v>
          </cell>
          <cell r="AI4875" t="str">
            <v>/</v>
          </cell>
        </row>
        <row r="4876">
          <cell r="AF4876" t="str">
            <v/>
          </cell>
          <cell r="AG4876" t="str">
            <v/>
          </cell>
          <cell r="AH4876" t="str">
            <v>/</v>
          </cell>
          <cell r="AI4876" t="str">
            <v>/</v>
          </cell>
        </row>
        <row r="4877">
          <cell r="AF4877" t="str">
            <v/>
          </cell>
          <cell r="AG4877" t="str">
            <v/>
          </cell>
          <cell r="AH4877" t="str">
            <v>/</v>
          </cell>
          <cell r="AI4877" t="str">
            <v>/</v>
          </cell>
        </row>
        <row r="4878">
          <cell r="AF4878" t="str">
            <v/>
          </cell>
          <cell r="AG4878" t="str">
            <v/>
          </cell>
          <cell r="AH4878" t="str">
            <v>/</v>
          </cell>
          <cell r="AI4878" t="str">
            <v>/</v>
          </cell>
        </row>
        <row r="4879">
          <cell r="AF4879" t="str">
            <v/>
          </cell>
          <cell r="AG4879" t="str">
            <v/>
          </cell>
          <cell r="AH4879" t="str">
            <v>/</v>
          </cell>
          <cell r="AI4879" t="str">
            <v>/</v>
          </cell>
        </row>
        <row r="4880">
          <cell r="AF4880" t="str">
            <v/>
          </cell>
          <cell r="AG4880" t="str">
            <v/>
          </cell>
          <cell r="AH4880" t="str">
            <v>/</v>
          </cell>
          <cell r="AI4880" t="str">
            <v>/</v>
          </cell>
        </row>
        <row r="4881">
          <cell r="AF4881" t="str">
            <v/>
          </cell>
          <cell r="AG4881" t="str">
            <v/>
          </cell>
          <cell r="AH4881" t="str">
            <v>/</v>
          </cell>
          <cell r="AI4881" t="str">
            <v>/</v>
          </cell>
        </row>
        <row r="4882">
          <cell r="AF4882" t="str">
            <v/>
          </cell>
          <cell r="AG4882" t="str">
            <v/>
          </cell>
          <cell r="AH4882" t="str">
            <v>/</v>
          </cell>
          <cell r="AI4882" t="str">
            <v>/</v>
          </cell>
        </row>
        <row r="4883">
          <cell r="AF4883" t="str">
            <v/>
          </cell>
          <cell r="AG4883" t="str">
            <v/>
          </cell>
          <cell r="AH4883" t="str">
            <v>/</v>
          </cell>
          <cell r="AI4883" t="str">
            <v>/</v>
          </cell>
        </row>
        <row r="4884">
          <cell r="AF4884" t="str">
            <v/>
          </cell>
          <cell r="AG4884" t="str">
            <v/>
          </cell>
          <cell r="AH4884" t="str">
            <v>/</v>
          </cell>
          <cell r="AI4884" t="str">
            <v>/</v>
          </cell>
        </row>
        <row r="4885">
          <cell r="AF4885" t="str">
            <v/>
          </cell>
          <cell r="AG4885" t="str">
            <v/>
          </cell>
          <cell r="AH4885" t="str">
            <v>/</v>
          </cell>
          <cell r="AI4885" t="str">
            <v>/</v>
          </cell>
        </row>
        <row r="4886">
          <cell r="AF4886" t="str">
            <v/>
          </cell>
          <cell r="AG4886" t="str">
            <v/>
          </cell>
          <cell r="AH4886" t="str">
            <v>/</v>
          </cell>
          <cell r="AI4886" t="str">
            <v>/</v>
          </cell>
        </row>
        <row r="4887">
          <cell r="AF4887" t="str">
            <v/>
          </cell>
          <cell r="AG4887" t="str">
            <v/>
          </cell>
          <cell r="AH4887" t="str">
            <v>/</v>
          </cell>
          <cell r="AI4887" t="str">
            <v>/</v>
          </cell>
        </row>
        <row r="4888">
          <cell r="AF4888" t="str">
            <v/>
          </cell>
          <cell r="AG4888" t="str">
            <v/>
          </cell>
          <cell r="AH4888" t="str">
            <v>/</v>
          </cell>
          <cell r="AI4888" t="str">
            <v>/</v>
          </cell>
        </row>
        <row r="4889">
          <cell r="AF4889" t="str">
            <v/>
          </cell>
          <cell r="AG4889" t="str">
            <v/>
          </cell>
          <cell r="AH4889" t="str">
            <v>/</v>
          </cell>
          <cell r="AI4889" t="str">
            <v>/</v>
          </cell>
        </row>
        <row r="4890">
          <cell r="AF4890" t="str">
            <v/>
          </cell>
          <cell r="AG4890" t="str">
            <v/>
          </cell>
          <cell r="AH4890" t="str">
            <v>/</v>
          </cell>
          <cell r="AI4890" t="str">
            <v>/</v>
          </cell>
        </row>
        <row r="4891">
          <cell r="AF4891" t="str">
            <v/>
          </cell>
          <cell r="AG4891" t="str">
            <v/>
          </cell>
          <cell r="AH4891" t="str">
            <v>/</v>
          </cell>
          <cell r="AI4891" t="str">
            <v>/</v>
          </cell>
        </row>
        <row r="4892">
          <cell r="AF4892" t="str">
            <v/>
          </cell>
          <cell r="AG4892" t="str">
            <v/>
          </cell>
          <cell r="AH4892" t="str">
            <v>/</v>
          </cell>
          <cell r="AI4892" t="str">
            <v>/</v>
          </cell>
        </row>
        <row r="4893">
          <cell r="AF4893" t="str">
            <v/>
          </cell>
          <cell r="AG4893" t="str">
            <v/>
          </cell>
          <cell r="AH4893" t="str">
            <v>/</v>
          </cell>
          <cell r="AI4893" t="str">
            <v>/</v>
          </cell>
        </row>
        <row r="4894">
          <cell r="AF4894" t="str">
            <v/>
          </cell>
          <cell r="AG4894" t="str">
            <v/>
          </cell>
          <cell r="AH4894" t="str">
            <v>/</v>
          </cell>
          <cell r="AI4894" t="str">
            <v>/</v>
          </cell>
        </row>
        <row r="4895">
          <cell r="AF4895" t="str">
            <v/>
          </cell>
          <cell r="AG4895" t="str">
            <v/>
          </cell>
          <cell r="AH4895" t="str">
            <v>/</v>
          </cell>
          <cell r="AI4895" t="str">
            <v>/</v>
          </cell>
        </row>
        <row r="4896">
          <cell r="AF4896" t="str">
            <v/>
          </cell>
          <cell r="AG4896" t="str">
            <v/>
          </cell>
          <cell r="AH4896" t="str">
            <v>/</v>
          </cell>
          <cell r="AI4896" t="str">
            <v>/</v>
          </cell>
        </row>
        <row r="4897">
          <cell r="AF4897" t="str">
            <v/>
          </cell>
          <cell r="AG4897" t="str">
            <v/>
          </cell>
          <cell r="AH4897" t="str">
            <v>/</v>
          </cell>
          <cell r="AI4897" t="str">
            <v>/</v>
          </cell>
        </row>
        <row r="4898">
          <cell r="AF4898" t="str">
            <v/>
          </cell>
          <cell r="AG4898" t="str">
            <v/>
          </cell>
          <cell r="AH4898" t="str">
            <v>/</v>
          </cell>
          <cell r="AI4898" t="str">
            <v>/</v>
          </cell>
        </row>
        <row r="4899">
          <cell r="AF4899" t="str">
            <v/>
          </cell>
          <cell r="AG4899" t="str">
            <v/>
          </cell>
          <cell r="AH4899" t="str">
            <v>/</v>
          </cell>
          <cell r="AI4899" t="str">
            <v>/</v>
          </cell>
        </row>
        <row r="4900">
          <cell r="AF4900" t="str">
            <v/>
          </cell>
          <cell r="AG4900" t="str">
            <v/>
          </cell>
          <cell r="AH4900" t="str">
            <v>/</v>
          </cell>
          <cell r="AI4900" t="str">
            <v>/</v>
          </cell>
        </row>
        <row r="4901">
          <cell r="AF4901" t="str">
            <v/>
          </cell>
          <cell r="AG4901" t="str">
            <v/>
          </cell>
          <cell r="AH4901" t="str">
            <v>/</v>
          </cell>
          <cell r="AI4901" t="str">
            <v>/</v>
          </cell>
        </row>
        <row r="4902">
          <cell r="AF4902" t="str">
            <v/>
          </cell>
          <cell r="AG4902" t="str">
            <v/>
          </cell>
          <cell r="AH4902" t="str">
            <v>/</v>
          </cell>
          <cell r="AI4902" t="str">
            <v>/</v>
          </cell>
        </row>
        <row r="4903">
          <cell r="AF4903" t="str">
            <v/>
          </cell>
          <cell r="AG4903" t="str">
            <v/>
          </cell>
          <cell r="AH4903" t="str">
            <v>/</v>
          </cell>
          <cell r="AI4903" t="str">
            <v>/</v>
          </cell>
        </row>
        <row r="4904">
          <cell r="AF4904" t="str">
            <v/>
          </cell>
          <cell r="AG4904" t="str">
            <v/>
          </cell>
          <cell r="AH4904" t="str">
            <v>/</v>
          </cell>
          <cell r="AI4904" t="str">
            <v>/</v>
          </cell>
        </row>
        <row r="4905">
          <cell r="AF4905" t="str">
            <v/>
          </cell>
          <cell r="AG4905" t="str">
            <v/>
          </cell>
          <cell r="AH4905" t="str">
            <v>/</v>
          </cell>
          <cell r="AI4905" t="str">
            <v>/</v>
          </cell>
        </row>
        <row r="4906">
          <cell r="AF4906" t="str">
            <v/>
          </cell>
          <cell r="AG4906" t="str">
            <v/>
          </cell>
          <cell r="AH4906" t="str">
            <v>/</v>
          </cell>
          <cell r="AI4906" t="str">
            <v>/</v>
          </cell>
        </row>
        <row r="4907">
          <cell r="AF4907" t="str">
            <v/>
          </cell>
          <cell r="AG4907" t="str">
            <v/>
          </cell>
          <cell r="AH4907" t="str">
            <v>/</v>
          </cell>
          <cell r="AI4907" t="str">
            <v>/</v>
          </cell>
        </row>
        <row r="4908">
          <cell r="AF4908" t="str">
            <v/>
          </cell>
          <cell r="AG4908" t="str">
            <v/>
          </cell>
          <cell r="AH4908" t="str">
            <v>/</v>
          </cell>
          <cell r="AI4908" t="str">
            <v>/</v>
          </cell>
        </row>
        <row r="4909">
          <cell r="AF4909" t="str">
            <v/>
          </cell>
          <cell r="AG4909" t="str">
            <v/>
          </cell>
          <cell r="AH4909" t="str">
            <v>/</v>
          </cell>
          <cell r="AI4909" t="str">
            <v>/</v>
          </cell>
        </row>
        <row r="4910">
          <cell r="AF4910" t="str">
            <v/>
          </cell>
          <cell r="AG4910" t="str">
            <v/>
          </cell>
          <cell r="AH4910" t="str">
            <v>/</v>
          </cell>
          <cell r="AI4910" t="str">
            <v>/</v>
          </cell>
        </row>
        <row r="4911">
          <cell r="AF4911" t="str">
            <v/>
          </cell>
          <cell r="AG4911" t="str">
            <v/>
          </cell>
          <cell r="AH4911" t="str">
            <v>/</v>
          </cell>
          <cell r="AI4911" t="str">
            <v>/</v>
          </cell>
        </row>
        <row r="4912">
          <cell r="AF4912" t="str">
            <v/>
          </cell>
          <cell r="AG4912" t="str">
            <v/>
          </cell>
          <cell r="AH4912" t="str">
            <v>/</v>
          </cell>
          <cell r="AI4912" t="str">
            <v>/</v>
          </cell>
        </row>
        <row r="4913">
          <cell r="AF4913" t="str">
            <v/>
          </cell>
          <cell r="AG4913" t="str">
            <v/>
          </cell>
          <cell r="AH4913" t="str">
            <v>/</v>
          </cell>
          <cell r="AI4913" t="str">
            <v>/</v>
          </cell>
        </row>
        <row r="4914">
          <cell r="AF4914" t="str">
            <v/>
          </cell>
          <cell r="AG4914" t="str">
            <v/>
          </cell>
          <cell r="AH4914" t="str">
            <v>/</v>
          </cell>
          <cell r="AI4914" t="str">
            <v>/</v>
          </cell>
        </row>
        <row r="4915">
          <cell r="AF4915" t="str">
            <v/>
          </cell>
          <cell r="AG4915" t="str">
            <v/>
          </cell>
          <cell r="AH4915" t="str">
            <v>/</v>
          </cell>
          <cell r="AI4915" t="str">
            <v>/</v>
          </cell>
        </row>
        <row r="4916">
          <cell r="AF4916" t="str">
            <v/>
          </cell>
          <cell r="AG4916" t="str">
            <v/>
          </cell>
          <cell r="AH4916" t="str">
            <v>/</v>
          </cell>
          <cell r="AI4916" t="str">
            <v>/</v>
          </cell>
        </row>
        <row r="4917">
          <cell r="AF4917" t="str">
            <v/>
          </cell>
          <cell r="AG4917" t="str">
            <v/>
          </cell>
          <cell r="AH4917" t="str">
            <v>/</v>
          </cell>
          <cell r="AI4917" t="str">
            <v>/</v>
          </cell>
        </row>
        <row r="4918">
          <cell r="AF4918" t="str">
            <v/>
          </cell>
          <cell r="AG4918" t="str">
            <v/>
          </cell>
          <cell r="AH4918" t="str">
            <v>/</v>
          </cell>
          <cell r="AI4918" t="str">
            <v>/</v>
          </cell>
        </row>
        <row r="4919">
          <cell r="AF4919" t="str">
            <v/>
          </cell>
          <cell r="AG4919" t="str">
            <v/>
          </cell>
          <cell r="AH4919" t="str">
            <v>/</v>
          </cell>
          <cell r="AI4919" t="str">
            <v>/</v>
          </cell>
        </row>
        <row r="4920">
          <cell r="AF4920" t="str">
            <v/>
          </cell>
          <cell r="AG4920" t="str">
            <v/>
          </cell>
          <cell r="AH4920" t="str">
            <v>/</v>
          </cell>
          <cell r="AI4920" t="str">
            <v>/</v>
          </cell>
        </row>
        <row r="4921">
          <cell r="AF4921" t="str">
            <v/>
          </cell>
          <cell r="AG4921" t="str">
            <v/>
          </cell>
          <cell r="AH4921" t="str">
            <v>/</v>
          </cell>
          <cell r="AI4921" t="str">
            <v>/</v>
          </cell>
        </row>
        <row r="4922">
          <cell r="AF4922" t="str">
            <v/>
          </cell>
          <cell r="AG4922" t="str">
            <v/>
          </cell>
          <cell r="AH4922" t="str">
            <v>/</v>
          </cell>
          <cell r="AI4922" t="str">
            <v>/</v>
          </cell>
        </row>
        <row r="4923">
          <cell r="AF4923" t="str">
            <v/>
          </cell>
          <cell r="AG4923" t="str">
            <v/>
          </cell>
          <cell r="AH4923" t="str">
            <v>/</v>
          </cell>
          <cell r="AI4923" t="str">
            <v>/</v>
          </cell>
        </row>
        <row r="4924">
          <cell r="AF4924" t="str">
            <v/>
          </cell>
          <cell r="AG4924" t="str">
            <v/>
          </cell>
          <cell r="AH4924" t="str">
            <v>/</v>
          </cell>
          <cell r="AI4924" t="str">
            <v>/</v>
          </cell>
        </row>
        <row r="4925">
          <cell r="AF4925" t="str">
            <v/>
          </cell>
          <cell r="AG4925" t="str">
            <v/>
          </cell>
          <cell r="AH4925" t="str">
            <v>/</v>
          </cell>
          <cell r="AI4925" t="str">
            <v>/</v>
          </cell>
        </row>
        <row r="4926">
          <cell r="AF4926" t="str">
            <v/>
          </cell>
          <cell r="AG4926" t="str">
            <v/>
          </cell>
          <cell r="AH4926" t="str">
            <v>/</v>
          </cell>
          <cell r="AI4926" t="str">
            <v>/</v>
          </cell>
        </row>
        <row r="4927">
          <cell r="AF4927" t="str">
            <v/>
          </cell>
          <cell r="AG4927" t="str">
            <v/>
          </cell>
          <cell r="AH4927" t="str">
            <v>/</v>
          </cell>
          <cell r="AI4927" t="str">
            <v>/</v>
          </cell>
        </row>
        <row r="4928">
          <cell r="AF4928" t="str">
            <v/>
          </cell>
          <cell r="AG4928" t="str">
            <v/>
          </cell>
          <cell r="AH4928" t="str">
            <v>/</v>
          </cell>
          <cell r="AI4928" t="str">
            <v>/</v>
          </cell>
        </row>
        <row r="4929">
          <cell r="AF4929" t="str">
            <v/>
          </cell>
          <cell r="AG4929" t="str">
            <v/>
          </cell>
          <cell r="AH4929" t="str">
            <v>/</v>
          </cell>
          <cell r="AI4929" t="str">
            <v>/</v>
          </cell>
        </row>
        <row r="4930">
          <cell r="AF4930" t="str">
            <v/>
          </cell>
          <cell r="AG4930" t="str">
            <v/>
          </cell>
          <cell r="AH4930" t="str">
            <v>/</v>
          </cell>
          <cell r="AI4930" t="str">
            <v>/</v>
          </cell>
        </row>
        <row r="4931">
          <cell r="AF4931" t="str">
            <v/>
          </cell>
          <cell r="AG4931" t="str">
            <v/>
          </cell>
          <cell r="AH4931" t="str">
            <v>/</v>
          </cell>
          <cell r="AI4931" t="str">
            <v>/</v>
          </cell>
        </row>
        <row r="4932">
          <cell r="AF4932" t="str">
            <v/>
          </cell>
          <cell r="AG4932" t="str">
            <v/>
          </cell>
          <cell r="AH4932" t="str">
            <v>/</v>
          </cell>
          <cell r="AI4932" t="str">
            <v>/</v>
          </cell>
        </row>
        <row r="4933">
          <cell r="AF4933" t="str">
            <v/>
          </cell>
          <cell r="AG4933" t="str">
            <v/>
          </cell>
          <cell r="AH4933" t="str">
            <v>/</v>
          </cell>
          <cell r="AI4933" t="str">
            <v>/</v>
          </cell>
        </row>
        <row r="4934">
          <cell r="AF4934" t="str">
            <v/>
          </cell>
          <cell r="AG4934" t="str">
            <v/>
          </cell>
          <cell r="AH4934" t="str">
            <v>/</v>
          </cell>
          <cell r="AI4934" t="str">
            <v>/</v>
          </cell>
        </row>
        <row r="4935">
          <cell r="AF4935" t="str">
            <v/>
          </cell>
          <cell r="AG4935" t="str">
            <v/>
          </cell>
          <cell r="AH4935" t="str">
            <v>/</v>
          </cell>
          <cell r="AI4935" t="str">
            <v>/</v>
          </cell>
        </row>
        <row r="4936">
          <cell r="AF4936" t="str">
            <v/>
          </cell>
          <cell r="AG4936" t="str">
            <v/>
          </cell>
          <cell r="AH4936" t="str">
            <v>/</v>
          </cell>
          <cell r="AI4936" t="str">
            <v>/</v>
          </cell>
        </row>
        <row r="4937">
          <cell r="AF4937" t="str">
            <v/>
          </cell>
          <cell r="AG4937" t="str">
            <v/>
          </cell>
          <cell r="AH4937" t="str">
            <v>/</v>
          </cell>
          <cell r="AI4937" t="str">
            <v>/</v>
          </cell>
        </row>
        <row r="4938">
          <cell r="AF4938" t="str">
            <v/>
          </cell>
          <cell r="AG4938" t="str">
            <v/>
          </cell>
          <cell r="AH4938" t="str">
            <v>/</v>
          </cell>
          <cell r="AI4938" t="str">
            <v>/</v>
          </cell>
        </row>
        <row r="4939">
          <cell r="AF4939" t="str">
            <v/>
          </cell>
          <cell r="AG4939" t="str">
            <v/>
          </cell>
          <cell r="AH4939" t="str">
            <v>/</v>
          </cell>
          <cell r="AI4939" t="str">
            <v>/</v>
          </cell>
        </row>
        <row r="4940">
          <cell r="AF4940" t="str">
            <v/>
          </cell>
          <cell r="AG4940" t="str">
            <v/>
          </cell>
          <cell r="AH4940" t="str">
            <v>/</v>
          </cell>
          <cell r="AI4940" t="str">
            <v>/</v>
          </cell>
        </row>
        <row r="4941">
          <cell r="AF4941" t="str">
            <v/>
          </cell>
          <cell r="AG4941" t="str">
            <v/>
          </cell>
          <cell r="AH4941" t="str">
            <v>/</v>
          </cell>
          <cell r="AI4941" t="str">
            <v>/</v>
          </cell>
        </row>
        <row r="4942">
          <cell r="AF4942" t="str">
            <v/>
          </cell>
          <cell r="AG4942" t="str">
            <v/>
          </cell>
          <cell r="AH4942" t="str">
            <v>/</v>
          </cell>
          <cell r="AI4942" t="str">
            <v>/</v>
          </cell>
        </row>
        <row r="4943">
          <cell r="AF4943" t="str">
            <v/>
          </cell>
          <cell r="AG4943" t="str">
            <v/>
          </cell>
          <cell r="AH4943" t="str">
            <v>/</v>
          </cell>
          <cell r="AI4943" t="str">
            <v>/</v>
          </cell>
        </row>
        <row r="4944">
          <cell r="AF4944" t="str">
            <v/>
          </cell>
          <cell r="AG4944" t="str">
            <v/>
          </cell>
          <cell r="AH4944" t="str">
            <v>/</v>
          </cell>
          <cell r="AI4944" t="str">
            <v>/</v>
          </cell>
        </row>
        <row r="4945">
          <cell r="AF4945" t="str">
            <v/>
          </cell>
          <cell r="AG4945" t="str">
            <v/>
          </cell>
          <cell r="AH4945" t="str">
            <v>/</v>
          </cell>
          <cell r="AI4945" t="str">
            <v>/</v>
          </cell>
        </row>
        <row r="4946">
          <cell r="AF4946" t="str">
            <v/>
          </cell>
          <cell r="AG4946" t="str">
            <v/>
          </cell>
          <cell r="AH4946" t="str">
            <v>/</v>
          </cell>
          <cell r="AI4946" t="str">
            <v>/</v>
          </cell>
        </row>
        <row r="4947">
          <cell r="AF4947" t="str">
            <v/>
          </cell>
          <cell r="AG4947" t="str">
            <v/>
          </cell>
          <cell r="AH4947" t="str">
            <v>/</v>
          </cell>
          <cell r="AI4947" t="str">
            <v>/</v>
          </cell>
        </row>
        <row r="4948">
          <cell r="AF4948" t="str">
            <v/>
          </cell>
          <cell r="AG4948" t="str">
            <v/>
          </cell>
          <cell r="AH4948" t="str">
            <v>/</v>
          </cell>
          <cell r="AI4948" t="str">
            <v>/</v>
          </cell>
        </row>
        <row r="4949">
          <cell r="AF4949" t="str">
            <v/>
          </cell>
          <cell r="AG4949" t="str">
            <v/>
          </cell>
          <cell r="AH4949" t="str">
            <v>/</v>
          </cell>
          <cell r="AI4949" t="str">
            <v>/</v>
          </cell>
        </row>
        <row r="4950">
          <cell r="AF4950" t="str">
            <v/>
          </cell>
          <cell r="AG4950" t="str">
            <v/>
          </cell>
          <cell r="AH4950" t="str">
            <v>/</v>
          </cell>
          <cell r="AI4950" t="str">
            <v>/</v>
          </cell>
        </row>
        <row r="4951">
          <cell r="AF4951" t="str">
            <v/>
          </cell>
          <cell r="AG4951" t="str">
            <v/>
          </cell>
          <cell r="AH4951" t="str">
            <v>/</v>
          </cell>
          <cell r="AI4951" t="str">
            <v>/</v>
          </cell>
        </row>
        <row r="4952">
          <cell r="AF4952" t="str">
            <v/>
          </cell>
          <cell r="AG4952" t="str">
            <v/>
          </cell>
          <cell r="AH4952" t="str">
            <v>/</v>
          </cell>
          <cell r="AI4952" t="str">
            <v>/</v>
          </cell>
        </row>
        <row r="4953">
          <cell r="AF4953" t="str">
            <v/>
          </cell>
          <cell r="AG4953" t="str">
            <v/>
          </cell>
          <cell r="AH4953" t="str">
            <v>/</v>
          </cell>
          <cell r="AI4953" t="str">
            <v>/</v>
          </cell>
        </row>
        <row r="4954">
          <cell r="AF4954" t="str">
            <v/>
          </cell>
          <cell r="AG4954" t="str">
            <v/>
          </cell>
          <cell r="AH4954" t="str">
            <v>/</v>
          </cell>
          <cell r="AI4954" t="str">
            <v>/</v>
          </cell>
        </row>
        <row r="4955">
          <cell r="AF4955" t="str">
            <v/>
          </cell>
          <cell r="AG4955" t="str">
            <v/>
          </cell>
          <cell r="AH4955" t="str">
            <v>/</v>
          </cell>
          <cell r="AI4955" t="str">
            <v>/</v>
          </cell>
        </row>
        <row r="4956">
          <cell r="AF4956" t="str">
            <v/>
          </cell>
          <cell r="AG4956" t="str">
            <v/>
          </cell>
          <cell r="AH4956" t="str">
            <v>/</v>
          </cell>
          <cell r="AI4956" t="str">
            <v>/</v>
          </cell>
        </row>
        <row r="4957">
          <cell r="AF4957" t="str">
            <v/>
          </cell>
          <cell r="AG4957" t="str">
            <v/>
          </cell>
          <cell r="AH4957" t="str">
            <v>/</v>
          </cell>
          <cell r="AI4957" t="str">
            <v>/</v>
          </cell>
        </row>
        <row r="4958">
          <cell r="AF4958" t="str">
            <v/>
          </cell>
          <cell r="AG4958" t="str">
            <v/>
          </cell>
          <cell r="AH4958" t="str">
            <v>/</v>
          </cell>
          <cell r="AI4958" t="str">
            <v>/</v>
          </cell>
        </row>
        <row r="4959">
          <cell r="AF4959" t="str">
            <v/>
          </cell>
          <cell r="AG4959" t="str">
            <v/>
          </cell>
          <cell r="AH4959" t="str">
            <v>/</v>
          </cell>
          <cell r="AI4959" t="str">
            <v>/</v>
          </cell>
        </row>
        <row r="4960">
          <cell r="AF4960" t="str">
            <v/>
          </cell>
          <cell r="AG4960" t="str">
            <v/>
          </cell>
          <cell r="AH4960" t="str">
            <v>/</v>
          </cell>
          <cell r="AI4960" t="str">
            <v>/</v>
          </cell>
        </row>
        <row r="4961">
          <cell r="AF4961" t="str">
            <v/>
          </cell>
          <cell r="AG4961" t="str">
            <v/>
          </cell>
          <cell r="AH4961" t="str">
            <v>/</v>
          </cell>
          <cell r="AI4961" t="str">
            <v>/</v>
          </cell>
        </row>
        <row r="4962">
          <cell r="AF4962" t="str">
            <v/>
          </cell>
          <cell r="AG4962" t="str">
            <v/>
          </cell>
          <cell r="AH4962" t="str">
            <v>/</v>
          </cell>
          <cell r="AI4962" t="str">
            <v>/</v>
          </cell>
        </row>
        <row r="4963">
          <cell r="AF4963" t="str">
            <v/>
          </cell>
          <cell r="AG4963" t="str">
            <v/>
          </cell>
          <cell r="AH4963" t="str">
            <v>/</v>
          </cell>
          <cell r="AI4963" t="str">
            <v>/</v>
          </cell>
        </row>
        <row r="4964">
          <cell r="AF4964" t="str">
            <v/>
          </cell>
          <cell r="AG4964" t="str">
            <v/>
          </cell>
          <cell r="AH4964" t="str">
            <v>/</v>
          </cell>
          <cell r="AI4964" t="str">
            <v>/</v>
          </cell>
        </row>
        <row r="4965">
          <cell r="AF4965" t="str">
            <v/>
          </cell>
          <cell r="AG4965" t="str">
            <v/>
          </cell>
          <cell r="AH4965" t="str">
            <v>/</v>
          </cell>
          <cell r="AI4965" t="str">
            <v>/</v>
          </cell>
        </row>
        <row r="4966">
          <cell r="AF4966" t="str">
            <v/>
          </cell>
          <cell r="AG4966" t="str">
            <v/>
          </cell>
          <cell r="AH4966" t="str">
            <v>/</v>
          </cell>
          <cell r="AI4966" t="str">
            <v>/</v>
          </cell>
        </row>
        <row r="4967">
          <cell r="AF4967" t="str">
            <v/>
          </cell>
          <cell r="AG4967" t="str">
            <v/>
          </cell>
          <cell r="AH4967" t="str">
            <v>/</v>
          </cell>
          <cell r="AI4967" t="str">
            <v>/</v>
          </cell>
        </row>
        <row r="4968">
          <cell r="AF4968" t="str">
            <v/>
          </cell>
          <cell r="AG4968" t="str">
            <v/>
          </cell>
          <cell r="AH4968" t="str">
            <v>/</v>
          </cell>
          <cell r="AI4968" t="str">
            <v>/</v>
          </cell>
        </row>
        <row r="4969">
          <cell r="AF4969" t="str">
            <v/>
          </cell>
          <cell r="AG4969" t="str">
            <v/>
          </cell>
          <cell r="AH4969" t="str">
            <v>/</v>
          </cell>
          <cell r="AI4969" t="str">
            <v>/</v>
          </cell>
        </row>
        <row r="4970">
          <cell r="AF4970" t="str">
            <v/>
          </cell>
          <cell r="AG4970" t="str">
            <v/>
          </cell>
          <cell r="AH4970" t="str">
            <v>/</v>
          </cell>
          <cell r="AI4970" t="str">
            <v>/</v>
          </cell>
        </row>
        <row r="4971">
          <cell r="AF4971" t="str">
            <v/>
          </cell>
          <cell r="AG4971" t="str">
            <v/>
          </cell>
          <cell r="AH4971" t="str">
            <v>/</v>
          </cell>
          <cell r="AI4971" t="str">
            <v>/</v>
          </cell>
        </row>
        <row r="4972">
          <cell r="AF4972" t="str">
            <v/>
          </cell>
          <cell r="AG4972" t="str">
            <v/>
          </cell>
          <cell r="AH4972" t="str">
            <v>/</v>
          </cell>
          <cell r="AI4972" t="str">
            <v>/</v>
          </cell>
        </row>
        <row r="4973">
          <cell r="AF4973" t="str">
            <v/>
          </cell>
          <cell r="AG4973" t="str">
            <v/>
          </cell>
          <cell r="AH4973" t="str">
            <v>/</v>
          </cell>
          <cell r="AI4973" t="str">
            <v>/</v>
          </cell>
        </row>
        <row r="4974">
          <cell r="AF4974" t="str">
            <v/>
          </cell>
          <cell r="AG4974" t="str">
            <v/>
          </cell>
          <cell r="AH4974" t="str">
            <v>/</v>
          </cell>
          <cell r="AI4974" t="str">
            <v>/</v>
          </cell>
        </row>
        <row r="4975">
          <cell r="AF4975" t="str">
            <v/>
          </cell>
          <cell r="AG4975" t="str">
            <v/>
          </cell>
          <cell r="AH4975" t="str">
            <v>/</v>
          </cell>
          <cell r="AI4975" t="str">
            <v>/</v>
          </cell>
        </row>
        <row r="4976">
          <cell r="AF4976" t="str">
            <v/>
          </cell>
          <cell r="AG4976" t="str">
            <v/>
          </cell>
          <cell r="AH4976" t="str">
            <v>/</v>
          </cell>
          <cell r="AI4976" t="str">
            <v>/</v>
          </cell>
        </row>
        <row r="4977">
          <cell r="AF4977" t="str">
            <v/>
          </cell>
          <cell r="AG4977" t="str">
            <v/>
          </cell>
          <cell r="AH4977" t="str">
            <v>/</v>
          </cell>
          <cell r="AI4977" t="str">
            <v>/</v>
          </cell>
        </row>
        <row r="4978">
          <cell r="AF4978" t="str">
            <v/>
          </cell>
          <cell r="AG4978" t="str">
            <v/>
          </cell>
          <cell r="AH4978" t="str">
            <v>/</v>
          </cell>
          <cell r="AI4978" t="str">
            <v>/</v>
          </cell>
        </row>
        <row r="4979">
          <cell r="AF4979" t="str">
            <v/>
          </cell>
          <cell r="AG4979" t="str">
            <v/>
          </cell>
          <cell r="AH4979" t="str">
            <v>/</v>
          </cell>
          <cell r="AI4979" t="str">
            <v>/</v>
          </cell>
        </row>
        <row r="4980">
          <cell r="AF4980" t="str">
            <v/>
          </cell>
          <cell r="AG4980" t="str">
            <v/>
          </cell>
          <cell r="AH4980" t="str">
            <v>/</v>
          </cell>
          <cell r="AI4980" t="str">
            <v>/</v>
          </cell>
        </row>
        <row r="4981">
          <cell r="AF4981" t="str">
            <v/>
          </cell>
          <cell r="AG4981" t="str">
            <v/>
          </cell>
          <cell r="AH4981" t="str">
            <v>/</v>
          </cell>
          <cell r="AI4981" t="str">
            <v>/</v>
          </cell>
        </row>
        <row r="4982">
          <cell r="AF4982" t="str">
            <v/>
          </cell>
          <cell r="AG4982" t="str">
            <v/>
          </cell>
          <cell r="AH4982" t="str">
            <v>/</v>
          </cell>
          <cell r="AI4982" t="str">
            <v>/</v>
          </cell>
        </row>
        <row r="4983">
          <cell r="AF4983" t="str">
            <v/>
          </cell>
          <cell r="AG4983" t="str">
            <v/>
          </cell>
          <cell r="AH4983" t="str">
            <v>/</v>
          </cell>
          <cell r="AI4983" t="str">
            <v>/</v>
          </cell>
        </row>
        <row r="4984">
          <cell r="AF4984" t="str">
            <v/>
          </cell>
          <cell r="AG4984" t="str">
            <v/>
          </cell>
          <cell r="AH4984" t="str">
            <v>/</v>
          </cell>
          <cell r="AI4984" t="str">
            <v>/</v>
          </cell>
        </row>
        <row r="4985">
          <cell r="AF4985" t="str">
            <v/>
          </cell>
          <cell r="AG4985" t="str">
            <v/>
          </cell>
          <cell r="AH4985" t="str">
            <v>/</v>
          </cell>
          <cell r="AI4985" t="str">
            <v>/</v>
          </cell>
        </row>
        <row r="4986">
          <cell r="AF4986" t="str">
            <v/>
          </cell>
          <cell r="AG4986" t="str">
            <v/>
          </cell>
          <cell r="AH4986" t="str">
            <v>/</v>
          </cell>
          <cell r="AI4986" t="str">
            <v>/</v>
          </cell>
        </row>
        <row r="4987">
          <cell r="AF4987" t="str">
            <v/>
          </cell>
          <cell r="AG4987" t="str">
            <v/>
          </cell>
          <cell r="AH4987" t="str">
            <v>/</v>
          </cell>
          <cell r="AI4987" t="str">
            <v>/</v>
          </cell>
        </row>
        <row r="4988">
          <cell r="AF4988" t="str">
            <v/>
          </cell>
          <cell r="AG4988" t="str">
            <v/>
          </cell>
          <cell r="AH4988" t="str">
            <v>/</v>
          </cell>
          <cell r="AI4988" t="str">
            <v>/</v>
          </cell>
        </row>
        <row r="4989">
          <cell r="AF4989" t="str">
            <v/>
          </cell>
          <cell r="AG4989" t="str">
            <v/>
          </cell>
          <cell r="AH4989" t="str">
            <v>/</v>
          </cell>
          <cell r="AI4989" t="str">
            <v>/</v>
          </cell>
        </row>
        <row r="4990">
          <cell r="AF4990" t="str">
            <v/>
          </cell>
          <cell r="AG4990" t="str">
            <v/>
          </cell>
          <cell r="AH4990" t="str">
            <v>/</v>
          </cell>
          <cell r="AI4990" t="str">
            <v>/</v>
          </cell>
        </row>
        <row r="4991">
          <cell r="AF4991" t="str">
            <v/>
          </cell>
          <cell r="AG4991" t="str">
            <v/>
          </cell>
          <cell r="AH4991" t="str">
            <v>/</v>
          </cell>
          <cell r="AI4991" t="str">
            <v>/</v>
          </cell>
        </row>
        <row r="4992">
          <cell r="AF4992" t="str">
            <v/>
          </cell>
          <cell r="AG4992" t="str">
            <v/>
          </cell>
          <cell r="AH4992" t="str">
            <v>/</v>
          </cell>
          <cell r="AI4992" t="str">
            <v>/</v>
          </cell>
        </row>
        <row r="4993">
          <cell r="AF4993" t="str">
            <v/>
          </cell>
          <cell r="AG4993" t="str">
            <v/>
          </cell>
          <cell r="AH4993" t="str">
            <v>/</v>
          </cell>
          <cell r="AI4993" t="str">
            <v>/</v>
          </cell>
        </row>
        <row r="4994">
          <cell r="AF4994" t="str">
            <v/>
          </cell>
          <cell r="AG4994" t="str">
            <v/>
          </cell>
          <cell r="AH4994" t="str">
            <v>/</v>
          </cell>
          <cell r="AI4994" t="str">
            <v>/</v>
          </cell>
        </row>
        <row r="4995">
          <cell r="AF4995" t="str">
            <v/>
          </cell>
          <cell r="AG4995" t="str">
            <v/>
          </cell>
          <cell r="AH4995" t="str">
            <v>/</v>
          </cell>
          <cell r="AI4995" t="str">
            <v>/</v>
          </cell>
        </row>
        <row r="4996">
          <cell r="AF4996" t="str">
            <v/>
          </cell>
          <cell r="AG4996" t="str">
            <v/>
          </cell>
          <cell r="AH4996" t="str">
            <v>/</v>
          </cell>
          <cell r="AI4996" t="str">
            <v>/</v>
          </cell>
        </row>
        <row r="4997">
          <cell r="AF4997" t="str">
            <v/>
          </cell>
          <cell r="AG4997" t="str">
            <v/>
          </cell>
          <cell r="AH4997" t="str">
            <v>/</v>
          </cell>
          <cell r="AI4997" t="str">
            <v>/</v>
          </cell>
        </row>
        <row r="4998">
          <cell r="AF4998" t="str">
            <v/>
          </cell>
          <cell r="AG4998" t="str">
            <v/>
          </cell>
          <cell r="AH4998" t="str">
            <v>/</v>
          </cell>
          <cell r="AI4998" t="str">
            <v>/</v>
          </cell>
        </row>
        <row r="4999">
          <cell r="AF4999" t="str">
            <v/>
          </cell>
          <cell r="AG4999" t="str">
            <v/>
          </cell>
          <cell r="AH4999" t="str">
            <v>/</v>
          </cell>
          <cell r="AI4999" t="str">
            <v>/</v>
          </cell>
        </row>
        <row r="5000">
          <cell r="AF5000" t="str">
            <v/>
          </cell>
          <cell r="AG5000" t="str">
            <v/>
          </cell>
          <cell r="AH5000" t="str">
            <v>/</v>
          </cell>
          <cell r="AI5000" t="str">
            <v>/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A6" t="str">
            <v>111</v>
          </cell>
          <cell r="D6">
            <v>53790338</v>
          </cell>
        </row>
        <row r="7">
          <cell r="A7" t="str">
            <v>112</v>
          </cell>
          <cell r="D7">
            <v>14625883</v>
          </cell>
        </row>
        <row r="8">
          <cell r="A8" t="str">
            <v>131</v>
          </cell>
          <cell r="D8">
            <v>479903177</v>
          </cell>
          <cell r="E8">
            <v>20400000</v>
          </cell>
        </row>
        <row r="9">
          <cell r="A9" t="str">
            <v>133</v>
          </cell>
          <cell r="D9">
            <v>102855563</v>
          </cell>
        </row>
        <row r="10">
          <cell r="A10" t="str">
            <v>142</v>
          </cell>
          <cell r="D10">
            <v>190027412</v>
          </cell>
        </row>
        <row r="11">
          <cell r="A11" t="str">
            <v>152</v>
          </cell>
          <cell r="D11">
            <v>87506836</v>
          </cell>
        </row>
        <row r="12">
          <cell r="A12" t="str">
            <v>211</v>
          </cell>
          <cell r="D12">
            <v>2510325222</v>
          </cell>
        </row>
        <row r="13">
          <cell r="A13" t="str">
            <v>214</v>
          </cell>
          <cell r="E13">
            <v>406887800</v>
          </cell>
        </row>
        <row r="14">
          <cell r="A14" t="str">
            <v>411</v>
          </cell>
          <cell r="E14">
            <v>3000000000</v>
          </cell>
        </row>
        <row r="15">
          <cell r="A15" t="str">
            <v>333</v>
          </cell>
          <cell r="E15">
            <v>637455</v>
          </cell>
        </row>
        <row r="16">
          <cell r="A16" t="str">
            <v>421</v>
          </cell>
          <cell r="E16">
            <v>38859718</v>
          </cell>
        </row>
        <row r="17">
          <cell r="A17" t="str">
            <v/>
          </cell>
          <cell r="D17">
            <v>3439034431</v>
          </cell>
          <cell r="E17">
            <v>3466784973</v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</sheetData>
      <sheetData sheetId="11" refreshError="1">
        <row r="4">
          <cell r="L4">
            <v>39083</v>
          </cell>
        </row>
        <row r="5">
          <cell r="L5">
            <v>39114</v>
          </cell>
        </row>
        <row r="6">
          <cell r="L6">
            <v>39142</v>
          </cell>
        </row>
        <row r="7">
          <cell r="L7">
            <v>39173</v>
          </cell>
        </row>
        <row r="8">
          <cell r="L8">
            <v>39203</v>
          </cell>
        </row>
        <row r="9">
          <cell r="L9">
            <v>39234</v>
          </cell>
        </row>
        <row r="10">
          <cell r="L10">
            <v>39264</v>
          </cell>
        </row>
        <row r="11">
          <cell r="L11">
            <v>39295</v>
          </cell>
        </row>
        <row r="12">
          <cell r="L12">
            <v>39326</v>
          </cell>
        </row>
        <row r="13">
          <cell r="L13">
            <v>39356</v>
          </cell>
        </row>
        <row r="14">
          <cell r="L14">
            <v>39387</v>
          </cell>
        </row>
        <row r="15">
          <cell r="L15">
            <v>39417</v>
          </cell>
        </row>
        <row r="16">
          <cell r="L16">
            <v>39448</v>
          </cell>
        </row>
        <row r="17">
          <cell r="L17">
            <v>39479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0">
          <cell r="A10" t="str">
            <v>TK1</v>
          </cell>
          <cell r="B10" t="str">
            <v>TK2</v>
          </cell>
          <cell r="C10" t="str">
            <v>TEÂN</v>
          </cell>
          <cell r="D10" t="str">
            <v>DK</v>
          </cell>
          <cell r="G10" t="str">
            <v>n</v>
          </cell>
          <cell r="H10" t="str">
            <v>c</v>
          </cell>
          <cell r="I10" t="str">
            <v>n</v>
          </cell>
          <cell r="J10" t="str">
            <v>c</v>
          </cell>
          <cell r="K10" t="str">
            <v>NÔÏ</v>
          </cell>
          <cell r="L10" t="str">
            <v>COÙ</v>
          </cell>
          <cell r="M10" t="str">
            <v>PS NÔÏ</v>
          </cell>
          <cell r="N10" t="str">
            <v>PS COÙ</v>
          </cell>
          <cell r="O10" t="str">
            <v>CK NÔÏ</v>
          </cell>
          <cell r="P10" t="str">
            <v>CK COÙ</v>
          </cell>
        </row>
        <row r="11">
          <cell r="A11" t="str">
            <v>111</v>
          </cell>
          <cell r="B11" t="str">
            <v>111</v>
          </cell>
          <cell r="C11" t="str">
            <v>Tieàn maët</v>
          </cell>
          <cell r="D11">
            <v>2</v>
          </cell>
          <cell r="E11">
            <v>53790338</v>
          </cell>
          <cell r="F11">
            <v>0</v>
          </cell>
          <cell r="G11">
            <v>53790338</v>
          </cell>
          <cell r="H11">
            <v>0</v>
          </cell>
          <cell r="I11">
            <v>1000000000</v>
          </cell>
          <cell r="J11">
            <v>1122126518</v>
          </cell>
          <cell r="K11">
            <v>0</v>
          </cell>
          <cell r="L11">
            <v>68336180</v>
          </cell>
          <cell r="M11">
            <v>0</v>
          </cell>
          <cell r="N11">
            <v>111443934</v>
          </cell>
          <cell r="O11">
            <v>0</v>
          </cell>
          <cell r="P11">
            <v>179780114</v>
          </cell>
        </row>
        <row r="12">
          <cell r="A12" t="str">
            <v>111</v>
          </cell>
          <cell r="B12" t="str">
            <v>1111</v>
          </cell>
          <cell r="C12" t="str">
            <v>Tieàn maët Vieät Nam</v>
          </cell>
          <cell r="D12">
            <v>0</v>
          </cell>
          <cell r="E12">
            <v>53790338</v>
          </cell>
          <cell r="F12">
            <v>0</v>
          </cell>
          <cell r="G12">
            <v>53790338</v>
          </cell>
          <cell r="H12">
            <v>0</v>
          </cell>
          <cell r="I12">
            <v>1000000000</v>
          </cell>
          <cell r="J12">
            <v>1122126518</v>
          </cell>
          <cell r="K12">
            <v>0</v>
          </cell>
          <cell r="L12">
            <v>68336180</v>
          </cell>
          <cell r="M12">
            <v>0</v>
          </cell>
          <cell r="N12">
            <v>111443934</v>
          </cell>
          <cell r="O12">
            <v>0</v>
          </cell>
          <cell r="P12">
            <v>179780114</v>
          </cell>
        </row>
        <row r="13">
          <cell r="A13" t="str">
            <v>111</v>
          </cell>
          <cell r="B13" t="str">
            <v>1112</v>
          </cell>
          <cell r="C13" t="str">
            <v>Tieàn maët Ngoaïi teä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111</v>
          </cell>
          <cell r="B14" t="str">
            <v>1113</v>
          </cell>
          <cell r="C14" t="str">
            <v>Vaøng, baïc, kim khí quyù, ñaù quyù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112</v>
          </cell>
          <cell r="B15" t="str">
            <v>112</v>
          </cell>
          <cell r="C15" t="str">
            <v>Tieàn göûi Ngaân haøng</v>
          </cell>
          <cell r="D15">
            <v>2</v>
          </cell>
          <cell r="E15">
            <v>14625883</v>
          </cell>
          <cell r="F15">
            <v>0</v>
          </cell>
          <cell r="G15">
            <v>14625883</v>
          </cell>
          <cell r="H15">
            <v>0</v>
          </cell>
          <cell r="I15">
            <v>201171722</v>
          </cell>
          <cell r="J15">
            <v>182521845</v>
          </cell>
          <cell r="K15">
            <v>33275760</v>
          </cell>
          <cell r="L15">
            <v>0</v>
          </cell>
          <cell r="M15">
            <v>0</v>
          </cell>
          <cell r="N15">
            <v>0</v>
          </cell>
          <cell r="O15">
            <v>33275760</v>
          </cell>
          <cell r="P15">
            <v>0</v>
          </cell>
        </row>
        <row r="16">
          <cell r="A16" t="str">
            <v>112</v>
          </cell>
          <cell r="B16" t="str">
            <v>1121</v>
          </cell>
          <cell r="C16" t="str">
            <v>Tieàn Vieät Nam</v>
          </cell>
          <cell r="D16">
            <v>0</v>
          </cell>
          <cell r="E16">
            <v>14625883</v>
          </cell>
          <cell r="F16">
            <v>0</v>
          </cell>
          <cell r="G16">
            <v>14625883</v>
          </cell>
          <cell r="H16">
            <v>0</v>
          </cell>
          <cell r="I16">
            <v>201171722</v>
          </cell>
          <cell r="J16">
            <v>182521845</v>
          </cell>
          <cell r="K16">
            <v>33275760</v>
          </cell>
          <cell r="L16">
            <v>0</v>
          </cell>
          <cell r="M16">
            <v>0</v>
          </cell>
          <cell r="N16">
            <v>0</v>
          </cell>
          <cell r="O16">
            <v>33275760</v>
          </cell>
          <cell r="P16">
            <v>0</v>
          </cell>
        </row>
        <row r="17">
          <cell r="A17" t="str">
            <v>112</v>
          </cell>
          <cell r="B17" t="str">
            <v>1122</v>
          </cell>
          <cell r="C17" t="str">
            <v>Ngoaïi teä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112</v>
          </cell>
          <cell r="B18" t="str">
            <v>1123</v>
          </cell>
          <cell r="C18" t="str">
            <v>Vaøng, baïc, kim khí quyù, ñaù quyù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121</v>
          </cell>
          <cell r="B19" t="str">
            <v>121</v>
          </cell>
          <cell r="C19" t="str">
            <v xml:space="preserve">Ñaàu tö taøi chính ngaén haïn 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 t="str">
            <v>131</v>
          </cell>
          <cell r="B20" t="str">
            <v>131</v>
          </cell>
          <cell r="C20" t="str">
            <v>Phaûi thu cuûa khaùch haøng</v>
          </cell>
          <cell r="D20">
            <v>1</v>
          </cell>
          <cell r="E20">
            <v>479903177</v>
          </cell>
          <cell r="F20">
            <v>20400000</v>
          </cell>
          <cell r="G20">
            <v>459503177</v>
          </cell>
          <cell r="H20">
            <v>0</v>
          </cell>
          <cell r="I20">
            <v>251677046</v>
          </cell>
          <cell r="J20">
            <v>0</v>
          </cell>
          <cell r="K20">
            <v>711180223</v>
          </cell>
          <cell r="L20">
            <v>0</v>
          </cell>
          <cell r="M20">
            <v>293385918</v>
          </cell>
          <cell r="N20">
            <v>0</v>
          </cell>
          <cell r="O20">
            <v>1004566141</v>
          </cell>
          <cell r="P20">
            <v>0</v>
          </cell>
        </row>
        <row r="21">
          <cell r="A21" t="str">
            <v>133</v>
          </cell>
          <cell r="B21" t="str">
            <v>133</v>
          </cell>
          <cell r="C21" t="str">
            <v>Thueá GTGT ñöôïc khaáu tröø</v>
          </cell>
          <cell r="D21">
            <v>2</v>
          </cell>
          <cell r="E21">
            <v>130606105</v>
          </cell>
          <cell r="F21">
            <v>0</v>
          </cell>
          <cell r="G21">
            <v>130606105</v>
          </cell>
          <cell r="H21">
            <v>0</v>
          </cell>
          <cell r="I21">
            <v>52972695</v>
          </cell>
          <cell r="J21">
            <v>0</v>
          </cell>
          <cell r="K21">
            <v>183578800</v>
          </cell>
          <cell r="L21">
            <v>0</v>
          </cell>
          <cell r="M21">
            <v>820790</v>
          </cell>
          <cell r="N21">
            <v>0</v>
          </cell>
          <cell r="O21">
            <v>184399590</v>
          </cell>
          <cell r="P21">
            <v>0</v>
          </cell>
        </row>
        <row r="22">
          <cell r="A22" t="str">
            <v>133</v>
          </cell>
          <cell r="B22" t="str">
            <v>1331</v>
          </cell>
          <cell r="C22" t="str">
            <v>Thueá GTGT ñöôïc khaáu tröø cuûa haøng hoùa, dòch vuï</v>
          </cell>
          <cell r="D22">
            <v>0</v>
          </cell>
          <cell r="E22">
            <v>130606105</v>
          </cell>
          <cell r="F22">
            <v>0</v>
          </cell>
          <cell r="G22">
            <v>130606105</v>
          </cell>
          <cell r="H22">
            <v>0</v>
          </cell>
          <cell r="I22">
            <v>11348745</v>
          </cell>
          <cell r="J22">
            <v>0</v>
          </cell>
          <cell r="K22">
            <v>141954850</v>
          </cell>
          <cell r="L22">
            <v>0</v>
          </cell>
          <cell r="M22">
            <v>820790</v>
          </cell>
          <cell r="N22">
            <v>0</v>
          </cell>
          <cell r="O22">
            <v>142775640</v>
          </cell>
          <cell r="P22">
            <v>0</v>
          </cell>
        </row>
        <row r="23">
          <cell r="A23" t="str">
            <v>133</v>
          </cell>
          <cell r="B23" t="str">
            <v>1332</v>
          </cell>
          <cell r="C23" t="str">
            <v>Thueá GTGT ñöôïc khaáu tröø cuûa TSCÑ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41623950</v>
          </cell>
          <cell r="J23">
            <v>0</v>
          </cell>
          <cell r="K23">
            <v>41623950</v>
          </cell>
          <cell r="L23">
            <v>0</v>
          </cell>
          <cell r="M23">
            <v>0</v>
          </cell>
          <cell r="N23">
            <v>0</v>
          </cell>
          <cell r="O23">
            <v>41623950</v>
          </cell>
          <cell r="P23">
            <v>0</v>
          </cell>
        </row>
        <row r="24">
          <cell r="A24" t="str">
            <v>138</v>
          </cell>
          <cell r="B24" t="str">
            <v>138</v>
          </cell>
          <cell r="C24" t="str">
            <v>Phaûi thu khaùc</v>
          </cell>
          <cell r="D24">
            <v>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182437400</v>
          </cell>
          <cell r="J24">
            <v>0</v>
          </cell>
          <cell r="K24">
            <v>182437400</v>
          </cell>
          <cell r="L24">
            <v>0</v>
          </cell>
          <cell r="M24">
            <v>0</v>
          </cell>
          <cell r="N24">
            <v>0</v>
          </cell>
          <cell r="O24">
            <v>182437400</v>
          </cell>
          <cell r="P24">
            <v>0</v>
          </cell>
        </row>
        <row r="25">
          <cell r="A25" t="str">
            <v>138</v>
          </cell>
          <cell r="B25" t="str">
            <v>1381</v>
          </cell>
          <cell r="C25" t="str">
            <v>Taøi saûn thieáu chôø xöû lyù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138</v>
          </cell>
          <cell r="B26" t="str">
            <v>1388</v>
          </cell>
          <cell r="C26" t="str">
            <v>Phaûi thu khaùc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182437400</v>
          </cell>
          <cell r="J26">
            <v>0</v>
          </cell>
          <cell r="K26">
            <v>182437400</v>
          </cell>
          <cell r="L26">
            <v>0</v>
          </cell>
          <cell r="M26">
            <v>0</v>
          </cell>
          <cell r="N26">
            <v>0</v>
          </cell>
          <cell r="O26">
            <v>182437400</v>
          </cell>
          <cell r="P26">
            <v>0</v>
          </cell>
        </row>
        <row r="27">
          <cell r="A27" t="str">
            <v>141</v>
          </cell>
          <cell r="B27" t="str">
            <v>141</v>
          </cell>
          <cell r="C27" t="str">
            <v>Taïm öùng</v>
          </cell>
          <cell r="D27">
            <v>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142</v>
          </cell>
          <cell r="B28" t="str">
            <v>142</v>
          </cell>
          <cell r="C28" t="str">
            <v>Chi phí traû tröôùc ngaén haïn</v>
          </cell>
          <cell r="D28">
            <v>1</v>
          </cell>
          <cell r="E28">
            <v>190027412</v>
          </cell>
          <cell r="F28">
            <v>0</v>
          </cell>
          <cell r="G28">
            <v>190027412</v>
          </cell>
          <cell r="H28">
            <v>0</v>
          </cell>
          <cell r="I28">
            <v>64206522</v>
          </cell>
          <cell r="J28">
            <v>0</v>
          </cell>
          <cell r="K28">
            <v>254233934</v>
          </cell>
          <cell r="L28">
            <v>0</v>
          </cell>
          <cell r="M28">
            <v>0</v>
          </cell>
          <cell r="N28">
            <v>0</v>
          </cell>
          <cell r="O28">
            <v>254233934</v>
          </cell>
          <cell r="P28">
            <v>0</v>
          </cell>
        </row>
        <row r="29">
          <cell r="A29" t="str">
            <v>144</v>
          </cell>
          <cell r="B29" t="str">
            <v>144</v>
          </cell>
          <cell r="C29" t="str">
            <v>Caàm coá, kyù quyõ, kyù cöôïc ngaén haïn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152</v>
          </cell>
          <cell r="B30" t="str">
            <v>152</v>
          </cell>
          <cell r="C30" t="str">
            <v>Nguyeân lieäu, vaät lieäu</v>
          </cell>
          <cell r="D30">
            <v>1</v>
          </cell>
          <cell r="E30">
            <v>87506836</v>
          </cell>
          <cell r="F30">
            <v>0</v>
          </cell>
          <cell r="G30">
            <v>87506836</v>
          </cell>
          <cell r="H30">
            <v>0</v>
          </cell>
          <cell r="I30">
            <v>72305679</v>
          </cell>
          <cell r="J30">
            <v>0</v>
          </cell>
          <cell r="K30">
            <v>159812515</v>
          </cell>
          <cell r="L30">
            <v>0</v>
          </cell>
          <cell r="M30">
            <v>7634750</v>
          </cell>
          <cell r="N30">
            <v>0</v>
          </cell>
          <cell r="O30">
            <v>167447265</v>
          </cell>
          <cell r="P30">
            <v>0</v>
          </cell>
        </row>
        <row r="31">
          <cell r="A31" t="str">
            <v>153</v>
          </cell>
          <cell r="B31" t="str">
            <v>153</v>
          </cell>
          <cell r="C31" t="str">
            <v xml:space="preserve">Coâng cuï, duïng cuï </v>
          </cell>
          <cell r="D31">
            <v>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154</v>
          </cell>
          <cell r="B32" t="str">
            <v>154</v>
          </cell>
          <cell r="C32" t="str">
            <v>Chi phí saûn xuaát, kinh doanh dôû dang</v>
          </cell>
          <cell r="D32">
            <v>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37282679</v>
          </cell>
          <cell r="J32">
            <v>0</v>
          </cell>
          <cell r="K32">
            <v>37282679</v>
          </cell>
          <cell r="L32">
            <v>0</v>
          </cell>
          <cell r="M32">
            <v>102690636</v>
          </cell>
          <cell r="N32">
            <v>0</v>
          </cell>
          <cell r="O32">
            <v>139973315</v>
          </cell>
          <cell r="P32">
            <v>0</v>
          </cell>
        </row>
        <row r="33">
          <cell r="A33" t="str">
            <v>155</v>
          </cell>
          <cell r="B33" t="str">
            <v>155</v>
          </cell>
          <cell r="C33" t="str">
            <v>Thaønh phaåm</v>
          </cell>
          <cell r="D33">
            <v>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156</v>
          </cell>
          <cell r="B34" t="str">
            <v>156</v>
          </cell>
          <cell r="C34" t="str">
            <v>Haøng hoùa</v>
          </cell>
          <cell r="D34">
            <v>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157</v>
          </cell>
          <cell r="B35" t="str">
            <v>157</v>
          </cell>
          <cell r="C35" t="str">
            <v>Haøng göûi ñi baùn</v>
          </cell>
          <cell r="D35">
            <v>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159</v>
          </cell>
          <cell r="B36" t="str">
            <v>159</v>
          </cell>
          <cell r="C36" t="str">
            <v xml:space="preserve">Caùc khoaûn döï phoøng </v>
          </cell>
          <cell r="D36">
            <v>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159</v>
          </cell>
          <cell r="B37" t="str">
            <v>1591</v>
          </cell>
          <cell r="C37" t="str">
            <v>Döï phoøng giaûm giaù ñaàu tö taøi chính ngaén haïn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159</v>
          </cell>
          <cell r="B38" t="str">
            <v>1592</v>
          </cell>
          <cell r="C38" t="str">
            <v>Döï phoøng phaûi thu khoù ñoøi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159</v>
          </cell>
          <cell r="B39" t="str">
            <v>1593</v>
          </cell>
          <cell r="C39" t="str">
            <v>Döï phoøng giaûm giaù haøng toàn kho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211</v>
          </cell>
          <cell r="B40" t="str">
            <v>211</v>
          </cell>
          <cell r="C40" t="str">
            <v xml:space="preserve">Taøi saûn coá ñònh </v>
          </cell>
          <cell r="D40">
            <v>2</v>
          </cell>
          <cell r="E40">
            <v>2510325222</v>
          </cell>
          <cell r="F40">
            <v>0</v>
          </cell>
          <cell r="G40">
            <v>2510325222</v>
          </cell>
          <cell r="H40">
            <v>0</v>
          </cell>
          <cell r="I40">
            <v>832479000</v>
          </cell>
          <cell r="J40">
            <v>28788527</v>
          </cell>
          <cell r="K40">
            <v>3314015695</v>
          </cell>
          <cell r="L40">
            <v>0</v>
          </cell>
          <cell r="M40">
            <v>0</v>
          </cell>
          <cell r="N40">
            <v>0</v>
          </cell>
          <cell r="O40">
            <v>3314015695</v>
          </cell>
          <cell r="P40">
            <v>0</v>
          </cell>
        </row>
        <row r="41">
          <cell r="A41" t="str">
            <v>211</v>
          </cell>
          <cell r="B41" t="str">
            <v>2111</v>
          </cell>
          <cell r="C41" t="str">
            <v>TSCĐ hữu hình</v>
          </cell>
          <cell r="D41">
            <v>0</v>
          </cell>
          <cell r="E41">
            <v>2510325222</v>
          </cell>
          <cell r="F41">
            <v>0</v>
          </cell>
          <cell r="G41">
            <v>2510325222</v>
          </cell>
          <cell r="H41">
            <v>0</v>
          </cell>
          <cell r="I41">
            <v>832479000</v>
          </cell>
          <cell r="J41">
            <v>28788527</v>
          </cell>
          <cell r="K41">
            <v>3314015695</v>
          </cell>
          <cell r="L41">
            <v>0</v>
          </cell>
          <cell r="M41">
            <v>0</v>
          </cell>
          <cell r="N41">
            <v>0</v>
          </cell>
          <cell r="O41">
            <v>3314015695</v>
          </cell>
          <cell r="P41">
            <v>0</v>
          </cell>
        </row>
        <row r="42">
          <cell r="A42" t="str">
            <v>211</v>
          </cell>
          <cell r="B42" t="str">
            <v>2112</v>
          </cell>
          <cell r="C42" t="str">
            <v>TSCĐ thueâ taøi chính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211</v>
          </cell>
          <cell r="B43" t="str">
            <v>2113</v>
          </cell>
          <cell r="C43" t="str">
            <v>TSCĐ voâ hình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214</v>
          </cell>
          <cell r="B44" t="str">
            <v>214</v>
          </cell>
          <cell r="C44" t="str">
            <v>Hao moøn taøi saûn coá ñònh</v>
          </cell>
          <cell r="D44">
            <v>2</v>
          </cell>
          <cell r="E44">
            <v>0</v>
          </cell>
          <cell r="F44">
            <v>406887800</v>
          </cell>
          <cell r="G44">
            <v>0</v>
          </cell>
          <cell r="H44">
            <v>406887800</v>
          </cell>
          <cell r="I44">
            <v>6960100</v>
          </cell>
          <cell r="J44">
            <v>0</v>
          </cell>
          <cell r="K44">
            <v>0</v>
          </cell>
          <cell r="L44">
            <v>399927700</v>
          </cell>
          <cell r="M44">
            <v>0</v>
          </cell>
          <cell r="N44">
            <v>0</v>
          </cell>
          <cell r="O44">
            <v>0</v>
          </cell>
          <cell r="P44">
            <v>399927700</v>
          </cell>
        </row>
        <row r="45">
          <cell r="A45" t="str">
            <v>214</v>
          </cell>
          <cell r="B45" t="str">
            <v>2141</v>
          </cell>
          <cell r="C45" t="str">
            <v>Hao moøn TSCÑ höõu hình</v>
          </cell>
          <cell r="D45">
            <v>0</v>
          </cell>
          <cell r="E45">
            <v>0</v>
          </cell>
          <cell r="F45">
            <v>406887800</v>
          </cell>
          <cell r="G45">
            <v>0</v>
          </cell>
          <cell r="H45">
            <v>406887800</v>
          </cell>
          <cell r="I45">
            <v>6960100</v>
          </cell>
          <cell r="J45">
            <v>0</v>
          </cell>
          <cell r="K45">
            <v>0</v>
          </cell>
          <cell r="L45">
            <v>399927700</v>
          </cell>
          <cell r="M45">
            <v>0</v>
          </cell>
          <cell r="N45">
            <v>0</v>
          </cell>
          <cell r="O45">
            <v>0</v>
          </cell>
          <cell r="P45">
            <v>399927700</v>
          </cell>
        </row>
        <row r="46">
          <cell r="A46" t="str">
            <v>214</v>
          </cell>
          <cell r="B46" t="str">
            <v>2142</v>
          </cell>
          <cell r="C46" t="str">
            <v>Hao moøn TSCÑ thueâ taøi chính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214</v>
          </cell>
          <cell r="B47" t="str">
            <v>2143</v>
          </cell>
          <cell r="C47" t="str">
            <v xml:space="preserve">Hao moøn TSCÑ voâ hình 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214</v>
          </cell>
          <cell r="B48" t="str">
            <v>2147</v>
          </cell>
          <cell r="C48" t="str">
            <v>Hao moøn baát ñoäng saûn ñaàu tö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217</v>
          </cell>
          <cell r="B49" t="str">
            <v>217</v>
          </cell>
          <cell r="C49" t="str">
            <v>Baát ñoäng saûn ñaàu tö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221</v>
          </cell>
          <cell r="B50" t="str">
            <v>221</v>
          </cell>
          <cell r="C50" t="str">
            <v xml:space="preserve">Ñaàu tö taøi chính daøi haïn </v>
          </cell>
          <cell r="D50">
            <v>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221</v>
          </cell>
          <cell r="B51" t="str">
            <v>2212</v>
          </cell>
          <cell r="C51" t="str">
            <v>Ñaàu tö taøi chính daøi haïn -Voán goùp lieân doanh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221</v>
          </cell>
          <cell r="B52" t="str">
            <v>2213</v>
          </cell>
          <cell r="C52" t="str">
            <v>Ñaàu tö taøi chính daøi haïn -Ñaàu tö vaøo coâng ty lieân keát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221</v>
          </cell>
          <cell r="B53" t="str">
            <v>2218</v>
          </cell>
          <cell r="C53" t="str">
            <v>Ñaàu tö taøi chính daøi haïn khaùc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229</v>
          </cell>
          <cell r="B54" t="str">
            <v>229</v>
          </cell>
          <cell r="C54" t="str">
            <v>Döï phoøng giaûm giaù ñaàu tö daøi haïn</v>
          </cell>
          <cell r="D54">
            <v>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241</v>
          </cell>
          <cell r="B55" t="str">
            <v>241</v>
          </cell>
          <cell r="C55" t="str">
            <v xml:space="preserve">Xaây döïng cô baûn dôû dang </v>
          </cell>
          <cell r="D55">
            <v>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241</v>
          </cell>
          <cell r="B56" t="str">
            <v>2411</v>
          </cell>
          <cell r="C56" t="str">
            <v>Mua saém TSCÑ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241</v>
          </cell>
          <cell r="B57" t="str">
            <v>2412</v>
          </cell>
          <cell r="C57" t="str">
            <v>Xaây döïng cô baûn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241</v>
          </cell>
          <cell r="B58" t="str">
            <v>2413</v>
          </cell>
          <cell r="C58" t="str">
            <v>Söûa chöõa lôùn TSCÑ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242</v>
          </cell>
          <cell r="B59" t="str">
            <v>242</v>
          </cell>
          <cell r="C59" t="str">
            <v>Chi phí traû tröôùc daøi haïn</v>
          </cell>
          <cell r="D59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244</v>
          </cell>
          <cell r="B60" t="str">
            <v>244</v>
          </cell>
          <cell r="C60" t="str">
            <v>Kyù quyõ, kyù cöôïc daøi haïn</v>
          </cell>
          <cell r="D60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311</v>
          </cell>
          <cell r="B61" t="str">
            <v>311</v>
          </cell>
          <cell r="C61" t="str">
            <v>Vay ngaén haïn</v>
          </cell>
          <cell r="D61">
            <v>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1000000000</v>
          </cell>
          <cell r="K61">
            <v>0</v>
          </cell>
          <cell r="L61">
            <v>1000000000</v>
          </cell>
          <cell r="M61">
            <v>0</v>
          </cell>
          <cell r="N61">
            <v>0</v>
          </cell>
          <cell r="O61">
            <v>0</v>
          </cell>
          <cell r="P61">
            <v>1000000000</v>
          </cell>
        </row>
        <row r="62">
          <cell r="A62" t="str">
            <v>315</v>
          </cell>
          <cell r="B62" t="str">
            <v>315</v>
          </cell>
          <cell r="C62" t="str">
            <v>Nôï daøi haïn ñeán haïn traû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331</v>
          </cell>
          <cell r="B63" t="str">
            <v>331</v>
          </cell>
          <cell r="C63" t="str">
            <v>Phaûi traû cho ngöôøi baùn</v>
          </cell>
          <cell r="D63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874102950</v>
          </cell>
          <cell r="J63">
            <v>874102950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333</v>
          </cell>
          <cell r="B64" t="str">
            <v>333</v>
          </cell>
          <cell r="C64" t="str">
            <v>Thueá vaø caùc khoaûn phaûi noäp Nhaø nöôùc</v>
          </cell>
          <cell r="D64">
            <v>2</v>
          </cell>
          <cell r="E64">
            <v>0</v>
          </cell>
          <cell r="F64">
            <v>637455</v>
          </cell>
          <cell r="G64">
            <v>0</v>
          </cell>
          <cell r="H64">
            <v>637455</v>
          </cell>
          <cell r="I64">
            <v>0</v>
          </cell>
          <cell r="J64">
            <v>11984621</v>
          </cell>
          <cell r="K64">
            <v>0</v>
          </cell>
          <cell r="L64">
            <v>12622076</v>
          </cell>
          <cell r="M64">
            <v>0</v>
          </cell>
          <cell r="N64">
            <v>13970758</v>
          </cell>
          <cell r="O64">
            <v>0</v>
          </cell>
          <cell r="P64">
            <v>26592834</v>
          </cell>
        </row>
        <row r="65">
          <cell r="A65" t="str">
            <v>333</v>
          </cell>
          <cell r="B65" t="str">
            <v>3331</v>
          </cell>
          <cell r="C65" t="str">
            <v>Thueá giaù trò gia taêng phaûi noäp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333</v>
          </cell>
          <cell r="B66" t="str">
            <v>33311</v>
          </cell>
          <cell r="C66" t="str">
            <v>Thueá GTGT ñaàu ra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11984621</v>
          </cell>
          <cell r="K66">
            <v>0</v>
          </cell>
          <cell r="L66">
            <v>11984621</v>
          </cell>
          <cell r="M66">
            <v>0</v>
          </cell>
          <cell r="N66">
            <v>13970758</v>
          </cell>
          <cell r="O66">
            <v>0</v>
          </cell>
          <cell r="P66">
            <v>25955379</v>
          </cell>
        </row>
        <row r="67">
          <cell r="A67" t="str">
            <v>333</v>
          </cell>
          <cell r="B67" t="str">
            <v>33312</v>
          </cell>
          <cell r="C67" t="str">
            <v>Thueá GTGT haøng nhaäp khaåu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333</v>
          </cell>
          <cell r="B68" t="str">
            <v>3332</v>
          </cell>
          <cell r="C68" t="str">
            <v xml:space="preserve">Thueá tieâu thuï ñaëc bieät 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333</v>
          </cell>
          <cell r="B69" t="str">
            <v>3333</v>
          </cell>
          <cell r="C69" t="str">
            <v>Thueá xuaát, nhaäp khaåu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333</v>
          </cell>
          <cell r="B70" t="str">
            <v>3334</v>
          </cell>
          <cell r="C70" t="str">
            <v xml:space="preserve">Thueá thu nhaäp doanh nghieäp </v>
          </cell>
          <cell r="D70">
            <v>0</v>
          </cell>
          <cell r="E70">
            <v>0</v>
          </cell>
          <cell r="F70">
            <v>637455</v>
          </cell>
          <cell r="G70">
            <v>0</v>
          </cell>
          <cell r="H70">
            <v>637455</v>
          </cell>
          <cell r="I70">
            <v>0</v>
          </cell>
          <cell r="J70">
            <v>0</v>
          </cell>
          <cell r="K70">
            <v>0</v>
          </cell>
          <cell r="L70">
            <v>637455</v>
          </cell>
          <cell r="M70">
            <v>0</v>
          </cell>
          <cell r="N70">
            <v>0</v>
          </cell>
          <cell r="O70">
            <v>0</v>
          </cell>
          <cell r="P70">
            <v>637455</v>
          </cell>
        </row>
        <row r="71">
          <cell r="A71" t="str">
            <v>333</v>
          </cell>
          <cell r="B71" t="str">
            <v>3335</v>
          </cell>
          <cell r="C71" t="str">
            <v>Thueá thu nhaäp caù nhaân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333</v>
          </cell>
          <cell r="B72" t="str">
            <v>3336</v>
          </cell>
          <cell r="C72" t="str">
            <v>Thueá taøi nguyeân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333</v>
          </cell>
          <cell r="B73" t="str">
            <v>3337</v>
          </cell>
          <cell r="C73" t="str">
            <v>Thueá nhaø ñaát, tieàn thueâ ñaát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333</v>
          </cell>
          <cell r="B74" t="str">
            <v>3338</v>
          </cell>
          <cell r="C74" t="str">
            <v>Caùc loaïi thueá khaùc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333</v>
          </cell>
          <cell r="B75" t="str">
            <v>3339</v>
          </cell>
          <cell r="C75" t="str">
            <v>Phí, leä phí vaø caùc khoaûn phaûi noäp khaùc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334</v>
          </cell>
          <cell r="B76" t="str">
            <v>334</v>
          </cell>
          <cell r="C76" t="str">
            <v>Phaûi traû ngöôøi lao ñoäng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335</v>
          </cell>
          <cell r="B77" t="str">
            <v>335</v>
          </cell>
          <cell r="C77" t="str">
            <v>Chi phí phaûi traû</v>
          </cell>
          <cell r="D77">
            <v>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338</v>
          </cell>
          <cell r="B78" t="str">
            <v>338</v>
          </cell>
          <cell r="C78" t="str">
            <v>Phaûi traû, phaûi noäp khaùc</v>
          </cell>
          <cell r="D78">
            <v>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130000000</v>
          </cell>
          <cell r="K78">
            <v>0</v>
          </cell>
          <cell r="L78">
            <v>130000000</v>
          </cell>
          <cell r="M78">
            <v>0</v>
          </cell>
          <cell r="N78">
            <v>0</v>
          </cell>
          <cell r="O78">
            <v>0</v>
          </cell>
          <cell r="P78">
            <v>130000000</v>
          </cell>
        </row>
        <row r="79">
          <cell r="A79" t="str">
            <v>338</v>
          </cell>
          <cell r="B79" t="str">
            <v>3381</v>
          </cell>
          <cell r="C79" t="str">
            <v>Taøi saûn thöøa chôø giaûi quyeát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338</v>
          </cell>
          <cell r="B80" t="str">
            <v>3382</v>
          </cell>
          <cell r="C80" t="str">
            <v>Kinh phí coâng ñoaøn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338</v>
          </cell>
          <cell r="B81" t="str">
            <v>3383</v>
          </cell>
          <cell r="C81" t="str">
            <v>Baûo hieåm xaõ hoäi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338</v>
          </cell>
          <cell r="B82" t="str">
            <v>3384</v>
          </cell>
          <cell r="C82" t="str">
            <v>Baûo hieåm y teá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338</v>
          </cell>
          <cell r="B83" t="str">
            <v>3385</v>
          </cell>
          <cell r="C83" t="str">
            <v>Phaûi traû veà coå phaàn hoaù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338</v>
          </cell>
          <cell r="B84" t="str">
            <v>3386</v>
          </cell>
          <cell r="C84" t="str">
            <v>Nhaän kyù quyõ, kyù cöôïc ngaén haïn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338</v>
          </cell>
          <cell r="B85" t="str">
            <v>3387</v>
          </cell>
          <cell r="C85" t="str">
            <v>Doanh thu chöa thöïc hieän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338</v>
          </cell>
          <cell r="B86" t="str">
            <v>3388</v>
          </cell>
          <cell r="C86" t="str">
            <v xml:space="preserve">Phaûi traû, phaûi noäp khaùc 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130000000</v>
          </cell>
          <cell r="K86">
            <v>0</v>
          </cell>
          <cell r="L86">
            <v>130000000</v>
          </cell>
          <cell r="M86">
            <v>0</v>
          </cell>
          <cell r="N86">
            <v>0</v>
          </cell>
          <cell r="O86">
            <v>0</v>
          </cell>
          <cell r="P86">
            <v>130000000</v>
          </cell>
        </row>
        <row r="87">
          <cell r="A87" t="str">
            <v>341</v>
          </cell>
          <cell r="B87" t="str">
            <v>341</v>
          </cell>
          <cell r="C87" t="str">
            <v>Vay, nợ dài hạn</v>
          </cell>
          <cell r="D87">
            <v>2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341</v>
          </cell>
          <cell r="B88" t="str">
            <v>3411</v>
          </cell>
          <cell r="C88" t="str">
            <v>Vay daøi haïn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341</v>
          </cell>
          <cell r="B89" t="str">
            <v>3412</v>
          </cell>
          <cell r="C89" t="str">
            <v xml:space="preserve">Nôï daøi haïn 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341</v>
          </cell>
          <cell r="B90" t="str">
            <v>3413</v>
          </cell>
          <cell r="C90" t="str">
            <v>Traùi phieáu phaùt haønh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341</v>
          </cell>
          <cell r="B91" t="str">
            <v>34131</v>
          </cell>
          <cell r="C91" t="str">
            <v>Traùi phieáu phaùt haønh-Meänh giaù traùi phieáu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341</v>
          </cell>
          <cell r="B92" t="str">
            <v>34132</v>
          </cell>
          <cell r="C92" t="str">
            <v>Traùi phieáu phaùt haønh-Chieát khaáu traùi phieáu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341</v>
          </cell>
          <cell r="B93" t="str">
            <v>34133</v>
          </cell>
          <cell r="C93" t="str">
            <v>Traùi phieáu phaùt haønh-Phuï troäi traùi phieáu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341</v>
          </cell>
          <cell r="B94" t="str">
            <v>3414</v>
          </cell>
          <cell r="C94" t="str">
            <v>Nhaän kyù quyõ, kyù cöôïc daøi haïn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351</v>
          </cell>
          <cell r="B95" t="str">
            <v>351</v>
          </cell>
          <cell r="C95" t="str">
            <v>Quyõ döï phoøng trôï caáp maát vieäc laøm</v>
          </cell>
          <cell r="D95">
            <v>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352</v>
          </cell>
          <cell r="B96" t="str">
            <v>352</v>
          </cell>
          <cell r="C96" t="str">
            <v>Döï phoøng phaûi traû</v>
          </cell>
          <cell r="D96">
            <v>1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411</v>
          </cell>
          <cell r="B97" t="str">
            <v>411</v>
          </cell>
          <cell r="C97" t="str">
            <v>Nguoàn voán kinh doanh</v>
          </cell>
          <cell r="D97">
            <v>2</v>
          </cell>
          <cell r="E97">
            <v>0</v>
          </cell>
          <cell r="F97">
            <v>3000000000</v>
          </cell>
          <cell r="G97">
            <v>0</v>
          </cell>
          <cell r="H97">
            <v>3000000000</v>
          </cell>
          <cell r="I97">
            <v>0</v>
          </cell>
          <cell r="J97">
            <v>0</v>
          </cell>
          <cell r="K97">
            <v>0</v>
          </cell>
          <cell r="L97">
            <v>3000000000</v>
          </cell>
          <cell r="M97">
            <v>0</v>
          </cell>
          <cell r="N97">
            <v>0</v>
          </cell>
          <cell r="O97">
            <v>0</v>
          </cell>
          <cell r="P97">
            <v>3000000000</v>
          </cell>
        </row>
        <row r="98">
          <cell r="A98" t="str">
            <v>411</v>
          </cell>
          <cell r="B98" t="str">
            <v>4111</v>
          </cell>
          <cell r="C98" t="str">
            <v>Voán ñaàu tö cuûa chuû sôû höõu</v>
          </cell>
          <cell r="D98">
            <v>0</v>
          </cell>
          <cell r="E98">
            <v>0</v>
          </cell>
          <cell r="F98">
            <v>3000000000</v>
          </cell>
          <cell r="G98">
            <v>0</v>
          </cell>
          <cell r="H98">
            <v>3000000000</v>
          </cell>
          <cell r="I98">
            <v>0</v>
          </cell>
          <cell r="J98">
            <v>0</v>
          </cell>
          <cell r="K98">
            <v>0</v>
          </cell>
          <cell r="L98">
            <v>3000000000</v>
          </cell>
          <cell r="M98">
            <v>0</v>
          </cell>
          <cell r="N98">
            <v>0</v>
          </cell>
          <cell r="O98">
            <v>0</v>
          </cell>
          <cell r="P98">
            <v>3000000000</v>
          </cell>
        </row>
        <row r="99">
          <cell r="A99" t="str">
            <v>411</v>
          </cell>
          <cell r="B99" t="str">
            <v>4112</v>
          </cell>
          <cell r="C99" t="str">
            <v>Thaëng dö voán coå phaàn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411</v>
          </cell>
          <cell r="B100" t="str">
            <v>4118</v>
          </cell>
          <cell r="C100" t="str">
            <v xml:space="preserve">Voán khaùc 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413</v>
          </cell>
          <cell r="B101" t="str">
            <v>413</v>
          </cell>
          <cell r="C101" t="str">
            <v>Cheânh leäch tyû giaù hoái ñoaùi</v>
          </cell>
          <cell r="D101">
            <v>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418</v>
          </cell>
          <cell r="B102" t="str">
            <v>418</v>
          </cell>
          <cell r="C102" t="str">
            <v>Caùc quyõ khaùc thuoäc voán chuû sôû höõu</v>
          </cell>
          <cell r="D102">
            <v>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419</v>
          </cell>
          <cell r="B103" t="str">
            <v>419</v>
          </cell>
          <cell r="C103" t="str">
            <v>Coå phieáu quyõ</v>
          </cell>
          <cell r="D103">
            <v>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421</v>
          </cell>
          <cell r="B104" t="str">
            <v>421</v>
          </cell>
          <cell r="C104" t="str">
            <v>Lôïi nhuaän chöa phaân phoái</v>
          </cell>
          <cell r="D104">
            <v>2</v>
          </cell>
          <cell r="E104">
            <v>0</v>
          </cell>
          <cell r="F104">
            <v>38859718</v>
          </cell>
          <cell r="G104">
            <v>0</v>
          </cell>
          <cell r="H104">
            <v>38859718</v>
          </cell>
          <cell r="I104">
            <v>0</v>
          </cell>
          <cell r="J104">
            <v>0</v>
          </cell>
          <cell r="K104">
            <v>0</v>
          </cell>
          <cell r="L104">
            <v>38859718</v>
          </cell>
          <cell r="M104">
            <v>0</v>
          </cell>
          <cell r="N104">
            <v>0</v>
          </cell>
          <cell r="O104">
            <v>0</v>
          </cell>
          <cell r="P104">
            <v>38859718</v>
          </cell>
        </row>
        <row r="105">
          <cell r="A105" t="str">
            <v>421</v>
          </cell>
          <cell r="B105" t="str">
            <v>4211</v>
          </cell>
          <cell r="C105" t="str">
            <v>Lôïi nhuaän chöa phaân phoái naêm tröôùc</v>
          </cell>
          <cell r="D105">
            <v>0</v>
          </cell>
          <cell r="E105">
            <v>0</v>
          </cell>
          <cell r="F105">
            <v>38859718</v>
          </cell>
          <cell r="G105">
            <v>0</v>
          </cell>
          <cell r="H105">
            <v>38859718</v>
          </cell>
          <cell r="I105">
            <v>0</v>
          </cell>
          <cell r="J105">
            <v>0</v>
          </cell>
          <cell r="K105">
            <v>0</v>
          </cell>
          <cell r="L105">
            <v>38859718</v>
          </cell>
          <cell r="M105">
            <v>0</v>
          </cell>
          <cell r="N105">
            <v>0</v>
          </cell>
          <cell r="O105">
            <v>0</v>
          </cell>
          <cell r="P105">
            <v>38859718</v>
          </cell>
        </row>
        <row r="106">
          <cell r="A106" t="str">
            <v>421</v>
          </cell>
          <cell r="B106" t="str">
            <v>4212</v>
          </cell>
          <cell r="C106" t="str">
            <v>Lôïi nhuaän chöa phaân phoái naêm nay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431</v>
          </cell>
          <cell r="B107" t="str">
            <v>431</v>
          </cell>
          <cell r="C107" t="str">
            <v>Quyõ khen thöôûng, phuùc lôïi</v>
          </cell>
          <cell r="D107">
            <v>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431</v>
          </cell>
          <cell r="B108" t="str">
            <v>4311</v>
          </cell>
          <cell r="C108" t="str">
            <v>Quyõ khen thöôûng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431</v>
          </cell>
          <cell r="B109" t="str">
            <v>4312</v>
          </cell>
          <cell r="C109" t="str">
            <v>Quyõ phuùc lôïi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511</v>
          </cell>
          <cell r="B110" t="str">
            <v>511</v>
          </cell>
          <cell r="C110" t="str">
            <v>Doanh thu baùn haøng vaø cung caáp dòch vuï</v>
          </cell>
          <cell r="D110">
            <v>2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239692425</v>
          </cell>
          <cell r="K110">
            <v>0</v>
          </cell>
          <cell r="L110">
            <v>239692425</v>
          </cell>
          <cell r="M110">
            <v>0</v>
          </cell>
          <cell r="N110">
            <v>279415160</v>
          </cell>
          <cell r="O110">
            <v>0</v>
          </cell>
          <cell r="P110">
            <v>519107585</v>
          </cell>
        </row>
        <row r="111">
          <cell r="A111" t="str">
            <v>511</v>
          </cell>
          <cell r="B111" t="str">
            <v>5111</v>
          </cell>
          <cell r="C111" t="str">
            <v>Doanh thu baùn haøng hoùa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511</v>
          </cell>
          <cell r="B112" t="str">
            <v>5112</v>
          </cell>
          <cell r="C112" t="str">
            <v>Doanh thu baùn caùc thaønh phaåm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511</v>
          </cell>
          <cell r="B113" t="str">
            <v>5113</v>
          </cell>
          <cell r="C113" t="str">
            <v>Doanh thu cung caáp dòch vuï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239692425</v>
          </cell>
          <cell r="K113">
            <v>0</v>
          </cell>
          <cell r="L113">
            <v>239692425</v>
          </cell>
          <cell r="M113">
            <v>0</v>
          </cell>
          <cell r="N113">
            <v>279415160</v>
          </cell>
          <cell r="O113">
            <v>0</v>
          </cell>
          <cell r="P113">
            <v>519107585</v>
          </cell>
        </row>
        <row r="114">
          <cell r="A114" t="str">
            <v>511</v>
          </cell>
          <cell r="B114" t="str">
            <v>5118</v>
          </cell>
          <cell r="C114" t="str">
            <v>Doanh thu khaùc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 t="str">
            <v>515</v>
          </cell>
          <cell r="B115" t="str">
            <v>515</v>
          </cell>
          <cell r="C115" t="str">
            <v xml:space="preserve">Doanh thu hoaït ñoäng taøi chính </v>
          </cell>
          <cell r="D115">
            <v>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211722</v>
          </cell>
          <cell r="K115">
            <v>0</v>
          </cell>
          <cell r="L115">
            <v>211722</v>
          </cell>
          <cell r="M115">
            <v>0</v>
          </cell>
          <cell r="N115">
            <v>0</v>
          </cell>
          <cell r="O115">
            <v>0</v>
          </cell>
          <cell r="P115">
            <v>211722</v>
          </cell>
        </row>
        <row r="116">
          <cell r="A116" t="str">
            <v>521</v>
          </cell>
          <cell r="B116" t="str">
            <v>521</v>
          </cell>
          <cell r="C116" t="str">
            <v>Caùc khoản giảm trừ doanh thu</v>
          </cell>
          <cell r="D116">
            <v>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521</v>
          </cell>
          <cell r="B117" t="str">
            <v>5211</v>
          </cell>
          <cell r="C117" t="str">
            <v>Chiết khấu thương mại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521</v>
          </cell>
          <cell r="B118" t="str">
            <v>5212</v>
          </cell>
          <cell r="C118" t="str">
            <v>Haøng baùn bò traû laïi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>521</v>
          </cell>
          <cell r="B119" t="str">
            <v>5213</v>
          </cell>
          <cell r="C119" t="str">
            <v>Giaûm giaù haøng baùn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611</v>
          </cell>
          <cell r="B120" t="str">
            <v>611</v>
          </cell>
          <cell r="C120" t="str">
            <v>Mua haøng hoùa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631</v>
          </cell>
          <cell r="B121" t="str">
            <v>631</v>
          </cell>
          <cell r="C121" t="str">
            <v>Giaù thaønh saûn xuaát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632</v>
          </cell>
          <cell r="B122" t="str">
            <v>632</v>
          </cell>
          <cell r="C122" t="str">
            <v>Giaù voán haøng baùn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 t="str">
            <v>635</v>
          </cell>
          <cell r="B123" t="str">
            <v>635</v>
          </cell>
          <cell r="C123" t="str">
            <v xml:space="preserve">Chi phí taøi chính </v>
          </cell>
          <cell r="D123">
            <v>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642</v>
          </cell>
          <cell r="B124" t="str">
            <v>642</v>
          </cell>
          <cell r="C124" t="str">
            <v>Chi phí quaûn lyù kinh doanh</v>
          </cell>
          <cell r="D124">
            <v>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13832815</v>
          </cell>
          <cell r="J124">
            <v>0</v>
          </cell>
          <cell r="K124">
            <v>13832815</v>
          </cell>
          <cell r="L124">
            <v>0</v>
          </cell>
          <cell r="M124">
            <v>297758</v>
          </cell>
          <cell r="N124">
            <v>0</v>
          </cell>
          <cell r="O124">
            <v>14130573</v>
          </cell>
          <cell r="P124">
            <v>0</v>
          </cell>
        </row>
        <row r="125">
          <cell r="A125" t="str">
            <v>642</v>
          </cell>
          <cell r="B125" t="str">
            <v>6421</v>
          </cell>
          <cell r="C125" t="str">
            <v>Chi phí baùn haøng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A126" t="str">
            <v>642</v>
          </cell>
          <cell r="B126" t="str">
            <v>6422</v>
          </cell>
          <cell r="C126" t="str">
            <v>Chi phí quaûn lyù doanh nghieäp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13832815</v>
          </cell>
          <cell r="J126">
            <v>0</v>
          </cell>
          <cell r="K126">
            <v>13832815</v>
          </cell>
          <cell r="L126">
            <v>0</v>
          </cell>
          <cell r="M126">
            <v>297758</v>
          </cell>
          <cell r="N126">
            <v>0</v>
          </cell>
          <cell r="O126">
            <v>14130573</v>
          </cell>
          <cell r="P126">
            <v>0</v>
          </cell>
        </row>
        <row r="127">
          <cell r="A127" t="str">
            <v>711</v>
          </cell>
          <cell r="B127" t="str">
            <v>711</v>
          </cell>
          <cell r="C127" t="str">
            <v>Thu nhaäp khaùc</v>
          </cell>
          <cell r="D127">
            <v>1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 t="str">
            <v>811</v>
          </cell>
          <cell r="B128" t="str">
            <v>811</v>
          </cell>
          <cell r="C128" t="str">
            <v>Chi phí khaùc</v>
          </cell>
          <cell r="D128">
            <v>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 t="str">
            <v>821</v>
          </cell>
          <cell r="B129" t="str">
            <v>821</v>
          </cell>
          <cell r="C129" t="str">
            <v>Chi phí thueá thu nhaäp doanh nghieäp</v>
          </cell>
          <cell r="D129">
            <v>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911</v>
          </cell>
          <cell r="B130" t="str">
            <v>911</v>
          </cell>
          <cell r="C130" t="str">
            <v>Xaùc ñònh keát quaû kinh doanh</v>
          </cell>
          <cell r="D130">
            <v>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 t="str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Dung"/>
      <sheetName val="NhapSL"/>
      <sheetName val="PhanBoNgang"/>
      <sheetName val="Noi-Luc"/>
      <sheetName val="Thep-MatCat"/>
      <sheetName val="Kiem-Toan"/>
      <sheetName val="Tinh-Duyet"/>
      <sheetName val="Khai-Thac"/>
      <sheetName val="MAT-CAU"/>
      <sheetName val="Dam-Ngang"/>
      <sheetName val="Hinh_Ve"/>
      <sheetName val="Rp"/>
      <sheetName val="Rm"/>
      <sheetName val="H10-H30"/>
      <sheetName val="XB80-X6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CHITIET VL-NC (2)"/>
      <sheetName val="Tai khoan"/>
      <sheetName val="CHITIET VL-NCHT1 (2)"/>
      <sheetName val="BETON"/>
    </sheetNames>
    <sheetDataSet>
      <sheetData sheetId="0"/>
      <sheetData sheetId="1"/>
      <sheetData sheetId="2" refreshError="1">
        <row r="110">
          <cell r="R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4">
          <cell r="D4">
            <v>0.1</v>
          </cell>
        </row>
        <row r="99">
          <cell r="G99">
            <v>2762857</v>
          </cell>
        </row>
        <row r="102">
          <cell r="G102">
            <v>108283.7</v>
          </cell>
        </row>
        <row r="112">
          <cell r="G112">
            <v>1632857</v>
          </cell>
        </row>
        <row r="260">
          <cell r="G260">
            <v>106126.40000000001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VL"/>
      <sheetName val="VCTC"/>
      <sheetName val="THKLC"/>
      <sheetName val="THVT"/>
      <sheetName val="VC"/>
      <sheetName val="VatLieu"/>
      <sheetName val="THDZ"/>
      <sheetName val="ChiTietDZ"/>
      <sheetName val="DGTH"/>
      <sheetName val="VuaBT"/>
      <sheetName val="ThongSo"/>
      <sheetName val="PLCT"/>
      <sheetName val="Tram"/>
      <sheetName val="CHITIET VL-NC-TT1p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kinh phí XD"/>
      <sheetName val="CHITIET_VL-NC-TT1p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CHITIET VL_NC_TT1p"/>
      <sheetName val="KL-THO"/>
      <sheetName val="TONG HOP VL-NC"/>
      <sheetName val="DG"/>
      <sheetName val="P"/>
      <sheetName val="Don gia vung III"/>
      <sheetName val="NGUYEN VAN THANH 2.0"/>
      <sheetName val="DON GIA"/>
      <sheetName val="CHITIET VL-NC"/>
      <sheetName val="TienLuong"/>
      <sheetName val="CHITIET"/>
      <sheetName val="DONGIA"/>
      <sheetName val="lam-moi"/>
      <sheetName val="thao-go"/>
      <sheetName val="TH XL"/>
      <sheetName val="VAO"/>
      <sheetName val="Dinh nghia"/>
      <sheetName val="HT"/>
      <sheetName val="CHITIET_VL_NC_TT1p"/>
      <sheetName val="pp1p"/>
      <sheetName val="pp3p "/>
      <sheetName val="TONGKE3p"/>
      <sheetName val="chitimc"/>
      <sheetName val="ctdg"/>
      <sheetName val="TEN MST CTY BR"/>
      <sheetName val="QMCT"/>
      <sheetName val="CHITIET_VL-NC-TT1p1"/>
      <sheetName val="HA_NOI1"/>
      <sheetName val="Cao_su1"/>
      <sheetName val="CN_CK1"/>
      <sheetName val="tam_ung1"/>
      <sheetName val="SP_INLUA1"/>
      <sheetName val="SP_TPBK1"/>
      <sheetName val="SP_KHAUBONG1"/>
      <sheetName val="sp_cluyen1"/>
      <sheetName val="SP_RUOT1"/>
      <sheetName val="sp_vo1"/>
      <sheetName val="sp_tpcs1"/>
      <sheetName val="kinh_phí_XD"/>
      <sheetName val="CHITIET_VL-NC-TT1p2"/>
      <sheetName val="HA_NOI2"/>
      <sheetName val="Cao_su2"/>
      <sheetName val="CN_CK2"/>
      <sheetName val="tam_ung2"/>
      <sheetName val="SP_INLUA2"/>
      <sheetName val="SP_TPBK2"/>
      <sheetName val="SP_KHAUBONG2"/>
      <sheetName val="sp_cluyen2"/>
      <sheetName val="SP_RUOT2"/>
      <sheetName val="sp_vo2"/>
      <sheetName val="sp_tpcs2"/>
      <sheetName val="kinh_phí_XD1"/>
      <sheetName val="CHITIET_VL_NC_TT1p1"/>
      <sheetName val="CHITIET_VL-NC-TT1p3"/>
      <sheetName val="HA_NOI3"/>
      <sheetName val="Cao_su3"/>
      <sheetName val="CN_CK3"/>
      <sheetName val="tam_ung3"/>
      <sheetName val="SP_INLUA3"/>
      <sheetName val="SP_TPBK3"/>
      <sheetName val="SP_KHAUBONG3"/>
      <sheetName val="sp_cluyen3"/>
      <sheetName val="SP_RUOT3"/>
      <sheetName val="sp_vo3"/>
      <sheetName val="sp_tpcs3"/>
      <sheetName val="kinh_phí_XD2"/>
      <sheetName val="CHITIET_VL_NC_TT1p2"/>
      <sheetName val="Gia thanh chuoi su"/>
      <sheetName val="Tiep dia"/>
      <sheetName val="Don gia vung III-Can Tho"/>
      <sheetName val="MTP"/>
      <sheetName val="MTP1"/>
      <sheetName val="KHAUBO_x000e_G"/>
      <sheetName val="_x0000__x0000__x0000__x0000__x0000__x0000__x0000_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1">
          <cell r="C11">
            <v>0.15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 refreshError="1">
        <row r="295">
          <cell r="C295">
            <v>9610</v>
          </cell>
          <cell r="T295">
            <v>12</v>
          </cell>
          <cell r="U295">
            <v>9</v>
          </cell>
          <cell r="X295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Sheet2"/>
      <sheetName val="Sheet3"/>
      <sheetName val="XL4Test5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m doc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kt"/>
      <sheetName val="tkhai"/>
      <sheetName val="muavao"/>
      <sheetName val="banra"/>
      <sheetName val="BCSDHDNam"/>
      <sheetName val="SDHDThang"/>
      <sheetName val="DTCT-tuyen chinh"/>
      <sheetName val="THmp03"/>
      <sheetName val="K²"/>
      <sheetName val="QUY TIEN MAT"/>
      <sheetName val="Tongcongchixdnha"/>
      <sheetName val="QUY XAY DUNG NHA HANG"/>
      <sheetName val="ngn"/>
      <sheetName val="tl/khovt"/>
      <sheetName val="Chi tieu ngoak bang - OK"/>
      <sheetName val="CtietQK"/>
      <sheetName val="Thong ke thigt bi"/>
      <sheetName val="K²??OK"/>
      <sheetName val="Vat tu"/>
      <sheetName val="00000080"/>
      <sheetName val="truc tiep"/>
      <sheetName val="giathanh1"/>
      <sheetName val="dt-tkkttc1-1"/>
      <sheetName val="Dinh muc CP KTCB kêac"/>
      <sheetName val="Luong T1- 03"/>
      <sheetName val="Luong T2- 03"/>
      <sheetName val="Luong T3- 03"/>
      <sheetName val="Bke(10"/>
      <sheetName val="410-goc"/>
      <sheetName val="420-goc"/>
      <sheetName val="430-goc"/>
      <sheetName val="44-goc"/>
      <sheetName val="45-goc"/>
      <sheetName val="410"/>
      <sheetName val="420"/>
      <sheetName val="430"/>
      <sheetName val="440"/>
      <sheetName val="450"/>
      <sheetName val="~         "/>
      <sheetName val="RECAP"/>
      <sheetName val="Cho giao"/>
      <sheetName val="Ban"/>
      <sheetName val="Cadencier 410"/>
      <sheetName val="Cadencier 420"/>
      <sheetName val="Stock"/>
      <sheetName val="Car"/>
      <sheetName val="soban"/>
      <sheetName val="220"/>
      <sheetName val="230"/>
      <sheetName val="250"/>
      <sheetName val="240"/>
      <sheetName val="choban"/>
      <sheetName val="tra-vat-lieu"/>
      <sheetName val="MTO REV.0"/>
      <sheetName val="CC.huyen"/>
      <sheetName val="coctuatrenda"/>
      <sheetName val="Bao_cao"/>
      <sheetName val="TG_TSCD_-_OK"/>
      <sheetName val="LC_tien_te"/>
      <sheetName val="QT_TNDN"/>
      <sheetName val="Trang_bia"/>
      <sheetName val="CD_tai_khoan"/>
      <sheetName val="CDKT_-_OK"/>
      <sheetName val="Chi_tieu_ngoai_bang_-_OK"/>
      <sheetName val="GTGT_duoc_KT,_hoan_lai,_mien0k_"/>
      <sheetName val="Bang_ke_chi_phi"/>
      <sheetName val="Phai_thu_-_OK"/>
      <sheetName val="Phai_tra_-_OK"/>
      <sheetName val="Tam_ung"/>
      <sheetName val="XNT_-_OK"/>
      <sheetName val="Thu_noi_bo"/>
      <sheetName val="Phai_tra_noi_bo"/>
      <sheetName val="Tinh_hinh_thu_nhap_CBCNV_-_OK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Bang_khoi_luong"/>
      <sheetName val="Bang_phan_tich"/>
      <sheetName val="TH_vat_tu"/>
      <sheetName val="TH_kinh_phi"/>
      <sheetName val="TH_May_TC"/>
      <sheetName val="TH_nhan_cong"/>
      <sheetName val="Thong_ke_thiet_bi"/>
      <sheetName val="Dinh_muc_CP_KTCB_khac"/>
      <sheetName val="TOONG HOP"/>
      <sheetName val="ten ncc"/>
      <sheetName val="cho g iao"/>
      <sheetName val="0204"/>
      <sheetName val="ton "/>
      <sheetName val="0000000000"/>
      <sheetName val="K²__OK"/>
      <sheetName val="tl_khovt"/>
      <sheetName val="K²??€OK"/>
      <sheetName val="K²__€OK"/>
      <sheetName val="NC"/>
      <sheetName val="Sheet26"/>
      <sheetName val="Intl with Acq"/>
      <sheetName val="IMT"/>
      <sheetName val="DAILY"/>
      <sheetName val="CY FCST"/>
      <sheetName val="CY PLAN"/>
      <sheetName val="INT'L DAILY"/>
      <sheetName val="CLIENT"/>
      <sheetName val="INTL 03"/>
      <sheetName val="2002 ACT"/>
      <sheetName val="2003 ACT"/>
      <sheetName val="M&amp;A"/>
      <sheetName val="Mexico"/>
      <sheetName val="Intl Nomex"/>
      <sheetName val="Intl Nomex Noweb"/>
      <sheetName val="OV (2)"/>
      <sheetName val="Wu.com"/>
      <sheetName val="Wu.com Mex"/>
      <sheetName val="INTL 02"/>
      <sheetName val="DGchitiet "/>
      <sheetName val="Bag cao"/>
      <sheetName val="PNT_QUOT__3"/>
      <sheetName val="COAT_WRAP_QIOT__3"/>
      <sheetName val="THop 3"/>
      <sheetName val="Sÿÿÿÿÿÿ"/>
      <sheetName val="CISCO"/>
      <sheetName val=""/>
      <sheetName val="Can"/>
      <sheetName val="QU[ TIEN MAT"/>
      <sheetName val="Payment"/>
      <sheetName val="Agg-Require-Asphalt"/>
      <sheetName val="t-dt/an"/>
      <sheetName val="X_x000c_4Poppy"/>
      <sheetName val="t-dt_an"/>
      <sheetName val="B`ng phan tich"/>
      <sheetName val="TH khnh phi"/>
      <sheetName val="Dinh mub CP KTCB khac"/>
      <sheetName val="px2,tb,tl"/>
      <sheetName val="Sheet00"/>
      <sheetName val="C4iet11"/>
      <sheetName val="Phai tra - OC"/>
      <sheetName val="QU_ TIEN MAT"/>
      <sheetName val="LEGEND"/>
      <sheetName val="CdietQII"/>
      <sheetName val="List of 2 digit codes"/>
      <sheetName val="CD tah khoan"/>
      <sheetName val="C "/>
      <sheetName val="????????"/>
      <sheetName val="THop12???????????Ɽ̖?_x0004_??????_xd928_̕??"/>
      <sheetName val="DTCT-tuyen_chinh"/>
      <sheetName val="m_doc"/>
      <sheetName val="QUY_TIEN_MAT"/>
      <sheetName val="QUY_XAY_DUNG_NHA_HANG"/>
      <sheetName val="Vat_tu"/>
      <sheetName val="truc_tiep"/>
      <sheetName val="Luong_T1-_03"/>
      <sheetName val="Luong_T2-_03"/>
      <sheetName val="Luong_T3-_03"/>
      <sheetName val="Chi_tieu_ngoak_bang_-_OK"/>
      <sheetName val="Thong_ke_thigt_bi"/>
      <sheetName val="Dinh_muc_CP_KTCB_kêac"/>
      <sheetName val="ND"/>
      <sheetName val="CANDOI"/>
      <sheetName val="Nhap VT oto"/>
      <sheetName val="TNHC"/>
      <sheetName val="[dt-tkkttc1-1"/>
      <sheetName val="~_________"/>
      <sheetName val="Cho_giao"/>
      <sheetName val="Cadencier_410"/>
      <sheetName val="Cadencier_420"/>
      <sheetName val="KKKKKKKK"/>
      <sheetName val="K²?OK"/>
      <sheetName val="K²_x005f_x0000__x005f_x0000_OK"/>
      <sheetName val="K²_x005f_x0000__x005f_x0000_€OK"/>
      <sheetName val="ESTI."/>
      <sheetName val="DI-ESTI"/>
      <sheetName val="IBASE"/>
      <sheetName val="ctdg"/>
      <sheetName val="ThongSo"/>
      <sheetName val="t-$t_an"/>
      <sheetName val="_Ctiet12"/>
      <sheetName val="________"/>
      <sheetName val="THop12___________Ɽ̖__x0004________xd928_̕__"/>
      <sheetName val="K²_x0000__x0000_OK"/>
      <sheetName val="K²_x0000__x0000_€OK"/>
      <sheetName val="THop12_x0000__x0000__x0000__x0000__x0000__x0000__x0000__x0000__x0000__x0000__x0000_Ɽ̖_x0000__x0004__x0000__x0000__x0000__x0000__x0000__x0000__xd928_̕_x0000__x0000_"/>
      <sheetName val="[dt-tkkttc1-1.xls][dt-tkkttc1-1"/>
      <sheetName val="[dt-tkkttc1-1.xls]tl/khovt"/>
      <sheetName val="[dt-tkkttc1-1.xls]t-dt/an"/>
      <sheetName val="THop12_x0000_Ɽ̖_x0000__x0004__x0000__xd928_̕_x0000_✠̖_x0000_t_x0000__x0019_[dt-tkkttc"/>
      <sheetName val="THop12_x0000__x0000__x0000__x0000__x0000__x0000__x0000__x0000__x0000__x0000__x0000_??_x0000__x0004__x0000__x0000__x0000__x0000__x0000__x0000_??_x0000__x0000_"/>
      <sheetName val="]Ctiet12_x0000_?_x0000__x0000__x0000__x0000__x0000__x0000__x0000__x0000__x0000__x0000_??_x0000__x0004__x0000__x0000__x0000__x0000__x0000__x0000_?"/>
      <sheetName val="]Ctiet12"/>
      <sheetName val="_dt-tkkttc1-1"/>
      <sheetName val="K²_OK"/>
      <sheetName val="_dt-tkkttc1-1.xls__dt-tkkttc1-1"/>
      <sheetName val="_dt-tkkttc1-1.xls_tl_khovt"/>
      <sheetName val="_dt-tkkttc1-1.xls_t-dt_an"/>
      <sheetName val="tl_khovt_x0000__x0000__x0000__x0000__x0000__x0000__x0000__x0000__x0000__x0009__x0000_䀠Ԗ_x0000__x0004__x0000__x0000__x0000__x0000__x0000__x0000_ᓰԗ"/>
      <sheetName val="tl_khovt_x0000__x0000__x0000__x0000__x0000__x0000__x0000__x0000__x0000_ _x0000_䀠Ԗ_x0000__x0004__x0000__x0000__x0000__x0000__x0000__x0000_ᓰԗ"/>
      <sheetName val="_x0000__x0000__x0000__x0000__x0000__x0000__x0000__x0000_"/>
    </sheetNames>
    <sheetDataSet>
      <sheetData sheetId="0">
        <row r="64">
          <cell r="Q64">
            <v>5000</v>
          </cell>
        </row>
      </sheetData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 refreshError="1"/>
      <sheetData sheetId="320" refreshError="1"/>
      <sheetData sheetId="3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ong hop"/>
      <sheetName val="phan tich DG"/>
      <sheetName val="gia vat lieu"/>
      <sheetName val="gia xe may"/>
      <sheetName val="gia nhan cong"/>
      <sheetName val="XL4Test5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Vatu"/>
      <sheetName val="khluongconlai"/>
      <sheetName val="Bao cao"/>
      <sheetName val="00000000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DLDT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TT_10KV"/>
      <sheetName val="Sheet1"/>
      <sheetName val="Tuong-#han"/>
      <sheetName val="dtct cong"/>
      <sheetName val="tra-vat-lieu"/>
      <sheetName val="IBASE"/>
      <sheetName val="tuong"/>
      <sheetName val="DTCT-tuyen chinh"/>
      <sheetName val="Sheet2"/>
      <sheetName val="Du_lieu"/>
      <sheetName val="Tra_bang"/>
      <sheetName val="Tra KS"/>
      <sheetName val="Chart1"/>
      <sheetName val="Chart2"/>
      <sheetName val=" 8"/>
      <sheetName val="XL4Poppy"/>
      <sheetName val="DG "/>
      <sheetName val="GPXL-duong"/>
      <sheetName val="Sheet4"/>
      <sheetName val="nhiemvu2006"/>
      <sheetName val="RutTM"/>
      <sheetName val="10000000"/>
      <sheetName val="20000000"/>
      <sheetName val="30000000"/>
      <sheetName val="Giai trinh"/>
      <sheetName val="dap??ƌ?_x0004_??????㝌ƌ????????ƌ??_x0007_?"/>
      <sheetName val="dap__ƌ__x0004_______㝌ƌ________ƌ___x0007__"/>
      <sheetName val="GiaVL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g)a vat lieu"/>
      <sheetName val="????_x0004_????????????????????_x0007_?????"/>
      <sheetName val="Thuc thanh"/>
      <sheetName val="DTCT"/>
      <sheetName val="dtct_cong"/>
      <sheetName val="dapƌ㝌ƌƌ"/>
      <sheetName val="_____x0004______________________x0007______"/>
      <sheetName val="Gia"/>
      <sheetName val="dap?????_x0004_????????????????????_x0007_?"/>
      <sheetName val="LEGEND"/>
      <sheetName val="PutTM"/>
      <sheetName val="dap______x0004______________________x0007__"/>
      <sheetName val="dap__??__x0004_______??________??___x0007__"/>
      <sheetName val="???_x0004_???????_x0007_?"/>
      <sheetName val="Gia KS"/>
      <sheetName val="DTCT-tuyen_chinh"/>
      <sheetName val="Tra_KS"/>
      <sheetName val="_8"/>
      <sheetName val="Giai_trinh"/>
      <sheetName val="DG_"/>
      <sheetName val="g)a_vat_lieu"/>
      <sheetName val="??????"/>
      <sheetName val="?????????????????????????????"/>
      <sheetName val="dap??ƌ???????㝌ƌ????????ƌ???"/>
      <sheetName val="??"/>
      <sheetName val="gihaxe may"/>
      <sheetName val="Giai trũnh"/>
      <sheetName val="__"/>
      <sheetName val="MTO REV.2(ARMOR)"/>
      <sheetName val="dap??????"/>
      <sheetName val="DG-TH?ǲ??????????ẜǰ?_x0004_??????ǰ??"/>
      <sheetName val="Package1"/>
      <sheetName val="tong_hop1"/>
      <sheetName val="phan_tich_DG1"/>
      <sheetName val="gia_vat_lieu1"/>
      <sheetName val="gia_xe_may1"/>
      <sheetName val="gia_nhan_cong1"/>
      <sheetName val="THQui_11"/>
      <sheetName val="THQui_21"/>
      <sheetName val="THQui_31"/>
      <sheetName val="THQui_41"/>
      <sheetName val="TH_nam_20031"/>
      <sheetName val="Bao_cao1"/>
      <sheetName val="dtoan_(4)1"/>
      <sheetName val="Tu_phap1"/>
      <sheetName val="T_TRA1"/>
      <sheetName val="Dan_so1"/>
      <sheetName val="B-n_(2)1"/>
      <sheetName val="TH-t_toan1"/>
      <sheetName val="Tro_giup1"/>
      <sheetName val="QLKTÔH"/>
      <sheetName val="____x0004_________x0007__"/>
      <sheetName val="______"/>
      <sheetName val="_____________________________"/>
      <sheetName val="dap__ƌ_______㝌ƌ________ƌ___"/>
      <sheetName val="KKKKKKKK"/>
      <sheetName val="dap?ƌ?_x0004_?㝌ƌ?ƌ?_x0007_?"/>
      <sheetName val="???_x0004_??????_x0007_?"/>
      <sheetName val="dap????_x0004_???????_x0007_?"/>
      <sheetName val="dap_ƌ__x0004__㝌ƌ_ƌ__x0007__"/>
      <sheetName val="____x0004________x0007__"/>
      <sheetName val="dap_____x0004_________x0007__"/>
      <sheetName val="DG-TH_ǲ__________ẜǰ__x0004_______ǰ__"/>
      <sheetName val="dap______"/>
      <sheetName val="dtct_cong1"/>
      <sheetName val="dap??????????????????????????"/>
      <sheetName val="Thuc_thanh"/>
      <sheetName val="fattu"/>
      <sheetName val="dap__ƌ__x005f_x0004_______㝌ƌ________"/>
      <sheetName val="_____x005f_x0004_____________________"/>
      <sheetName val="dap______x005f_x0004_________________"/>
      <sheetName val="MTO REV.0"/>
      <sheetName val="dap__________________________"/>
      <sheetName val="dap_x0000__x0000_ƌ_x0000__x0004__x0000__x0000__x0000__x0000__x0000__x0000_㝌ƌ_x0000__x0000__x0000__x0000__x0000__x0000__x0000__x0000_ƌ_x0000__x0000__x0007__x0000_"/>
      <sheetName val="_x0000_??_x0000__x0004__x0000__x0000__x0000__x0000__x0000__x0000_??_x0000__x0000__x0000__x0000__x0000__x0000__x0000__x0000_??_x0000__x0000__x0007__x0000__x0000__x0000__x0000__x0000_"/>
      <sheetName val="dap_x0000__x0000_??_x0000__x0004__x0000__x0000__x0000__x0000__x0000__x0000_??_x0000__x0000__x0000__x0000__x0000__x0000__x0000__x0000_??_x0000__x0000__x0007__x0000_"/>
      <sheetName val="DG-TH_x0000_ǲ_x0000__x0000__x0000__x0000__x0000__x0000__x0000__x0000__x0000__x0000_ẜǰ_x0000__x0004__x0000__x0000__x0000__x0000__x0000__x0000_ǰ_x0000__x0000_"/>
      <sheetName val="DG-TH_x0000_?_x0000__x0000__x0000__x0000__x0000__x0000__x0000__x0000__x0000__x0000_?j_x0000__x0004__x0000__x0000__x0000__x0000__x0000__x0000_?j_x0000__x0000_"/>
      <sheetName val="SILICATE"/>
      <sheetName val="??_x0000__x0004__x0000_??_x0000_??_x0000__x0007__x0000_"/>
    </sheetNames>
    <sheetDataSet>
      <sheetData sheetId="0"/>
      <sheetData sheetId="1"/>
      <sheetData sheetId="2"/>
      <sheetData sheetId="3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t-h TT35"/>
      <sheetName val="THDT DIEN"/>
      <sheetName val="TKP"/>
      <sheetName val="THKP-HC"/>
      <sheetName val="TONG HOP VL-NC"/>
      <sheetName val="CHITIET VL-NC-TT3p (3)"/>
      <sheetName val="DON GIA"/>
      <sheetName val="TH VL-NC-MTC"/>
      <sheetName val="GIA DO TB"/>
      <sheetName val="CT LAP MBA"/>
      <sheetName val="TH HIEU CHINH"/>
      <sheetName val="CT HIEU CHINH"/>
      <sheetName val="TMINH"/>
      <sheetName val="THXDUNG"/>
      <sheetName val="THVT"/>
      <sheetName val="PT GDV"/>
      <sheetName val="CT XD"/>
      <sheetName val="PTVT"/>
      <sheetName val="TONG HOP VL_NC"/>
      <sheetName val="phuluc1"/>
      <sheetName val="Du_lieu"/>
      <sheetName val="gVL"/>
      <sheetName val="TT1p"/>
      <sheetName val="TRAMVI~1"/>
      <sheetName val="Bang khoi luong"/>
      <sheetName val="CANDOI"/>
      <sheetName val="Nhap VT oto"/>
      <sheetName val="DGchitiet "/>
      <sheetName val="T1"/>
      <sheetName val="Bu_vat_lieu"/>
      <sheetName val="QMCT"/>
      <sheetName val="TONGKE3p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  <sheetName val="TONGKE1P (2)"/>
      <sheetName val="LKVT-1P"/>
      <sheetName val="t-h TT1P (2)"/>
      <sheetName val="TDTKP (2)"/>
      <sheetName val="CHITIET VL-NC-TT1p"/>
      <sheetName val="t-h TT3P"/>
      <sheetName val="CHITIET VL-NC-DDTT3PHA  (2)"/>
      <sheetName val="TONG HOP VL-NC"/>
      <sheetName val="Chi tiet TRAM HA THE (2)"/>
      <sheetName val="TONGKEHT"/>
      <sheetName val="TONGKE-T"/>
      <sheetName val="LKVTHT"/>
      <sheetName val="LKVT-TRAM"/>
      <sheetName val="LKVT-TRAM (2)"/>
      <sheetName val="DAYSUPHUKIEN ha the"/>
      <sheetName val="Sheet2"/>
      <sheetName val="Chi tiet TRAM HA THE"/>
      <sheetName val="DAYSUPHUKIEN-3PHA Thanhphuoc"/>
      <sheetName val="CHITIET VL-NCTR (2)"/>
      <sheetName val="CHITIET VL-NCHT1"/>
      <sheetName val="DON GIA DD"/>
      <sheetName val="DON GIA TRAM"/>
      <sheetName val="THPD "/>
      <sheetName val="CHITIET VL-NCTR"/>
      <sheetName val="t-h HA THE"/>
      <sheetName val="HT"/>
      <sheetName val="VCDDHT"/>
      <sheetName val="TH VL, NC, DDHT Thanhphuoc"/>
      <sheetName val="TH VL_ NC_ DDHT Thanhphuoc"/>
      <sheetName val="BETON"/>
      <sheetName val="BIA (2)"/>
      <sheetName val="CHITIET-TT1p"/>
      <sheetName val="CHITIET VL-NC-DDTT3PHA  (3)"/>
      <sheetName val="VC-3P"/>
      <sheetName val="TNHCHINH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9">
          <cell r="J19">
            <v>102751598</v>
          </cell>
        </row>
      </sheetData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Sheet1"/>
      <sheetName val="XL4Poppy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T6"/>
      <sheetName val="Mau"/>
      <sheetName val="KH LDTL"/>
      <sheetName val="C45"/>
      <sheetName val="C47A"/>
      <sheetName val="C47B"/>
      <sheetName val="C46"/>
      <sheetName val="DsachYT"/>
      <sheetName val="00"/>
      <sheetName val="Bhxhoi"/>
      <sheetName val="Q1-02"/>
      <sheetName val="Q2-02"/>
      <sheetName val="Q3-02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LUONG CHO HUU"/>
      <sheetName val="thu BHXH,YT"/>
      <sheetName val="Phan bo"/>
      <sheetName val="Outlets"/>
      <sheetName val="PGs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XL4Test5"/>
      <sheetName val="TAI"/>
      <sheetName val="BANLE"/>
      <sheetName val="t.kho"/>
      <sheetName val="CLB"/>
      <sheetName val="phong"/>
      <sheetName val="hoat"/>
      <sheetName val="tong BH"/>
      <sheetName val="nhapkho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H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SILICAT_x0003_"/>
      <sheetName val="SP-KH"/>
      <sheetName val="Xuatkho"/>
      <sheetName val="PT"/>
      <sheetName val="1-12"/>
      <sheetName val="MTL$-INTER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Summary"/>
      <sheetName val="Design &amp; Applications"/>
      <sheetName val="Building Summary"/>
      <sheetName val="Building"/>
      <sheetName val="External Works"/>
      <sheetName val="Pivot(Silica|e)"/>
      <sheetName val="Pi6ot(Urethan)"/>
      <sheetName val="TH QT"/>
      <sheetName val="KE QT"/>
      <sheetName val="Piwot(Silicate)"/>
      <sheetName val="Chiet tinh dz22"/>
      <sheetName val="gVL"/>
      <sheetName val="??-BLDG"/>
      <sheetName val="Macro1"/>
      <sheetName val="Macro2"/>
      <sheetName val="Macro3"/>
      <sheetName val="TH VL, NC, DDHT Thanhphuoc"/>
      <sheetName val=""/>
      <sheetName val="ROCK WO_x0003_"/>
      <sheetName val="???????-BLDG"/>
      <sheetName val="INSUL"/>
      <sheetName val="Sheed4"/>
      <sheetName val="TH_x0001_NG2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S¶_x001d_et2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TH T19"/>
      <sheetName val="Dieu chinh"/>
      <sheetName val="So -03"/>
      <sheetName val="SoLD"/>
      <sheetName val="So-02"/>
      <sheetName val="báo cáo thang11 m?i"/>
      <sheetName val="Pivot(RckWool)"/>
      <sheetName val="Sheev6"/>
      <sheetName val="Nhap fon gia VL dia phuong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공통가설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NEW-PANEL"/>
      <sheetName val="Giai trinh"/>
      <sheetName val="Pivot(_x0007_lass Wool)"/>
      <sheetName val="Du_lieu"/>
      <sheetName val="CT Thang Mo"/>
      <sheetName val="CT  PL"/>
      <sheetName val="Chi tiet"/>
      <sheetName val="bcôhang"/>
      <sheetName val="RDP013"/>
      <sheetName val="Luong moÿÿngay cong khao sat"/>
      <sheetName val="Q2-00"/>
      <sheetName val="ctTBA"/>
      <sheetName val="_x0010_iwot(Silicate)"/>
      <sheetName val="tong l²"/>
      <sheetName val="TT_10KV"/>
      <sheetName val="Tong hop QL4( - 3"/>
      <sheetName val="T.Tinh"/>
      <sheetName val="SN C£GNV"/>
      <sheetName val="SILICCTE"/>
      <sheetName val="ፌ"/>
      <sheetName val="⁁䡃⁉䥔呅"/>
      <sheetName val="呅吠ь"/>
      <sheetName val="㔳_x000c_吀⁈畱敹瑴慯ծ"/>
      <sheetName val="䥔久䈠佁_x000b_吀⁈䡎偁"/>
      <sheetName val="⁈䡎偁吠乏_x0006_吀⁈"/>
      <sheetName val="䨀湡в"/>
      <sheetName val="湡г"/>
      <sheetName val="д"/>
      <sheetName val="慊㡮_x0004_䨀湡Թ"/>
      <sheetName val="㥮_x0005_䨀湡〱_x0005_䨀"/>
      <sheetName val="_x0005_䨀湡ㄱ_x0005_䨀"/>
      <sheetName val="䨀湡㐱_x0005_䨀湡"/>
      <sheetName val="慊ㅮԵ"/>
      <sheetName val="ㅮԷ"/>
      <sheetName val="㠱_x0005_䨀湡〲_x0005_"/>
      <sheetName val="_x0005_䨀湡㈲_x0005_䨀"/>
      <sheetName val="湡㐲_x0005_䨀湡㔲_x0005_"/>
      <sheetName val="㔲_x0005_䨀"/>
      <sheetName val="湡㘱_x0005_䨀湡㜱"/>
      <sheetName val="Gia vat tu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??????"/>
      <sheetName val="ROCK WO_x0003_?"/>
      <sheetName val="hoat?࣭????????_x0009_?᭬࣫?_x0004_??????ᑜ࣭???"/>
      <sheetName val="hoat?࣭?_x0009_᭬࣫?_x0004_?ᑜ࣭?ڬ࣫?"/>
      <sheetName val="Luo_x0009__x0008__x0010_"/>
      <sheetName val="POTAL"/>
      <sheetName val="MTO REV.0"/>
      <sheetName val="Phan tich don ႀ￸a chi tiet"/>
      <sheetName val="Basic"/>
      <sheetName val="?????_x0009_????_x0004_????????????????????"/>
      <sheetName val="hoat??????????_x0009_????_x0004_???????????"/>
      <sheetName val="EQUIPMENT -2"/>
      <sheetName val="전차선로 물량표"/>
      <sheetName val="PBS"/>
      <sheetName val="간접비내역-1"/>
      <sheetName val="DESIGN CRITERIA"/>
      <sheetName val="용기"/>
      <sheetName val="BCDTK"/>
      <sheetName val="soktmay"/>
      <sheetName val="_x0010_ivot(Glass Wool)"/>
      <sheetName val="She%t1"/>
      <sheetName val="XL4Pop`y"/>
      <sheetName val="Chitieu-dam c!c loai"/>
      <sheetName val="@Gdg"/>
      <sheetName val="CocKJ1m"/>
      <sheetName val="TA²"/>
      <sheetName val="PNT-QUOT-#3"/>
      <sheetName val="COAT&amp;WRAP-QIOT-#3"/>
      <sheetName val="DG"/>
      <sheetName val=" thoau nuoc nc"/>
      <sheetName val="적용률"/>
      <sheetName val="POWER"/>
      <sheetName val="LABTOTAL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100000P0"/>
      <sheetName val="RFP0_x0010_6"/>
      <sheetName val="RFP_x0010_07"/>
      <sheetName val="RFP_x0011_1(2)"/>
      <sheetName val="Q_x0012_-02"/>
      <sheetName val="Q_x0013_-02"/>
      <sheetName val="Nhap"/>
      <sheetName val="Luong mot ngay Cong xay"/>
      <sheetName val="DU TRU LUONG"/>
      <sheetName val="PP tinh Thue thu"/>
      <sheetName val="Luong TG thang _x0010_9"/>
      <sheetName val="QT LUONG NS"/>
      <sheetName val="TAM"/>
      <sheetName val="truy"/>
      <sheetName val="THPT&gt;5"/>
      <sheetName val="Pivnt(RockWool)"/>
      <sheetName val="@ivot(Form Glass)"/>
      <sheetName val="Pivot(Gl!ss Wool)"/>
      <sheetName val="ROCK WOKL"/>
      <sheetName val="He co"/>
      <sheetName val="Bhitieu-dam cac loai"/>
      <sheetName val="THVT"/>
      <sheetName val="PTDM"/>
      <sheetName val="PTDGDT"/>
      <sheetName val="Tro giup"/>
      <sheetName val="CN"/>
      <sheetName val="BCN"/>
      <sheetName val="Q TOAN"/>
      <sheetName val="NO MUA"/>
      <sheetName val="VO CHAI"/>
      <sheetName val="VC THU HOI"/>
      <sheetName val="S`eet9"/>
      <sheetName val="재료비"/>
      <sheetName val="BQ List"/>
      <sheetName val="PIPE"/>
      <sheetName val="FLANGE"/>
      <sheetName val="VALVE"/>
      <sheetName val="Mech_1030"/>
      <sheetName val="KL"/>
      <sheetName val="LUong mot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VV-NTKL NHA _x000b_HO DOT 2"/>
      <sheetName val="THA_x000e_G 8"/>
      <sheetName val="AN CA _x0014_HANG 08"/>
      <sheetName val="Xuatkh/"/>
      <sheetName val="\uong mot ngay cong xay lap"/>
      <sheetName val="Luong mot ngay conw0khao sat"/>
      <sheetName val="thu BHXH&lt;YT"/>
      <sheetName val="Coc$0x40cm"/>
      <sheetName val="&quot;0ngay"/>
      <sheetName val="báo cák thang11 mới"/>
      <sheetName val="THANG'"/>
      <sheetName val="뜃맟뭁돽띿맟_-BLDG"/>
      <sheetName val="__-BLDG"/>
      <sheetName val="_______-BLDG"/>
      <sheetName val="báo cáo thang11 m_i"/>
      <sheetName val="______"/>
      <sheetName val="ROCK WO_x0003__"/>
      <sheetName val="hoat_࣭_________x0009__᭬࣫__x0004_______ᑜ࣭___"/>
      <sheetName val="hoat_࣭__x0009_᭬࣫__x0004__ᑜ࣭_ڬ࣫_"/>
      <sheetName val="THANG_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o*K hop"/>
      <sheetName val=" thoat nuog nc"/>
      <sheetName val="T2"/>
      <sheetName val="MTO REV.2(ARMOR)"/>
      <sheetName val="tong l²?? ban"/>
      <sheetName val="ፌ?佄⁎䥇⁁䡃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?慊ㅮԳ?慊"/>
      <sheetName val="慊ㅮԵ?慊ㅮ"/>
      <sheetName val="ㅮԷ?慊ㅮԸ"/>
      <sheetName val="԰?慊㉮Ա?"/>
      <sheetName val="?慊㉮Գ?慊㉮Դ"/>
      <sheetName val="Du toan chi Tiet coc?nuoc"/>
      <sheetName val="Bia"/>
      <sheetName val="So lieu"/>
      <sheetName val="ct thinghiem"/>
      <sheetName val="Van chuyen"/>
      <sheetName val="DTࠠBH"/>
      <sheetName val="KHQT-00-01"/>
      <sheetName val="TSCD"/>
      <sheetName val="hoat???_x0009_???_x0004_???????"/>
      <sheetName val="[I"/>
      <sheetName val="????"/>
      <sheetName val="báo cák thang11 m?i"/>
      <sheetName val="???????"/>
      <sheetName val="?????"/>
      <sheetName val="??????_x0005_???_x000c_????"/>
      <sheetName val="?_x000c_?????????????"/>
      <sheetName val="TKP"/>
      <sheetName val="hoat_x0000_࣭_x0000__x0000__x0000__x0000__x0000__x0000__x0000__x0000__x0009__x0000_᭬࣫_x0000__x0004__x0000__x0000__x0000__x0000__x0000__x0000_ᑜ࣭_x0000__x0000__x0000_"/>
      <sheetName val="TH4_x0000__x0000__x0000__x0000__x0000__x0000__x0000__x0000__x0000__x0000__x0000_ℨʢ_x0000__x0004__x0000__x0000__x0000__x0000__x0000__x0000_崬ʢ_x0000__x0000__x0000__x0000__x0000_"/>
      <sheetName val="tong l²_x0000__x0000_ ban"/>
      <sheetName val="ፌ_x0000_佄⁎䥇⁁䡃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_x0000_慊ㅮԳ_x0000_慊"/>
      <sheetName val="慊ㅮԵ_x0000_慊ㅮ"/>
      <sheetName val="ㅮԷ_x0000_慊ㅮԸ"/>
      <sheetName val="԰_x0000_慊㉮Ա_x0000_"/>
      <sheetName val="_x0000_慊㉮Գ_x0000_慊㉮Դ"/>
      <sheetName val="Luo_x0009__x0008__x0010__x0000__x0000__x0006__x0005__x0000__x001c_ Í_x0007_ÉÀ_x0000__x0000__x0006__x0003__x0000__x0000_á_x0000__x0002__x0000_°"/>
      <sheetName val="_x0000__x0000__x0000__x0000__x0000__x0009__x0000_??_x0000__x0004__x0000__x0000__x0000__x0000__x0000__x0000_??_x0000__x0000__x0000__x0000__x0000__x0000__x0000__x0000_??_x0000__x0000_"/>
      <sheetName val="hoat_x0000_?_x0000__x0009_??_x0000__x0004__x0000_??_x0000_??_x0000_"/>
      <sheetName val="TA²_x0000__x0000_NH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QT LUONG NS_x0000_T 07"/>
      <sheetName val="TAM_x0000_UNG LUONG NS TH 10"/>
      <sheetName val="truy_x0000_thu"/>
      <sheetName val="_x0000_TCTiet"/>
      <sheetName val="ࡍ_x0000_慂杮朠慩_x000a_䠀乁⁇䥔久䈠佁_x000b_吀⁈"/>
      <sheetName val="_x0000__x0000_CAI TK 112"/>
      <sheetName val="_x0000__x0000_DT"/>
      <sheetName val="hoat_x0000_࣭_x0000__x0009_᭬࣫_x0000__x0004__x0000_ᑜ࣭_x0000_ڬ࣫_x0000_"/>
      <sheetName val="?????????????_x0003_??_x0003_"/>
      <sheetName val="Nhap?don gia VL dia phuong"/>
      <sheetName val="Luong mot ngay Cong xay?lap"/>
      <sheetName val="DU TRU LUONG?06 THANG"/>
      <sheetName val="PP tinh Thue thu?nhap"/>
      <sheetName val="QT LUONG NS?T 07"/>
      <sheetName val="TAM?UNG LUONG NS TH 10"/>
      <sheetName val="Luo_x0009__x0008__x0010_??_x0006__x0005_?_x001c_ Í_x0007_ÉÀ??_x0006__x0003_??á?_x0002_?°"/>
      <sheetName val="Chitieu-dam cac_x0000_loai"/>
      <sheetName val="Chia\2"/>
      <sheetName val="KL_x0000_LAP TH KHO"/>
      <sheetName val="LUong mot_x0000_ngay cong khao sat"/>
      <sheetName val="Can doi TK_x0000_(2)"/>
      <sheetName val="T2_x0000__x0000_giam TSCD"/>
      <sheetName val="hoat_x0000_࣭_x0000__x0009_᭬࣫_x0000__x0004_԰_x0000_缀_x0000__x0000__x0000_豈"/>
      <sheetName val="TA²_x0000__x0000_€NH"/>
      <sheetName val="tong l²_x0000__x0000_€ ban"/>
      <sheetName val="TH4???????????ℨʢ?_x0004_??????崬ʢ?????"/>
      <sheetName val="hoat_x0000_࣭_x0000__x0000__x0000__x0000__x0000__x0000__x0000__x0000_ _x0000_᭬࣫_x0000__x0004__x0000__x0000__x0000__x0000__x0000__x0000_ᑜ࣭_x0000__x0000__x0000_"/>
      <sheetName val="hoat?࣭???????? ?᭬࣫?_x0004_??????ᑜ࣭???"/>
      <sheetName val="hoat?࣭? ᭬࣫?_x0004_?ᑜ࣭?ڬ࣫?"/>
      <sheetName val="_x0000__x0000__x0000__x0000__x0000_ _x0000_??_x0000__x0004__x0000__x0000__x0000__x0000__x0000__x0000_??_x0000__x0000__x0000__x0000__x0000__x0000__x0000__x0000_??_x0000__x0000_"/>
      <sheetName val="????? ????_x0004_????????????????????"/>
      <sheetName val="hoat_x0000_?_x0000_ ??_x0000__x0004__x0000_??_x0000_??_x0000_"/>
      <sheetName val="hoat?????????? ????_x0004_???????????"/>
      <sheetName val="hoat_࣭________ _᭬࣫__x0004_______ᑜ࣭___"/>
      <sheetName val="hoat_࣭_ ᭬࣫__x0004__ᑜ࣭_ڬ࣫_"/>
      <sheetName val="Luo _x0008__x0010__x0000__x0000__x0006__x0005__x0000__x001c_ Í_x0007_ÉÀ_x0000__x0000__x0006__x0003__x0000__x0000_á_x0000__x0002__x0000_°"/>
      <sheetName val="hoat_x0000_࣭_x0000_ ᭬࣫_x0000__x0004_԰_x0000_缀_x0000__x0000__x0000_豈"/>
      <sheetName val="hoat_x0000_࣭_x0000_ ᭬࣫_x0000__x0004__x0000_ᑜ࣭_x0000_ڬ࣫_x0000_"/>
      <sheetName val="Phan tich don ??a chi tiet"/>
      <sheetName val="???"/>
      <sheetName val="ࡍ"/>
      <sheetName val="???? ???"/>
      <sheetName val="?????-1"/>
      <sheetName val="??"/>
      <sheetName val="táng QT_x0000_245 (14Xe("/>
      <sheetName val="GTCL"/>
      <sheetName val="VON"/>
      <sheetName val="dat"/>
      <sheetName val="THOP"/>
      <sheetName val="?TCTiet"/>
      <sheetName val="G䁄MN.2"/>
      <sheetName val="DG "/>
      <sheetName val="???_x0003_??_x0003_??_x0008_????"/>
      <sheetName val="??????_x000d_???????_x000b_??"/>
      <sheetName val="????_x000b_????"/>
      <sheetName val="d' cOng"/>
      <sheetName val="_uong mot ngay cong xay lap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_x0009_???_x0004_???????"/>
      <sheetName val="[INSUL.XLSɝROCK WOOL"/>
      <sheetName val="hoat??? ???_x0004_???????"/>
      <sheetName val="???_x0000_??_x0005_???_x000c_????"/>
      <sheetName val="?_x000c_???????_x0000_???_x0000_?"/>
      <sheetName val="_x0000_???_x0000_??_x0000_??_x0000_??_x0003_??_x0003_"/>
      <sheetName val="_x0000_??_x0003_??_x0003_??_x0008_????"/>
      <sheetName val="?_x0000_????_x000d_???????_x000b_??"/>
      <sheetName val="_x0000_???_x0005_?"/>
      <sheetName val="??_x0000_??_x0004_"/>
      <sheetName val="?_x0000_??_x0004_?"/>
      <sheetName val="_x0000_??_x0004_??"/>
      <sheetName val="QMCT"/>
      <sheetName val="Luo _x0008__x0010_"/>
      <sheetName val="Luo _x0008__x0010_??_x0006__x0005_?_x001c_ Í_x0007_ÉÀ??_x0006__x0003_??á?_x0002_?°"/>
      <sheetName val="DANHPHAP"/>
      <sheetName val="hoat?࣭????????_x0009_?᭬࣫?_x0004_?_x0000__x0000_ၶᾔ2豈_x0018_鎄_x0018_"/>
      <sheetName val="??DT"/>
      <sheetName val="SG cXung"/>
      <sheetName val="??-B_x000c_DG"/>
      <sheetName val="Pivot_x0008_RckWool)"/>
      <sheetName val="䥔久䈀佁_x000b_吀⁈䡎偁"/>
      <sheetName val=" ???_x0004_???????"/>
      <sheetName val="Chitieu-dam cac"/>
      <sheetName val=" ??"/>
      <sheetName val="?_x000c_???????"/>
      <sheetName val="?"/>
      <sheetName val="hoat?࣭???????? ?᭬࣫?_x0004_?"/>
      <sheetName val="ROCK WO_x0003__x0000_"/>
      <sheetName val="_x0000__x0000__x0000__x0000__x0000__x0000_"/>
      <sheetName val="_x0009_??_x0000__x0004__x0000_??_x0000_??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 refreshError="1"/>
      <sheetData sheetId="600" refreshError="1"/>
      <sheetData sheetId="601" refreshError="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 refreshError="1"/>
      <sheetData sheetId="613" refreshError="1"/>
      <sheetData sheetId="614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/>
      <sheetData sheetId="647"/>
      <sheetData sheetId="648" refreshError="1"/>
      <sheetData sheetId="649" refreshError="1"/>
      <sheetData sheetId="650" refreshError="1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 refreshError="1"/>
      <sheetData sheetId="660" refreshError="1"/>
      <sheetData sheetId="661" refreshError="1"/>
      <sheetData sheetId="662" refreshError="1"/>
      <sheetData sheetId="663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 refreshError="1"/>
      <sheetData sheetId="694" refreshError="1"/>
      <sheetData sheetId="695"/>
      <sheetData sheetId="696" refreshError="1"/>
      <sheetData sheetId="697" refreshError="1"/>
      <sheetData sheetId="698" refreshError="1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"/>
      <sheetName val="THDT"/>
      <sheetName val="DM-Goc"/>
      <sheetName val="Gia-CT"/>
      <sheetName val="PTCP"/>
      <sheetName val="cphoi"/>
      <sheetName val="XL4Poppy"/>
      <sheetName val="tra_vat_lieu"/>
      <sheetName val="Tai khoan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DTCT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Mau NT cho doi"/>
      <sheetName val="THDG- Nha VS"/>
      <sheetName val="THDG- Mong thiet bi"/>
      <sheetName val="PNT-QUOT-#3"/>
      <sheetName val="COAT&amp;WRAP-QIOT-#3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THCT"/>
      <sheetName val="THDZ0,4"/>
      <sheetName val="TH DZ35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ESTI."/>
      <sheetName val="DI-ESTI"/>
      <sheetName val="tong hgp"/>
      <sheetName val="YL4Test5"/>
      <sheetName val="Tong hop phan bo nhien lieu"/>
      <sheetName val="XD Ninh Quang"/>
      <sheetName val="K10"/>
      <sheetName val="PB chi tiet"/>
      <sheetName val="tong hop phan bo nhien lieu "/>
      <sheetName val="\HKP22-46"/>
      <sheetName val="MTL$-INTER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Gia KS"/>
      <sheetName val="DTCT-TB"/>
      <sheetName val="[TKKT_15Alan1-dg.xlsYPTDG"/>
      <sheetName val="ႀ￸B"/>
      <sheetName val="402"/>
      <sheetName val="SILICATE"/>
      <sheetName val="cat vaɮѧ"/>
      <sheetName val="[TKKT_15Alan1-dg.xls࡝DTCTNÀNG"/>
      <sheetName val="Bu_vat_lieu"/>
      <sheetName val="cat va??"/>
      <sheetName val="THTram"/>
      <sheetName val="¢çeet9"/>
      <sheetName val="_TKKT_15Alan1-dg.xlsYPTDG"/>
      <sheetName val="cat va__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_x000d_BTA"/>
      <sheetName val="D_x0014_CTQD"/>
      <sheetName val="_x0004_TCT22-46"/>
      <sheetName val="_x0007_XL"/>
      <sheetName val="_x0013_heet2"/>
      <sheetName val="to.ghoptt"/>
      <sheetName val="Lç khoan LK1"/>
      <sheetName val="_x000a_BTA"/>
      <sheetName val="_TKKT_15Alan1-dg.xls࡝DTCTNÀNG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Gia"/>
      <sheetName val="FD"/>
      <sheetName val="GI"/>
      <sheetName val="EE (3)"/>
      <sheetName val="PAVEMENT"/>
      <sheetName val="TRAFFIC"/>
      <sheetName val="??B"/>
      <sheetName val="GiaVL"/>
      <sheetName val="CHITIET"/>
      <sheetName val="[TKKT_15Ala"/>
      <sheetName val="TH khoan ha"/>
      <sheetName val="TK"/>
      <sheetName val="Giaitrinh"/>
      <sheetName val="M02"/>
      <sheetName val="M03"/>
      <sheetName val="M5"/>
      <sheetName val="hd01"/>
      <sheetName val="chiet tifh khoan son "/>
      <sheetName val="_HKP22-46"/>
      <sheetName val="_TKKT_15Ala"/>
      <sheetName val="[TKKT_15Alan1-dg.xls?DTCTNÀNG"/>
      <sheetName val="Tongh/p"/>
      <sheetName val="Du_lieu"/>
      <sheetName val="chiet tinh Khoan gib cong"/>
      <sheetName val="CT35"/>
      <sheetName val="¸TCT30+8"/>
      <sheetName val="CTTra"/>
      <sheetName val="TH_DZ35"/>
      <sheetName val="dbgt(tuyan)"/>
      <sheetName val="_BTA"/>
      <sheetName val="Don gia kꦤoan son "/>
      <sheetName val="DATA"/>
      <sheetName val="KKKKKKKK"/>
      <sheetName val="TH khoan ha?"/>
      <sheetName val="tls"/>
      <sheetName val="__B"/>
      <sheetName val="_TKKT_15Alan1-dg.xls_DTCTNÀNG"/>
      <sheetName val="_TKKT_15Alan1-dg.xls?DTCTNÀNG"/>
      <sheetName val="??????????????????±????????????"/>
      <sheetName val="VL,NC"/>
      <sheetName val="Tongh_p"/>
      <sheetName val="[TKKT_15Alan1-䡤g.xlsYPTDG"/>
      <sheetName val="#REF"/>
      <sheetName val="ctdg"/>
      <sheetName val="chi ðhi khac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ND"/>
      <sheetName val="TH VL, NC, DDHT Thanhphuoc"/>
      <sheetName val="tra,vat-lieu"/>
      <sheetName val="BANGTRA"/>
      <sheetName val="TH-XL"/>
      <sheetName val="RA"/>
      <sheetName val="VAO"/>
      <sheetName val="Sheeô4"/>
      <sheetName val="cad vang"/>
      <sheetName val="\ra_bang"/>
      <sheetName val="TH khoan`han"/>
      <sheetName val="Da tmn"/>
      <sheetName val="Tra_x001f_bang"/>
      <sheetName val="lt-4l"/>
      <sheetName val="px#_x000d_tl"/>
      <sheetName val="_TKKT_1_x0015_Alan1-dg.xlsYPTD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373 ²"/>
      <sheetName val="_TKKT_15Alan1-䡤g.xlsYPTDG"/>
      <sheetName val="dtct cong"/>
      <sheetName val="VAB"/>
      <sheetName val="DTKPSADUONO"/>
      <sheetName val="chiet tinh Khoan gia cono"/>
      <sheetName val="TH khoan ha_"/>
      <sheetName val="TNBH_ͧ_x001f__TKKT_15Alan1-dg.xls_tls"/>
      <sheetName val="TKKT_15Alan1-dg"/>
      <sheetName val="400000p0"/>
      <sheetName val="chi tiet Khoan GB+HTP"/>
      <sheetName val="Tai khgan"/>
      <sheetName val="dtct cau"/>
      <sheetName val="²"/>
      <sheetName val="Da tmn?dung"/>
      <sheetName val="chiet tinh Khoan gia cofg"/>
      <sheetName val="chiet tGh khoan son "/>
      <sheetName val="_ra_bang"/>
      <sheetName val="C䁑D"/>
      <sheetName val="__________________±____________"/>
      <sheetName val="DMTK"/>
      <sheetName val="DTCTFÀNG"/>
      <sheetName val="TONG_HOPVAT_TU_MO_x0009_"/>
      <sheetName val="VL"/>
      <sheetName val="TVL"/>
      <sheetName val="tc_Bia_TC_(3-"/>
      <sheetName val="TH_khoan_GC+@TP"/>
      <sheetName val="Dongia_khoan_gia_cong"/>
      <sheetName val="DongiaK_lap_TB"/>
      <sheetName val="ES\I_"/>
      <sheetName val="Mau_NT_cho_doy"/>
      <sheetName val="ESUI."/>
      <sheetName val="Don gia k?oan son "/>
      <sheetName val="TONG_HOPVAT_TU_MO "/>
      <sheetName val="ၛTKKT_15Alan1-dg.xls_THKPTNANG"/>
      <sheetName val="[TKKT_15Alan1-dg.xls䁝GXL"/>
      <sheetName val="_TKKT_15Alan1-dg.xls䁝GXL"/>
      <sheetName val="[TKKT_15Alan1-?g.xlsYPTDG"/>
      <sheetName val="TNBH_?_x001f__TKKT_15Alan1-dg.xls_tls"/>
      <sheetName val="Bang chiet tinh TBA"/>
      <sheetName val="373 ²?"/>
      <sheetName val="t#m"/>
      <sheetName val="Da_tan_dung2"/>
      <sheetName val="tong_hop2"/>
      <sheetName val="phan_tich_DG2"/>
      <sheetName val="gia_vat_lieu2"/>
      <sheetName val="gia_xe_may2"/>
      <sheetName val="gia_nhan_cong2"/>
      <sheetName val="Tai_khoan2"/>
      <sheetName val="TM_Gach2"/>
      <sheetName val="Sheet02"/>
      <sheetName val="[TKKT_15Al"/>
      <sheetName val="HM_bao_gia2"/>
      <sheetName val="BiaTong_Khoan2"/>
      <sheetName val="BiaT_K12"/>
      <sheetName val="TH_khoan_GC+H+L+S2"/>
      <sheetName val="TM_Khoan_HAN2"/>
      <sheetName val="TM_Khoan_GC2"/>
      <sheetName val="TM_Khoan_SON2"/>
      <sheetName val="tc_phan_tich_don_gia2"/>
      <sheetName val="tc_chi_tiet_TC2"/>
      <sheetName val="tc_chiet_tinh_TC2"/>
      <sheetName val="tc_Don_gia2"/>
      <sheetName val="TNBH_x0000_ͧ_x001f_[TKKT_15Alan1-dg.xls]tls"/>
      <sheetName val="TNBH?ͧ_x001f_[TKKT_15Alan1-dg.xls]tls"/>
      <sheetName val="_x0000__x0000__x0000__x0000_??_x0000__x0000__x0000__x0000__x0000__x0000__x0000__x0000_??_x0000__x0000_±_x0000__x0000__x0000__x0000__x0000__x0000__x0000__x0000__x0000__x0000__x0000__x0000_"/>
      <sheetName val="TNBH_x0000_?_x001f_[TKKT_15Alan1-dg.xls]tls"/>
      <sheetName val="TNBH??_x001f_[TKKT_15Alan1-dg.xls]tls"/>
      <sheetName val="Da tmn_x0000_dung"/>
      <sheetName val="²_x0000__x0000_hoan GC+HTP"/>
      <sheetName val="[TKKT_15Alan1-dg.xls][TKKT_15Al"/>
      <sheetName val="[TKKT_15Alan1-dg.xls]\HKP22-46"/>
      <sheetName val="[TKKT_15Alan1-dg.xls]Tongh/p"/>
      <sheetName val="[TKKT_15Alan1-dg.xls]\ra_bang"/>
      <sheetName val="²??hoan GC+HTP"/>
      <sheetName val="[TKKT_15Alan1-dg.xls]\HKP22-4&amp;"/>
      <sheetName val="tc_TH_-_TC2"/>
      <sheetName val="tc_Bia_TC_(3)2"/>
      <sheetName val="chi_tiet_khoan_son2"/>
      <sheetName val="chiet_tinh_khoan_son_2"/>
      <sheetName val="Don_gia_khoan_son_2"/>
      <sheetName val="TH_khoan_son2"/>
      <sheetName val="SS_Sgianh2"/>
      <sheetName val="chi_tiet_Khoan_GC+HTP2"/>
      <sheetName val="_x0004__x0014_CTQD"/>
      <sheetName val=" BTA"/>
      <sheetName val="D_x005f_x0014_CTQD"/>
      <sheetName val="_x005f_x0004_TCT22-46"/>
      <sheetName val="_x005f_x0007_XL"/>
      <sheetName val="_x005f_x0013_heet2"/>
      <sheetName val="px#_x000a_tl"/>
      <sheetName val="TNBH___x001f__TKKT_15Alan1-dg.xls_tls"/>
      <sheetName val="TNBH_ͧ_x005f_x001F__TKKT_15Alan1-dg.x"/>
      <sheetName val="TNBH___x005f_x001F__TKKT_15Alan1-dg.x"/>
      <sheetName val="BangkeNX"/>
      <sheetName val="SoTHVT"/>
      <sheetName val="THDZ0_4"/>
      <sheetName val="chi tiet Kho`n GC+HTP"/>
      <sheetName val="TJGTXL05"/>
      <sheetName val="DG "/>
      <sheetName val="chiet_tinh_Khoan_GC+HTP2"/>
      <sheetName val="Dongiakhoan_GC+HTP2"/>
      <sheetName val="TH_khoan_GC+HTP2"/>
      <sheetName val="chi_tiet_Khoan_gia_cong2"/>
      <sheetName val="TN"/>
      <sheetName val="[TKKT_15Alan1-dg.xls]ES\I_"/>
      <sheetName val="_x005f_x000a_BTA"/>
      <sheetName val="_x005f_x000d_BTA"/>
      <sheetName val="ESTI琮"/>
      <sheetName val="Tong hop phan 瑢o n瑨ien lieu"/>
      <sheetName val="TH khoan ha_x0000_"/>
      <sheetName val="373 ²_x0000_"/>
    </sheetNames>
    <sheetDataSet>
      <sheetData sheetId="0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 refreshError="1"/>
      <sheetData sheetId="551"/>
      <sheetData sheetId="552"/>
      <sheetData sheetId="553" refreshError="1"/>
      <sheetData sheetId="554" refreshError="1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 refreshError="1"/>
      <sheetData sheetId="586" refreshError="1"/>
      <sheetData sheetId="587" refreshError="1"/>
      <sheetData sheetId="588" refreshError="1"/>
      <sheetData sheetId="589"/>
      <sheetData sheetId="590" refreshError="1"/>
      <sheetData sheetId="59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 FORM FOR INQUIRY"/>
      <sheetName val="FORM OF PROPOSAL RFP-003"/>
      <sheetName val="??-BLDG"/>
      <sheetName val="???????-BLDG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Sheet3"/>
      <sheetName val="211A"/>
      <sheetName val="211B"/>
      <sheetName val="SCT511"/>
      <sheetName val="SCT627"/>
      <sheetName val="SCT154"/>
      <sheetName val="Sheet5"/>
      <sheetName val="Hoi phu nu"/>
      <sheetName val="4p1"/>
      <sheetName val="4P"/>
      <sheetName val="Schneider"/>
      <sheetName val="XL4Poppy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4"/>
      <sheetName val="Sheet2"/>
      <sheetName val="Sheet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________BLDG"/>
      <sheetName val="Q1-02"/>
      <sheetName val="Q2-02"/>
      <sheetName val="Q3-02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LUONG CHO HUU"/>
      <sheetName val="thu BHXH,YT"/>
      <sheetName val="Phan bo"/>
      <sheetName val="Luong T5-04"/>
      <sheetName val="THLK2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2001"/>
      <sheetName val="2002"/>
      <sheetName val="XL4Test5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????-BLDG"/>
      <sheetName val="Tdoi t.truong"/>
      <sheetName val="BC DBKH T5"/>
      <sheetName val="BC DBKH T6"/>
      <sheetName val="BC DBKH T7"/>
      <sheetName val="Bia "/>
      <sheetName val="Muc luc"/>
      <sheetName val="Thuyet minh PA1"/>
      <sheetName val="kl xaychan khay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?¬’P‰¿ì¬?-BLDG"/>
      <sheetName val="?¬P¿ì¬?-BLDG"/>
      <sheetName val="?쒕?-BLDG"/>
      <sheetName val="??????-BLDG"/>
      <sheetName val="Phan tich VT"/>
      <sheetName val="TKe VT"/>
      <sheetName val="Du tru Vat tu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"/>
      <sheetName val="HUNG"/>
      <sheetName val="THO"/>
      <sheetName val="HOA"/>
      <sheetName val="TINH"/>
      <sheetName val="THONG"/>
      <sheetName val="XXXXXXX0"/>
      <sheetName val="XXXXXXX1"/>
      <sheetName val="?+Invoice!$DF$57?-BLDG"/>
      <sheetName val="BOQ FORM FOR INQÕIRY"/>
      <sheetName val="Bang ngang"/>
      <sheetName val="Bang doc"/>
      <sheetName val="B cham cong"/>
      <sheetName val="Btt luong"/>
      <sheetName val="Chart1"/>
      <sheetName val="SC 231"/>
      <sheetName val="SC 410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=??????-BLDG"/>
      <sheetName val="thietbi"/>
      <sheetName val="10"/>
      <sheetName val="Overhead &amp; Profit B-1"/>
      <sheetName val="Dec#1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MTL$-INTER"/>
      <sheetName val="Chi tiet don gia khgi phuc"/>
      <sheetName val="PTDGDT"/>
      <sheetName val="DI-ESTI"/>
      <sheetName val="KhanhThuong"/>
      <sheetName val="PlotDat4"/>
      <sheetName val="DA0463BQ"/>
      <sheetName val="Sc #34"/>
      <sheetName val="Hoi phe nu"/>
      <sheetName val="THANG#"/>
      <sheetName val="Sheet("/>
      <sheetName val="Sheed7"/>
      <sheetName val="A`r3"/>
      <sheetName val="Apb4"/>
      <sheetName val="_x0001_pr2"/>
      <sheetName val="T.hopCPXDho"/>
      <sheetName val="LK cp "/>
      <sheetName val="GDTH"/>
      <sheetName val="Ph"/>
      <sheetName val="TSCD"/>
      <sheetName val="BCDP_x0005_"/>
      <sheetName val="NKC _x0003_"/>
      <sheetName val="?öm÷²??öm?-BLDG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FORM OF PROPNSAL RFP-003"/>
      <sheetName val="XL4Po"/>
      <sheetName val="_x0010_HANG1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V_x000c_(No V-c)"/>
      <sheetName val="N@"/>
      <sheetName val="Don gaa chi tiet"/>
      <sheetName val="XL4Poppq"/>
      <sheetName val="FH"/>
      <sheetName val="Chi p`i van chuyen"/>
      <sheetName val="??+Invoice!$DF$57?????-BLDG"/>
      <sheetName val="Coc40x40c-"/>
      <sheetName val="Han13"/>
      <sheetName val="T.@_x000c_"/>
      <sheetName val="TIEUHAO"/>
      <sheetName val="Chiet tinh dz22"/>
      <sheetName val="Overhead &amp; "/>
      <sheetName val="Overhead &amp; Ԁ"/>
      <sheetName val="Overhead &amp; ?"/>
      <sheetName val="MAU QT 2005"/>
      <sheetName val="LUONG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FORM OF PROPOSAL RFP-00Ê"/>
      <sheetName val="IBASE"/>
      <sheetName val="PHANG5"/>
      <sheetName val="Phan tich don gia chi&quot;tiet"/>
      <sheetName val="DG "/>
      <sheetName val="SC"/>
      <sheetName val="QC 152"/>
      <sheetName val="SC 41_x0011_"/>
      <sheetName val="SC _x0014_42 loan"/>
      <sheetName val="SCT_x0011_54"/>
      <sheetName val="CT aong"/>
      <sheetName val="²"/>
      <sheetName val="TK Ngoai b!ng"/>
      <sheetName val="TMinh BC T_x0001_"/>
      <sheetName val="So _x0004_GNH "/>
      <sheetName val="XL4Wÿÿÿÿ"/>
      <sheetName val="Chi tiet dmn gia khoi phuc"/>
      <sheetName val="䌀Ԁ"/>
      <sheetName val="_x0005_B"/>
      <sheetName val="븒ᨀഀ؀䘀䘀䘀䘀䘀䘀䘀䘀"/>
      <sheetName val="FFFFFF"/>
      <sheetName val="䘀䘀ༀ؀ᬀഀ"/>
      <sheetName val="_x001b__x000d__x0010_C"/>
      <sheetName val="_x000e_０_x0005_؁က縀"/>
      <sheetName val="_x0010_ɾ_x000a__x000e_"/>
      <sheetName val="䌀"/>
      <sheetName val="_x0006__x000e__x0001_Dý_x000a__x000e_"/>
      <sheetName val="_x000a__x000e__x0002_E_x0011_"/>
      <sheetName val="_x0003_C_x0005_"/>
      <sheetName val="ਂ฀Ѐ䘀"/>
      <sheetName val="㸀䃗_x0006__x001e__x000e__x0005_"/>
      <sheetName val="耀䁉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"/>
      <sheetName val="﵀਀ༀĀ䐀"/>
      <sheetName val="ý_x000a__x000f__x0002_"/>
      <sheetName val="ý_x000a__x000f__x0003_"/>
      <sheetName val="ɾ_x000a__x000f__x0004_"/>
      <sheetName val="䘀"/>
      <sheetName val="_x0006__x001e__x000f__x0005_B"/>
      <sheetName val="B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"/>
      <sheetName val="؁က縀"/>
      <sheetName val="ਂက"/>
      <sheetName val="਀ကĀ䐀ᔀ"/>
      <sheetName val="_x0016_x"/>
      <sheetName val="쀓ࡄЀ׀ࡄ᐀πɾ_x000a__x0009_"/>
      <sheetName val="ŀ؂ऀĀऀ縂ਂऀȀ帀㹓"/>
      <sheetName val="_x000a__x0009__x0003_÷Ĉ"/>
      <sheetName val="ऀЀ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"/>
      <sheetName val="Āऀ縂ਂ਀Ȁ"/>
      <sheetName val="_x000a__x0002_î䃸ý"/>
      <sheetName val="﵀਀਀̀ሀ"/>
      <sheetName val="÷Ē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"/>
      <sheetName val="ᘀ׿Ā_x000a_"/>
      <sheetName val="ᘀ밀ᬄ਀"/>
      <sheetName val="_x000a__x001b_ᘖᄀ"/>
      <sheetName val="ᄑ䰀"/>
      <sheetName val="L׀L"/>
      <sheetName val="_x000a__x000b_"/>
      <sheetName val="_x0006__x000b__x0001_ȉ"/>
      <sheetName val="縂ਂ଀Ȁ"/>
      <sheetName val="_x0002_î卖&gt;"/>
      <sheetName val="ጀ_x0001_봀ሀ"/>
      <sheetName val="ሀ଀Ѐ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"/>
      <sheetName val="∀ŀ؂ఀĀऀ縂ਂఀȀ저"/>
      <sheetName val="ऀЀ"/>
      <sheetName val=""/>
      <sheetName val=""/>
      <sheetName val="Ԁ䈀"/>
      <sheetName val="䘀䘀䘀䘀䘀䘀䘀䘀"/>
      <sheetName val="䘀ༀ؀ᬀ"/>
      <sheetName val="䐀ሀ"/>
      <sheetName val="䔀ጀ"/>
      <sheetName val="Tro gaup"/>
      <sheetName val="?+Anvoice!$DF$57?-BLDG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Sheat4"/>
      <sheetName val="bang tien luong"/>
      <sheetName val="10??????"/>
      <sheetName val="10?"/>
      <sheetName val="T.@_x000c_?_x0001_???_x0003_Ú??&lt;_x001f_???"/>
      <sheetName val="T.@_x000c_?_x0001_?_x0003_Ú&lt;_x001f_?"/>
      <sheetName val="T.@_x000c_?_x0001_?_x0003_Ú?&lt;_x001f_?"/>
      <sheetName val="Overhead &amp; Ԁ???ﰀ"/>
      <sheetName val="Overhead &amp; Ԁ???"/>
      <sheetName val="Overhead &amp; Ԁ???Ȁ"/>
      <sheetName val="SUMMARY"/>
      <sheetName val="쀓ࡄЀ׀ࡄ᐀πɾ_x000a_ "/>
      <sheetName val="_x000a_ _x0003_÷Ĉ"/>
      <sheetName val="Overhead &amp; ?????"/>
      <sheetName val="XDCB hoanth`nh"/>
      <sheetName val="Rheet2 (4)"/>
      <sheetName val="9 toan"/>
      <sheetName val="??-BLD聇"/>
      <sheetName val="NKC _x0003_??TM1_x0006_??SC 111_x0002_??NH_x0006_??SC 1"/>
      <sheetName val="T.hopCPXDho?n?hanh (2)"/>
      <sheetName val="LK cp ?dcb"/>
      <sheetName val="GDTH?5"/>
      <sheetName val="Ph?n??ich ?a? tu"/>
      <sheetName val="TT_35"/>
      <sheetName val="T.hopCPXDho_x0000_n_x0000_hanh (2)"/>
      <sheetName val="LK cp _x0000_dcb"/>
      <sheetName val="GDTH_x0000_5"/>
      <sheetName val="Ph_x0000_n_x0000__x0000_ich _x0000_a_x0000_ tu"/>
      <sheetName val="NKC _x0003__x0000__x0000_TM1_x0006__x0000__x0000_SC 111_x0002__x0000__x0000_NH_x0006__x0000__x0000_SC 1"/>
      <sheetName val="XL4Po_x0000_p_x0010_"/>
      <sheetName val="T.@_x000c__x0000__x0001__x0000__x0000__x0000__x0003_Ú_x0000__x0000_&lt;_x001f__x0000__x0000__x0000_"/>
      <sheetName val="Overhead &amp; Ԁ_x0000__x0000__x0000_"/>
      <sheetName val="Overhead &amp; Ԁ_x0000__x0000__x0000_Ȁ"/>
      <sheetName val="Overhead &amp; ?_x0000__x0000__x0000_?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_x0000__x0000_Ⰰࡀ฀က"/>
      <sheetName val="_x0010_ɾ_x000a__x000e__x0000_C"/>
      <sheetName val="䌀_x0000_᐀ŀ؂฀"/>
      <sheetName val="_x0000_ﴀ਀฀̀䌀"/>
      <sheetName val="_x0003_C_x0005__x0000_ɾ_x000a_"/>
      <sheetName val="ਂ฀Ѐ䘀_x0000_휾"/>
      <sheetName val="Ԁ䈀_x0000__x0000__x0000_䦀"/>
      <sheetName val="耀䁉_x0000__x000d_％_x0008_"/>
      <sheetName val="_x0000__x0000__x0000_䦀"/>
      <sheetName val="_x0000_C_x0000_䀤"/>
      <sheetName val="䐀ሀ_x0000_ﴀ"/>
      <sheetName val="䔀ጀ_x0000_ﴀ"/>
      <sheetName val="䌀᐀_x0000_縀"/>
      <sheetName val="䘀_x0000_튎ـ"/>
      <sheetName val="_x0000_ _x000f_０_x0008_"/>
      <sheetName val="_x0000_(_x0010_０_x0005_؁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SC_x0000_133"/>
      <sheetName val="²_x0000__x0000_AI TK 112"/>
      <sheetName val="쀓ࡄЀ׀ࡄ᐀πɾ_x000a__x0009__x0000_í_x0000_䀘ȁ_x0006__x0009__x0001_ȉɾ_x000a__x0009__x0002_î"/>
      <sheetName val="_x000a__x0009__x0003_÷Ĉ_x0000_½_x0012__x0009__x0004_ð_x0000_"/>
      <sheetName val="ऀЀ_x0000_㠀"/>
      <sheetName val="ɾ_x000a__x000a__x0000_í_x0000_䀜"/>
      <sheetName val="_x0000_䀜ȁ_x0006__x000a__x0001_"/>
      <sheetName val="÷Ē_x0000_½_x0012__x000a_"/>
      <sheetName val="_x0000__x0000__x0008__x0008_"/>
      <sheetName val="ᄑ䰀_x0000_샽L"/>
      <sheetName val="_x0000_샾縃ਂ"/>
      <sheetName val="_x000a__x000b__x0000_í"/>
      <sheetName val="_x0000_ ŀ؂"/>
      <sheetName val="_x0000_㠀_x0000_넰"/>
      <sheetName val="ɾ_x000a__x000c__x0000_í_x0000_䀢ȁ"/>
      <sheetName val="ऀЀ_x0000_㠀"/>
      <sheetName val="Overhead &amp; Ԁ_x0000__x0000__x0000_ﰀ"/>
      <sheetName val="DG"/>
      <sheetName val="쀓ࡄЀ׀ࡄ᐀πɾ_x000a_ _x0000_í_x0000_䀘ȁ_x0006_ _x0001_ȉɾ_x000a_ _x0002_î"/>
      <sheetName val="_x000a_ _x0003_÷Ĉ_x0000_½_x0012_ _x0004_ð_x0000_"/>
      <sheetName val="Mau 3o 2"/>
      <sheetName val="Sb 334"/>
      <sheetName val="Phan bo k_x0005__x0000__x0000__x0000__x0002__x0000_"/>
      <sheetName val="Phan bo k"/>
      <sheetName val="CT 1md &amp; dau conM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Phan_tich_VT"/>
      <sheetName val="TKe_VT"/>
      <sheetName val="Du_tru_Vat_tu"/>
      <sheetName val="Du_toan"/>
      <sheetName val="Phan_tich_vat_tu"/>
      <sheetName val="Tong_hop_vat_tu"/>
      <sheetName val="Gia_tri_vat_tu"/>
      <sheetName val="PNT-QUOT-#3"/>
      <sheetName val="Phan bo kh_x0005__x0000__x0000__x0000__x0002__x0000_Ƛ_xdbdd_隘_x0013__x0002_"/>
      <sheetName val="?ý_x000a__x000d__x0002_E_x0010_?ý_x000a__x000d__x0003_C_x0005_?ɾ_x000a__x000d__x0004_F"/>
      <sheetName val="䌀Ԁ?縀ਂഀЀ䘀?풂ـḀഀԀ䈀???Ⰰ@ఀԀࣿ娀"/>
      <sheetName val="_x0005_B???䀬?_x000c_％_x0008_ꁚഀ"/>
      <sheetName val="_x001b__x000d__x0010_C??"/>
      <sheetName val="??Ⰰࡀ฀က"/>
      <sheetName val="_x0010_ɾ_x000a__x000e_?C"/>
      <sheetName val="䌀?᐀ŀ؂฀"/>
      <sheetName val="_x000a__x000e__x0002_E_x0011_?"/>
      <sheetName val="?ﴀ਀฀̀䌀"/>
      <sheetName val="_x0003_C_x0005_?ɾ_x000a_"/>
      <sheetName val="ਂ฀Ѐ䘀?휾"/>
      <sheetName val="耀䁉?_x000d_％_x0008_"/>
      <sheetName val="縀ਂༀ?"/>
      <sheetName val="?C?䀤"/>
      <sheetName val="䌀᐀?縀"/>
      <sheetName val="䘀?튎ـ"/>
      <sheetName val="B????"/>
      <sheetName val="? _x000f_０_x0008_"/>
      <sheetName val="C????"/>
      <sheetName val="?(_x0010_０_x0005_؁က"/>
      <sheetName val="ਂက?䌀"/>
      <sheetName val="C?䀦ý"/>
      <sheetName val="਀ကĀ䐀ᔀ?ﴀ਀"/>
      <sheetName val="?ý_x000a__x0010__x0002_E_x0016_?ý_x000a__x0010__x0003_"/>
      <sheetName val="_x0016_x?????_x0007_６_x0011_ࡄጀ䓀_x0008_쀄䐅_x0008_쀔縃ਂ"/>
      <sheetName val="쀓ࡄЀ׀ࡄ᐀πɾ_x000a__x0009_?í?䀘ȁ_x0006__x0009__x0001_ȉɾ_x000a__x0009__x0002_î"/>
      <sheetName val="_x000a__x0009__x0003_÷Ĉ?½_x0012__x0009__x0004_ð?"/>
      <sheetName val="ऀЀ?㠀"/>
      <sheetName val="ɾ_x000a__x000a_?í?䀜"/>
      <sheetName val="?䀜ȁ_x0006__x000a__x0001_"/>
      <sheetName val="÷Ē?½_x0012__x000a_"/>
      <sheetName val="砀???"/>
      <sheetName val="??_x0008__x0008_"/>
      <sheetName val="ᄑ䰀?샽L"/>
      <sheetName val="?샾縃ਂ"/>
      <sheetName val="_x000a__x000b_?í"/>
      <sheetName val="? ŀ؂"/>
      <sheetName val="ሀ଀Ѐ?"/>
      <sheetName val="?㠀?넰"/>
      <sheetName val="ɾ_x000a__x000c_?í?䀢ȁ"/>
      <sheetName val="Phan bo kh_x0005_???_x0002_?Ƛ_xdbdd_隘_x0013__x0002_"/>
      <sheetName val="XL4Po?p_x0010_"/>
      <sheetName val="__-BLDG"/>
      <sheetName val="_______-BLDG"/>
      <sheetName val="____-BLDG"/>
      <sheetName val="_¬’P‰¿ì¬_-BLDG"/>
      <sheetName val="_¬P¿ì¬_-BLDG"/>
      <sheetName val="_쒕_-BLDG"/>
      <sheetName val="_+Invoice!$DF$57_-BLDG"/>
      <sheetName val="______-BLDG"/>
      <sheetName val="SC?133"/>
      <sheetName val="?¬P¿?¬?-BLDG"/>
      <sheetName val="so 8???????????܈Ǫ?_x0004_??????䖼ǭ????"/>
      <sheetName val="䌀᐀"/>
      <sheetName val="A6"/>
      <sheetName val="NL"/>
      <sheetName val="TP"/>
      <sheetName val="phan bo _x0005__x0000__x0000__x0000__x0002__x0000_낟꼉飘"/>
      <sheetName val="phan bo "/>
      <sheetName val="2_x0006__x0000__x0000_Sheet3_x0004__x0000__x0000_211A_x0004__x0000__x0000_211B_x0006__x0000__x0000_SCT5"/>
      <sheetName val="COAT&amp;WRAP-QIOT-#3"/>
      <sheetName val="?¬’P‰¿_x0000__x0000_¬?-BLDG"/>
      <sheetName val="DGTren"/>
      <sheetName val="CT 1md &amp; dae cong"/>
      <sheetName val="0_x0010_000000"/>
      <sheetName val="Sheet17"/>
      <sheetName val="Sheet13"/>
      <sheetName val="Sheet14"/>
      <sheetName val="Sheet15"/>
      <sheetName val="Sheet16"/>
      <sheetName val="?+Invoice!$DF$57㊞_x0000_-BLDG"/>
      <sheetName val="Congig"/>
      <sheetName val="?¬P¿ì¬?"/>
      <sheetName val="?þÎ£O??þÎ?-BLDG"/>
      <sheetName val="???¡¯P¡ë??¨¬???-BLDG"/>
      <sheetName val="?þÎ£O????-BLDG"/>
      <sheetName val="SC_x0000_111"/>
      <sheetName val="so 8_x0000__x0000__x0000__x0000__x0000__x0000__x0000__x0000__x0000__x0000__x0000_܈Ǫ_x0000__x0004__x0000__x0000__x0000__x0000__x0000__x0000_䖼ǭ_x0000__x0000__x0000__x0000_"/>
      <sheetName val="Phan bo kh_x0005_"/>
      <sheetName val="so 8"/>
      <sheetName val="_x001b__x000a__x0010_C"/>
      <sheetName val="10_x0000__x0000__x0000__x0000__x0000__x0000_"/>
      <sheetName val="_x001b__x000d__x0010_C_x0000__x0000_"/>
      <sheetName val="_x000a__x000e__x0002_E_x0011__x0000_"/>
      <sheetName val="縀ਂༀ_x0000_"/>
      <sheetName val="B_x0000__x0000__x0000__x0000_"/>
      <sheetName val="C_x0000__x0000__x0000__x0000_"/>
      <sheetName val="砀_x0000__x0000__x0000_"/>
      <sheetName val="ሀ଀Ѐ_x0000_"/>
      <sheetName val="_x0000_"/>
      <sheetName val="_x0000__x0000_"/>
      <sheetName val="10_x0000_"/>
      <sheetName val="T.@_x000c__x0000__x0001__x0000__x0003_Ú&lt;_x001f__x0000_"/>
      <sheetName val="T.@_x000c__x0000__x0001__x0000__x0003_Ú_x0000_&lt;_x001f__x0000_"/>
      <sheetName val="Overhead &amp; ?_x0000_?"/>
      <sheetName val="_x0000__x0000__x0000_"/>
      <sheetName val="_x0000__x0000__x0000__x0000__x0000__x0000_"/>
      <sheetName val="_x0000__x0000__x0000__x0000__x0000__x0000__x0000__x0000_"/>
      <sheetName val="_x0000__x0000__x0000__x0000__x0000_"/>
      <sheetName val="_x001b__x000d__x0010_C_x0000_"/>
      <sheetName val="B_x0000_"/>
      <sheetName val=" _x000f_０_x0008_"/>
      <sheetName val="C_x0000_"/>
      <sheetName val="(_x0010_０_x0005_؁က"/>
      <sheetName val="_x0016_x_x0000__x0007_６_x0011_ࡄጀ䓀_x0008_쀄䐅_x0008_쀔縃ਂ"/>
      <sheetName val="砀_x0000_"/>
      <sheetName val="_x0008__x0008_"/>
      <sheetName val="C_x0000_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 refreshError="1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 refreshError="1"/>
      <sheetData sheetId="602" refreshError="1"/>
      <sheetData sheetId="603"/>
      <sheetData sheetId="604"/>
      <sheetData sheetId="605" refreshError="1"/>
      <sheetData sheetId="606"/>
      <sheetData sheetId="607"/>
      <sheetData sheetId="608"/>
      <sheetData sheetId="609"/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/>
      <sheetData sheetId="641"/>
      <sheetData sheetId="642"/>
      <sheetData sheetId="643"/>
      <sheetData sheetId="644" refreshError="1"/>
      <sheetData sheetId="645" refreshError="1"/>
      <sheetData sheetId="646" refreshError="1"/>
      <sheetData sheetId="647" refreshError="1"/>
      <sheetData sheetId="648"/>
      <sheetData sheetId="649"/>
      <sheetData sheetId="650" refreshError="1"/>
      <sheetData sheetId="651" refreshError="1"/>
      <sheetData sheetId="652"/>
      <sheetData sheetId="653"/>
      <sheetData sheetId="654" refreshError="1"/>
      <sheetData sheetId="655" refreshError="1"/>
      <sheetData sheetId="656"/>
      <sheetData sheetId="657"/>
      <sheetData sheetId="658" refreshError="1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 refreshError="1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 refreshError="1"/>
      <sheetData sheetId="679"/>
      <sheetData sheetId="680" refreshError="1"/>
      <sheetData sheetId="681" refreshError="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/>
      <sheetData sheetId="740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/>
      <sheetData sheetId="748" refreshError="1"/>
      <sheetData sheetId="749"/>
      <sheetData sheetId="750"/>
      <sheetData sheetId="751"/>
      <sheetData sheetId="752"/>
      <sheetData sheetId="753"/>
      <sheetData sheetId="754" refreshError="1"/>
      <sheetData sheetId="755"/>
      <sheetData sheetId="756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/>
      <sheetData sheetId="764" refreshError="1"/>
      <sheetData sheetId="765" refreshError="1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/>
      <sheetData sheetId="773"/>
      <sheetData sheetId="774"/>
      <sheetData sheetId="775" refreshError="1"/>
      <sheetData sheetId="776"/>
      <sheetData sheetId="777"/>
      <sheetData sheetId="778" refreshError="1"/>
      <sheetData sheetId="779" refreshError="1"/>
      <sheetData sheetId="780"/>
      <sheetData sheetId="781" refreshError="1"/>
      <sheetData sheetId="782"/>
      <sheetData sheetId="783"/>
      <sheetData sheetId="784"/>
      <sheetData sheetId="785"/>
      <sheetData sheetId="786" refreshError="1"/>
      <sheetData sheetId="787" refreshError="1"/>
      <sheetData sheetId="788"/>
      <sheetData sheetId="789"/>
      <sheetData sheetId="790"/>
      <sheetData sheetId="79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tra-vat-lieu"/>
      <sheetName val="SILICATE"/>
    </sheetNames>
    <sheetDataSet>
      <sheetData sheetId="0"/>
      <sheetData sheetId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i CT"/>
      <sheetName val="QUI III"/>
      <sheetName val="QUI IV"/>
      <sheetName val="Quy 2"/>
      <sheetName val="Quy 3"/>
      <sheetName val="Quy 4"/>
      <sheetName val="TH Q2"/>
      <sheetName val="TH Q3"/>
      <sheetName val="TH Q4"/>
      <sheetName val="DK"/>
      <sheetName val="THTK"/>
      <sheetName val="TK 1122 - c¶ n¨m"/>
      <sheetName val="TK 1122 - 3 quý"/>
      <sheetName val="TK 1122 - 3 quý (2)"/>
      <sheetName val="TH 1122"/>
      <sheetName val="Nhan xet"/>
      <sheetName val="Dieuchinh"/>
      <sheetName val="Tieuthu"/>
      <sheetName val="Thuyetminh"/>
      <sheetName val="THDU"/>
      <sheetName val="CDKT"/>
      <sheetName val="KQKD-P1"/>
      <sheetName val="KQKD-P2"/>
      <sheetName val="KQKD-P3"/>
      <sheetName val="DESCRIPTION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ONG HOP VAT TU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Sheet1"/>
      <sheetName val="Sheet2"/>
      <sheetName val="Sheet3"/>
      <sheetName val=""/>
      <sheetName val="gvl"/>
      <sheetName val="??"/>
      <sheetName val="__"/>
      <sheetName val="CT Thang Mo"/>
      <sheetName val="CT  PL"/>
      <sheetName val="_x0000_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-03E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XL4Poppy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1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KH 2003 (moi max)"/>
      <sheetName val="Chi tiet - Dv lap"/>
      <sheetName val="TH KHTC"/>
      <sheetName val="000"/>
      <sheetName val="Dong Dau"/>
      <sheetName val="Dong Dau (2)"/>
      <sheetName val="Sau dong"/>
      <sheetName val="Ma xa"/>
      <sheetName val="My dinh"/>
      <sheetName val="Tong c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MD"/>
      <sheetName val="ND"/>
      <sheetName val="CONG"/>
      <sheetName val="DGCT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Chart2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C45A-BH"/>
      <sheetName val="C46A-BH"/>
      <sheetName val="C47A-BH"/>
      <sheetName val="C48A-BH"/>
      <sheetName val="S-53-1"/>
      <sheetName val="Congty"/>
      <sheetName val="VPPN"/>
      <sheetName val="XN74"/>
      <sheetName val="XN54"/>
      <sheetName val="XN33"/>
      <sheetName val="NK96"/>
      <sheetName val="XL4Test5"/>
      <sheetName val="THCT"/>
      <sheetName val="cap cho cac DT"/>
      <sheetName val="Ung - hoan"/>
      <sheetName val="CP may"/>
      <sheetName val="SS"/>
      <sheetName val="NVL"/>
      <sheetName val="10000000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dutoan1"/>
      <sheetName val="Anhtoan"/>
      <sheetName val="dutoan2"/>
      <sheetName val="vat tu"/>
      <sheetName val="Sheet17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Sheet13"/>
      <sheetName val="Sheet14"/>
      <sheetName val="Sheet15"/>
      <sheetName val="Sheet16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ep "/>
      <sheetName val="Chi tiet Khoi luong"/>
      <sheetName val="TH khoi luong"/>
      <sheetName val="Chiet tinh vat lieu "/>
      <sheetName val="TH KL VL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DT"/>
      <sheetName val="THND"/>
      <sheetName val="THMD"/>
      <sheetName val="Phtro1"/>
      <sheetName val="DTKS1"/>
      <sheetName val="CT1m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HIT"/>
      <sheetName val="THXH"/>
      <sheetName val="BHXH"/>
      <sheetName val="cong Q2"/>
      <sheetName val="T.U luong Q1"/>
      <sheetName val="T.U luong Q2"/>
      <sheetName val="T.U luong Q3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phan tich DG"/>
      <sheetName val="gia vat lieu"/>
      <sheetName val="gia xe may"/>
      <sheetName val="gia nhan cong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sent to"/>
      <sheetName val="Quyet toan"/>
      <sheetName val="Thu hoi"/>
      <sheetName val="Lai vay"/>
      <sheetName val="Tien vay"/>
      <sheetName val="Cong no"/>
      <sheetName val="Cop pha"/>
      <sheetName val="20000000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ien ung"/>
      <sheetName val="phi luong3"/>
      <sheetName val="T1(T1)04"/>
      <sheetName val="KH-2001"/>
      <sheetName val="KH-2002"/>
      <sheetName val="KH-2003"/>
      <sheetName val="DGTL"/>
      <sheetName val="®¬ngi¸"/>
      <sheetName val="dongle"/>
      <sheetName val="Phu luc HD"/>
      <sheetName val="Gia du thau"/>
      <sheetName val="PTDG"/>
      <sheetName val="Ca xe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XE DAU"/>
      <sheetName val="XE XANG"/>
      <sheetName val="Q1-02"/>
      <sheetName val="Q2-02"/>
      <sheetName val="Q3-02"/>
      <sheetName val="Caodo"/>
      <sheetName val="Dat"/>
      <sheetName val="KL-CTTK"/>
      <sheetName val="BTH"/>
      <sheetName val="CT xa"/>
      <sheetName val="TLGC"/>
      <sheetName val="BL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HTSD6LD"/>
      <sheetName val="HTSDDNN"/>
      <sheetName val="HTSDKT"/>
      <sheetName val="BD"/>
      <sheetName val="HTNT"/>
      <sheetName val="CHART"/>
      <sheetName val="HTDT"/>
      <sheetName val="HTSDD"/>
      <sheetName val="tc"/>
      <sheetName val="TDT"/>
      <sheetName val="x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VAT TU NHAN TXQN"/>
      <sheetName val="bang tong ke khoi luong vat tu"/>
      <sheetName val="hcong tkhe"/>
      <sheetName val="VAT TU NHAN TKHE"/>
      <sheetName val="hcong qn"/>
      <sheetName val="VAT TU NHAN (2)"/>
      <sheetName val="[PIPE-03E.XLSÝ26+960-27+150.4(k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THDT"/>
      <sheetName val="Outlets"/>
      <sheetName val="PGs"/>
      <sheetName val="NAM 2004"/>
      <sheetName val="CT 03"/>
      <sheetName val="TH 03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Dutoan"/>
      <sheetName val="congtac vien-uy"/>
      <sheetName val="Nhan luc2001"/>
      <sheetName val="Vattu2"/>
      <sheetName val="Vattu"/>
      <sheetName val="DM-Goc"/>
      <sheetName val="Gia-CT"/>
      <sheetName val="PTCP"/>
      <sheetName val="cphoi"/>
      <sheetName val="cong bien t10"/>
      <sheetName val="luong t9 "/>
      <sheetName val="bb t9"/>
      <sheetName val="XETT10-03"/>
      <sheetName val="bxet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clvl"/>
      <sheetName val="Chenh lech"/>
      <sheetName val="Kinh phí"/>
      <sheetName val="XXXXXXX_x0018_"/>
      <sheetName val=""/>
      <sheetName val="Dieuchinh"/>
      <sheetName val="KH 200³ (moi max)"/>
      <sheetName val="NN"/>
      <sheetName val="Tralaivay"/>
      <sheetName val="TBTN"/>
      <sheetName val="CPTV"/>
      <sheetName val="PCCHAY"/>
      <sheetName val="dtks"/>
      <sheetName val="XN79"/>
      <sheetName val="BC t×nh h×nh thùc hiÖn qu©n sè"/>
      <sheetName val="Chi tiet so du Tai khoan"/>
      <sheetName val="BC t×nh h×nh nhËn vµ quyÕt KP"/>
      <sheetName val="BC-QT nghiÖp vô +TXuyªn- 2002"/>
      <sheetName val="bao cao thuc hien NS bao dam "/>
      <sheetName val="Bc TQT chi BHXH - 2002"/>
      <sheetName val="BC QT gi¸ trÞ hiÖn vËt"/>
      <sheetName val="BCKP XD cong trinh PT"/>
      <sheetName val="bao cao thuc hien KH TMat"/>
      <sheetName val="B¶ng kiÓm kª quÜ tiÒn mÆt"/>
      <sheetName val="BC KQua HDong co thu"/>
      <sheetName val="THop chi phi  SXKD"/>
      <sheetName val="B¶ng tæng hîp KHMM TBÞ"/>
      <sheetName val="Qui cq -A4"/>
      <sheetName val="B¸o c¸o thu chi quÜ c¬ quan"/>
      <sheetName val="BC quyet to¸n KPXDCB"/>
      <sheetName val="QT KPhi - a4"/>
      <sheetName val="Phan tich hieu qua"/>
      <sheetName val="PLuc TH CPhi DAXN"/>
      <sheetName val="BCQT DAXNeo"/>
      <sheetName val="BC QT chi tro cap co cong CM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CTMT"/>
      <sheetName val="TH du toan "/>
      <sheetName val="Du toan "/>
      <sheetName val="C.Tinh"/>
      <sheetName val="TK_cap"/>
      <sheetName val="Co quan TCT"/>
      <sheetName val="BOT"/>
      <sheetName val="BOT (PA chon)"/>
      <sheetName val="Yaly &amp; Ri Ninh"/>
      <sheetName val="Thuy dien Na Loi"/>
      <sheetName val="bang so sanh tong hop"/>
      <sheetName val="Thang 12"/>
      <sheetName val="Thang 1"/>
      <sheetName val="moi"/>
      <sheetName val="Thang 12 (2)"/>
      <sheetName val="Thang 01"/>
      <sheetName val="Cau 2(3)"/>
      <sheetName val="Don gia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QT Duoc (Hai)"/>
      <sheetName val="Cua"/>
      <sheetName val="NS"/>
      <sheetName val="TK331A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GVL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2"/>
      <sheetName val="T1"/>
      <sheetName val="LUU"/>
      <sheetName val="BAONO"/>
      <sheetName val="BAONOCHUAXONG"/>
      <sheetName val="PHI"/>
      <sheetName val="N1111"/>
      <sheetName val="C1111"/>
      <sheetName val="1121"/>
      <sheetName val="daura"/>
      <sheetName val="dauvao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TIEN"/>
      <sheetName val="PHUONG"/>
      <sheetName val="ANH"/>
      <sheetName val="HUYNH"/>
      <sheetName val="TONKHO"/>
      <sheetName val="BANLE"/>
      <sheetName val="NHAPKHO"/>
      <sheetName val="DTCT"/>
      <sheetName val="THVT"/>
      <sheetName val="THGT"/>
      <sheetName val="28+!60-28+420.5K95"/>
      <sheetName val="PGV-Th (2)"/>
      <sheetName val="PGV-C"/>
      <sheetName val="VVT"/>
      <sheetName val="CT Thang Mo"/>
      <sheetName val="CT  PL"/>
      <sheetName val="C45(DAU NAM)"/>
      <sheetName val="C45.(B.DONG)"/>
      <sheetName val="C47.1"/>
      <sheetName val="C47.2"/>
      <sheetName val="C47.3"/>
      <sheetName val="C47.4"/>
      <sheetName val="C47.5"/>
      <sheetName val="C47.6"/>
      <sheetName val="C47.7"/>
      <sheetName val="S53.1"/>
      <sheetName val="S53.2"/>
      <sheetName val="S53.3"/>
      <sheetName val="S53.4"/>
      <sheetName val="C46.1"/>
      <sheetName val="C46.2"/>
      <sheetName val="C46.3"/>
      <sheetName val="C46.4"/>
      <sheetName val="Income Statement"/>
      <sheetName val="Shareholders' Equity"/>
      <sheetName val="SILICATE"/>
      <sheetName val="tuan"/>
      <sheetName val="Phan tich don gia (doc)"/>
      <sheetName val="D.toan chi thet"/>
      <sheetName val="A"/>
      <sheetName val="B"/>
      <sheetName val="ctbetong"/>
      <sheetName val="dtxl"/>
      <sheetName val="TIEN GOI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ND13-13+374"/>
      <sheetName val="MTO REV.0"/>
      <sheetName val="CostBook"/>
      <sheetName val="BANGMTC"/>
      <sheetName val="Bang gia NC"/>
      <sheetName val="bugiatheùpmong"/>
      <sheetName val="gia phan mong"/>
      <sheetName val="THDZ0,4"/>
      <sheetName val="TH DZ35"/>
      <sheetName val="THTram"/>
      <sheetName val="Dec3X"/>
      <sheetName val="DM 67"/>
      <sheetName val="gia vt,nc,may"/>
      <sheetName val="To declare"/>
      <sheetName val="PTS䁌"/>
      <sheetName val="MAIN GATE HOUSE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DGXDCB"/>
      <sheetName val="Level"/>
      <sheetName val="DEM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00000005"/>
      <sheetName val="00000006"/>
      <sheetName val="기계시공"/>
      <sheetName val="BLR 1"/>
      <sheetName val="GEN"/>
      <sheetName val="GAS"/>
      <sheetName val="DEAE"/>
      <sheetName val="BLR2"/>
      <sheetName val="BLR3"/>
      <sheetName val="BLR4"/>
      <sheetName val="BLR5"/>
      <sheetName val="SAM"/>
      <sheetName val="CHEM"/>
      <sheetName val="COP"/>
      <sheetName val="SILICAT_x0005_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D.Da0"/>
      <sheetName val="Muavao6"/>
      <sheetName val="Muavao7"/>
      <sheetName val="NAM 200"/>
      <sheetName val="NAM 200&lt;"/>
      <sheetName val="NAM 200_x0005_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Dong_Dau"/>
      <sheetName val="Dong_Dau_(2)"/>
      <sheetName val="Sau_dong"/>
      <sheetName val="Ma_xa"/>
      <sheetName val="My_dinh"/>
      <sheetName val="Tong_cong"/>
      <sheetName val="Chi_tiet_-_Dv_lap"/>
      <sheetName val="TH_KHTC"/>
      <sheetName val="Sheet2_(2)"/>
      <sheetName val="Phu_luc"/>
      <sheetName val="Gia_trÞ"/>
      <sheetName val="LUAN_CHUYEN"/>
      <sheetName val="KE_QUY"/>
      <sheetName val="LUONGGIAN_TIEP"/>
      <sheetName val="VAY_VON"/>
      <sheetName val="O_THAO"/>
      <sheetName val="Q_TRUNG"/>
      <sheetName val="Y_THANH"/>
      <sheetName val="Interim_payment"/>
      <sheetName val="Bid_Sum"/>
      <sheetName val="Item_B"/>
      <sheetName val="Dg_A"/>
      <sheetName val="Dg_B&amp;C"/>
      <sheetName val="Material_at_site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__"/>
      <sheetName val="san_vuon"/>
      <sheetName val="khu_phu_tro"/>
      <sheetName val="KH_2003_(moi_max)"/>
      <sheetName val="be_tong"/>
      <sheetName val="Tong_hop_thep"/>
      <sheetName val="vat_tu"/>
      <sheetName val="Tong_hop"/>
      <sheetName val="Gia_VL"/>
      <sheetName val="Bang_gia_ca_may"/>
      <sheetName val="Bang_luong_CB"/>
      <sheetName val="Bang_P_tich_CT"/>
      <sheetName val="D_toan_chi_tiet"/>
      <sheetName val="Bang_TH_Dtoan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TAI_TRONG"/>
      <sheetName val="NOI_LUC"/>
      <sheetName val="TINH_DUYET_THTT_CHINH"/>
      <sheetName val="TDUYET_THTT_PHU"/>
      <sheetName val="TINH_DAO_DONG_VA_DO_VONG"/>
      <sheetName val="TINH_NEO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CT_cong"/>
      <sheetName val="dg_cong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Thuyet_minh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KL_tong"/>
      <sheetName val="cd_viaK0-T6"/>
      <sheetName val="cdvia_T6-Tc24"/>
      <sheetName val="cdvia_Tc24-T46"/>
      <sheetName val="cd_btnL2k0+361-T19"/>
      <sheetName val="cap_cho_cac_DT"/>
      <sheetName val="Ung_-_hoan"/>
      <sheetName val="CP_may"/>
      <sheetName val="Thep_"/>
      <sheetName val="Chi_tiet_Khoi_luong"/>
      <sheetName val="TH_khoi_luong"/>
      <sheetName val="Chiet_tinh_vat_lieu_"/>
      <sheetName val="TH_KL_VL"/>
      <sheetName val="phan_tich_DG"/>
      <sheetName val="gia_vat_lieu"/>
      <sheetName val="gia_xe_may"/>
      <sheetName val="gia_nhan_cong"/>
      <sheetName val="TH_(T1-6)"/>
      <sheetName val="_NL"/>
      <sheetName val="_NL_(2)"/>
      <sheetName val="CDTHCT_(3)"/>
      <sheetName val="Quang_Tri"/>
      <sheetName val="Da_Nang"/>
      <sheetName val="Quang_Nam"/>
      <sheetName val="Quang_Ngai"/>
      <sheetName val="TH_DH-QN"/>
      <sheetName val="KP_HD"/>
      <sheetName val="DB_HD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thkl_(2)"/>
      <sheetName val="long_tec"/>
      <sheetName val="cong_Q2"/>
      <sheetName val="T_U_luong_Q1"/>
      <sheetName val="T_U_luong_Q2"/>
      <sheetName val="T_U_luong_Q3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DSL_(2)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KL_VL"/>
      <sheetName val="QT_9-6"/>
      <sheetName val="Thuong_luu_HB"/>
      <sheetName val="QT_Ky_T"/>
      <sheetName val="bc_vt_TON_BAI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Quyet_toan"/>
      <sheetName val="Thu_hoi"/>
      <sheetName val="Lai_vay"/>
      <sheetName val="Tien_vay"/>
      <sheetName val="Cong_no"/>
      <sheetName val="Cop_pha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sent_to"/>
      <sheetName val="Tien_ung"/>
      <sheetName val="phi_luong3"/>
      <sheetName val="Phu_luc_HD"/>
      <sheetName val="Gia_du_thau"/>
      <sheetName val="Ca_xe"/>
      <sheetName val="Gia_DAN"/>
      <sheetName val="Chenh_lech"/>
      <sheetName val="Kinh_phí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THKL_H9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N_tram"/>
      <sheetName val="TN_C_set"/>
      <sheetName val="TN_TD_DDay"/>
      <sheetName val="Phan_chung"/>
      <sheetName val="congtac_vien-uy"/>
      <sheetName val="Nhan_luc2001"/>
      <sheetName val="CT_xa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Tong_Thu"/>
      <sheetName val="Tong_Chi"/>
      <sheetName val="Truong_hoc"/>
      <sheetName val="Cty_CP"/>
      <sheetName val="G_thau_3B"/>
      <sheetName val="T_Hop_Thu-chi"/>
      <sheetName val="cong_bien_t10"/>
      <sheetName val="luong_t9_"/>
      <sheetName val="bb_t9"/>
      <sheetName val="DG_SOC"/>
      <sheetName val="DG_HQ"/>
      <sheetName val="NAM_2004"/>
      <sheetName val="Hat_1"/>
      <sheetName val="_H8_duong"/>
      <sheetName val="Hat_7dg"/>
      <sheetName val="TH_duong_1B"/>
      <sheetName val="TH_cau_1B"/>
      <sheetName val="cau_H1"/>
      <sheetName val="Son_dg"/>
      <sheetName val="THKL_H4"/>
      <sheetName val="THVT_T5"/>
      <sheetName val="XL1_t5"/>
      <sheetName val="XL2_T5"/>
      <sheetName val="XL3_T5"/>
      <sheetName val="XL5_T5"/>
      <sheetName val="CC_XL1"/>
      <sheetName val="KKTS_04"/>
      <sheetName val="nha_kct"/>
      <sheetName val="NAM_200"/>
      <sheetName val="XE_DAU"/>
      <sheetName val="NAM_200&lt;"/>
      <sheetName val="NAM_200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phuong_an_chon"/>
      <sheetName val="bang_so_sanh_tong_hop_(_PA_chon"/>
      <sheetName val="dang_ap_dung"/>
      <sheetName val="bang_tong_hop_(dang_huong)"/>
      <sheetName val="TH_du_toan_"/>
      <sheetName val="Du_toan_"/>
      <sheetName val="C_Tinh"/>
      <sheetName val="XE_XANG"/>
      <sheetName val="Bot_Giat_C"/>
      <sheetName val="Bot_Giat_P_"/>
      <sheetName val="THAY_THUNG_H"/>
      <sheetName val="thi_nghiem"/>
      <sheetName val="沈阳"/>
      <sheetName val="重庆"/>
      <sheetName val="杭州调"/>
      <sheetName val="DATA"/>
      <sheetName val="11"/>
      <sheetName val="THop"/>
      <sheetName val="Dept"/>
      <sheetName val="GiaVL"/>
      <sheetName val="Loading"/>
      <sheetName val="Check C"/>
      <sheetName val="NEW-PANEL"/>
      <sheetName val="IBASE"/>
      <sheetName val="ESTI."/>
      <sheetName val="Data2013"/>
      <sheetName val="Gr"/>
      <sheetName val="DGCT1"/>
      <sheetName val="Tu van Thiet ke"/>
      <sheetName val="Tien do thi cong"/>
      <sheetName val="Bia du toan"/>
      <sheetName val="Config"/>
      <sheetName val="Aug-10(D)"/>
      <sheetName val="Data input"/>
      <sheetName val="transfer"/>
      <sheetName val="KHTTSP"/>
      <sheetName val="Chi tieu KT-KT"/>
      <sheetName val="CP"/>
      <sheetName val="dbld"/>
      <sheetName val="THTL"/>
      <sheetName val="CTKT"/>
      <sheetName val="GT"/>
      <sheetName val="BGDO Sdong"/>
      <sheetName val="BBtrang SD"/>
      <sheetName val="Vuong do l2 sd 17"/>
      <sheetName val="Vuong do SD17"/>
      <sheetName val="BG T SD17"/>
      <sheetName val="BGDSD"/>
      <sheetName val="SD 17"/>
      <sheetName val="dn x"/>
      <sheetName val="dn xay"/>
      <sheetName val="DN"/>
      <sheetName val="DU_LIEU"/>
      <sheetName val="28+160-&quot;8+420,17Top"/>
      <sheetName val="CQuan"/>
      <sheetName val="CAU 1"/>
      <sheetName val="CAU3"/>
      <sheetName val="CAU5 A Thu"/>
      <sheetName val="yen lenh"/>
      <sheetName val="CAU5"/>
      <sheetName val="CAU5 (1+2)"/>
      <sheetName val="CAU 7 (O Hien)"/>
      <sheetName val="CAU 7"/>
      <sheetName val="CKCT"/>
      <sheetName val="TCCG ( NH)"/>
      <sheetName val="TCCG"/>
      <sheetName val="Cau 9"/>
      <sheetName val="Cau 11"/>
      <sheetName val="480"/>
      <sheetName val="khen thuong (2)"/>
      <sheetName val="khen thuong"/>
      <sheetName val="Thuong"/>
      <sheetName val="San luong"/>
      <sheetName val="Thu nhap"/>
      <sheetName val="Bang CDTK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B3D"/>
      <sheetName val="402"/>
      <sheetName val="Div. A"/>
      <sheetName val="nphuၯck"/>
      <sheetName val="26+960-27+050.9"/>
      <sheetName val="_x0002__x0001_"/>
      <sheetName val="_x0000__x0000__x0005__x0000_"/>
      <sheetName val="C"/>
      <sheetName val="D"/>
      <sheetName val="F"/>
      <sheetName val="G"/>
      <sheetName val="I"/>
      <sheetName val="K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T_x0003__x0000_ong dip nhan danh hieu AHL§"/>
      <sheetName val="Pipe"/>
      <sheetName val="Summary"/>
      <sheetName val="B-B"/>
      <sheetName val="DMVT1 (2)"/>
      <sheetName val="DTGG1"/>
      <sheetName val="DTBB1"/>
      <sheetName val="DTK1"/>
      <sheetName val="TH1"/>
      <sheetName val="DMVT1"/>
      <sheetName val="LB"/>
      <sheetName val="Chiet tinh 6at lieu "/>
      <sheetName val="gia vat ,ieu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Tong hop gia"/>
      <sheetName val="May thi cong"/>
      <sheetName val="Chi phi chung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Kho"/>
      <sheetName val="15.MMUS GOI"/>
      <sheetName val="COT"/>
      <sheetName val="CNKH"/>
      <sheetName val="CTNX"/>
      <sheetName val="CompanyValTable"/>
      <sheetName val="\MGT-DRT\MGT-IMPR\MGT-SC@\BA039"/>
      <sheetName val="PIPE-03E.XLS"/>
      <sheetName val="Dept code"/>
      <sheetName val="docket"/>
      <sheetName val="Line code"/>
      <sheetName val="#REF"/>
      <sheetName val="\N\MGT-DRT\MGT-IMPR\MGT-SC@\BA0"/>
      <sheetName val="van phong Quy 1"/>
      <sheetName val="Cong ty Quy 1"/>
      <sheetName val="Assumptions"/>
      <sheetName val="MD03-4"/>
      <sheetName val="LUAN_CHUYEN1"/>
      <sheetName val="KE_QUY1"/>
      <sheetName val="LUONGGIAN_TIEP1"/>
      <sheetName val="VAY_VON1"/>
      <sheetName val="O_THAO1"/>
      <sheetName val="Q_TRUNG1"/>
      <sheetName val="Y_THANH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TAI_TRONG1"/>
      <sheetName val="NOI_LUC1"/>
      <sheetName val="TINH_DUYET_THTT_CHINH1"/>
      <sheetName val="TDUYET_THTT_PHU1"/>
      <sheetName val="TINH_DAO_DONG_VA_DO_VONG1"/>
      <sheetName val="TINH_NEO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Gia_VL1"/>
      <sheetName val="Bang_gia_ca_may1"/>
      <sheetName val="Bang_luong_CB1"/>
      <sheetName val="Bang_P_tich_CT1"/>
      <sheetName val="D_toan_chi_tiet1"/>
      <sheetName val="Bang_TH_Dtoan1"/>
      <sheetName val="Interim_payment1"/>
      <sheetName val="Bid_Sum1"/>
      <sheetName val="Item_B1"/>
      <sheetName val="Dg_A1"/>
      <sheetName val="Dg_B&amp;C1"/>
      <sheetName val="Material_at_site1"/>
      <sheetName val="Sheet2_(2)1"/>
      <sheetName val="KH_2003_(moi_max)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AC_PC1"/>
      <sheetName val="cd_viaK0-T61"/>
      <sheetName val="cdvia_T6-Tc241"/>
      <sheetName val="cdvia_Tc24-T461"/>
      <sheetName val="cd_btnL2k0+361-T191"/>
      <sheetName val="Chi_tiet_-_Dv_lap1"/>
      <sheetName val="TH_KHTC1"/>
      <sheetName val="Dong_Dau1"/>
      <sheetName val="Dong_Dau_(2)1"/>
      <sheetName val="Sau_dong1"/>
      <sheetName val="Ma_xa1"/>
      <sheetName val="My_dinh1"/>
      <sheetName val="Tong_cong1"/>
      <sheetName val="__1"/>
      <sheetName val="san_vuon1"/>
      <sheetName val="khu_phu_tro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be_tong1"/>
      <sheetName val="Tong_hop_thep1"/>
      <sheetName val="Thuyet_minh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Phu_luc1"/>
      <sheetName val="Gia_trÞ1"/>
      <sheetName val="TH_(T1-6)1"/>
      <sheetName val="_NL1"/>
      <sheetName val="_NL_(2)1"/>
      <sheetName val="CDTHCT_(3)1"/>
      <sheetName val="thkl_(2)1"/>
      <sheetName val="long_tec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Quang_Tri1"/>
      <sheetName val="Da_Nang1"/>
      <sheetName val="Quang_Nam1"/>
      <sheetName val="Quang_Ngai1"/>
      <sheetName val="TH_DH-QN1"/>
      <sheetName val="KP_HD1"/>
      <sheetName val="DB_HD1"/>
      <sheetName val="cap_cho_cac_DT1"/>
      <sheetName val="Ung_-_hoan1"/>
      <sheetName val="CP_may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Thep_1"/>
      <sheetName val="Chi_tiet_Khoi_luong1"/>
      <sheetName val="TH_khoi_luong1"/>
      <sheetName val="Chiet_tinh_vat_lieu_1"/>
      <sheetName val="TH_KL_VL1"/>
      <sheetName val="Cong_hop1"/>
      <sheetName val="kldukien_(107)1"/>
      <sheetName val="qui1_(2)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sent_to1"/>
      <sheetName val="KL_VL1"/>
      <sheetName val="QT_9-61"/>
      <sheetName val="Thuong_luu_HB1"/>
      <sheetName val="QT_Ky_T1"/>
      <sheetName val="bc_vt_TON_BAI1"/>
      <sheetName val="phan_tich_DG1"/>
      <sheetName val="gia_vat_lieu1"/>
      <sheetName val="gia_xe_may1"/>
      <sheetName val="gia_nhan_cong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XE_DAU1"/>
      <sheetName val="XE_XANG1"/>
      <sheetName val="Gia_DAN1"/>
      <sheetName val="cong_Q21"/>
      <sheetName val="T_U_luong_Q11"/>
      <sheetName val="T_U_luong_Q21"/>
      <sheetName val="T_U_luong_Q31"/>
      <sheetName val="vat_tu1"/>
      <sheetName val="Xep_hang_201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binh_do1"/>
      <sheetName val="cot_lieu1"/>
      <sheetName val="van_khuon1"/>
      <sheetName val="CT_BT1"/>
      <sheetName val="lay_mau1"/>
      <sheetName val="mat_ngoai_goi1"/>
      <sheetName val="coc_tram-bt1"/>
      <sheetName val="CDSL_(2)1"/>
      <sheetName val="Tien_ung1"/>
      <sheetName val="phi_luong3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Phu_luc_HD1"/>
      <sheetName val="Gia_du_thau1"/>
      <sheetName val="Ca_xe1"/>
      <sheetName val="Quyet_toan1"/>
      <sheetName val="Thu_hoi1"/>
      <sheetName val="Lai_vay1"/>
      <sheetName val="Tien_vay1"/>
      <sheetName val="Cong_no1"/>
      <sheetName val="Cop_pha1"/>
      <sheetName val="CT_xa1"/>
      <sheetName val="TH_du_toan_1"/>
      <sheetName val="Du_toan_1"/>
      <sheetName val="C_Tinh1"/>
      <sheetName val="Tong_Thu1"/>
      <sheetName val="Tong_Chi1"/>
      <sheetName val="Truong_hoc1"/>
      <sheetName val="Cty_CP1"/>
      <sheetName val="G_thau_3B1"/>
      <sheetName val="T_Hop_Thu-chi1"/>
      <sheetName val="KL_Tram_Cty1"/>
      <sheetName val="DG_SOC1"/>
      <sheetName val="DG_HQ1"/>
      <sheetName val="Bot_Giat_C1"/>
      <sheetName val="Bot_Giat_P_1"/>
      <sheetName val="THAY_THUNG_H1"/>
      <sheetName val="thi_nghiem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congtac_vien-uy1"/>
      <sheetName val="Nhan_luc20011"/>
      <sheetName val="NAM_20041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cong_bien_t101"/>
      <sheetName val="luong_t9_1"/>
      <sheetName val="bb_t9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Chenh_lech1"/>
      <sheetName val="Kinh_phí1"/>
      <sheetName val="Du_toan"/>
      <sheetName val="Phan_tich_vat_tu"/>
      <sheetName val="Tong_hop_vat_tu"/>
      <sheetName val="Gia_tri_vat_tu"/>
      <sheetName val="Chenh_lech_vat_tu"/>
      <sheetName val="Chi_phi_van_chuyen"/>
      <sheetName val="Don_gia_chi_tiet"/>
      <sheetName val="Du_thau"/>
      <sheetName val="Tong_hop_kinh_phi"/>
      <sheetName val="TSCD_ko_dung"/>
      <sheetName val="Tong_vat_tu"/>
      <sheetName val="VT_luu"/>
      <sheetName val="Vtu_u_dong"/>
      <sheetName val="TSLD_khac"/>
      <sheetName val="CC_da_pbo_het"/>
      <sheetName val="Thang_12"/>
      <sheetName val="Thang_1"/>
      <sheetName val="Thang_12_(2)"/>
      <sheetName val="Thang_01"/>
      <sheetName val="Cau_2(3)"/>
      <sheetName val="VAT_TU_NHAN_TXQN"/>
      <sheetName val="bang_tong_ke_khoi_luong_vat_tu"/>
      <sheetName val="hcong_tkhe"/>
      <sheetName val="VAT_TU_NHAN_TKHE"/>
      <sheetName val="hcong_qn"/>
      <sheetName val="VAT_TU_NHAN_(2)"/>
      <sheetName val="28+!60-28+420_5K95"/>
      <sheetName val="THKL_H91"/>
      <sheetName val="PGV-Th_(2)"/>
      <sheetName val="TH_mau_moi_tu_T10"/>
      <sheetName val="Tong_hop_Quy_IV"/>
      <sheetName val="Hat_11"/>
      <sheetName val="_H8_duong1"/>
      <sheetName val="Hat_7dg1"/>
      <sheetName val="TH_duong_1B1"/>
      <sheetName val="TH_cau_1B1"/>
      <sheetName val="cau_H11"/>
      <sheetName val="Son_dg1"/>
      <sheetName val="THKL_H41"/>
      <sheetName val="CT_Thang_Mo"/>
      <sheetName val="CT__PL"/>
      <sheetName val="Income_Statement"/>
      <sheetName val="Shareholders'_Equity"/>
      <sheetName val="C45(DAU_NAM)"/>
      <sheetName val="C45_(B_DONG)"/>
      <sheetName val="C47_1"/>
      <sheetName val="C47_2"/>
      <sheetName val="C47_3"/>
      <sheetName val="C47_4"/>
      <sheetName val="C47_5"/>
      <sheetName val="C47_6"/>
      <sheetName val="C47_7"/>
      <sheetName val="S53_1"/>
      <sheetName val="S53_2"/>
      <sheetName val="S53_3"/>
      <sheetName val="S53_4"/>
      <sheetName val="C46_1"/>
      <sheetName val="C46_2"/>
      <sheetName val="C46_3"/>
      <sheetName val="C46_4"/>
      <sheetName val="luong_thang_10"/>
      <sheetName val="tong_hop_thang_10"/>
      <sheetName val="TH_11"/>
      <sheetName val="px_khai_thac_2"/>
      <sheetName val="dao_lo_so_2"/>
      <sheetName val="luong_vp_thang_10"/>
      <sheetName val="Phan_tich_don_gia_(doc)"/>
      <sheetName val="CT_03"/>
      <sheetName val="TH_03"/>
      <sheetName val="D_toan_chi_thet"/>
      <sheetName val="TIEN_GOI"/>
      <sheetName val="NHAT_KY_THU_TIEN_T_GOI"/>
      <sheetName val="LUONG_GIAN_TIEP"/>
      <sheetName val="NHAT_KY_THU_TIEN_TM"/>
      <sheetName val="UOC_THUC_HIEN_THUE_TNDN"/>
      <sheetName val="QUY_TM"/>
      <sheetName val="NKCT_-_01"/>
      <sheetName val="LAI_-_LO"/>
      <sheetName val="TO_KHAI_CHI_TIET"/>
      <sheetName val="THUE_PII"/>
      <sheetName val="THUE_PIII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DOANH_THU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_loi_nhuan"/>
      <sheetName val="dong_tien"/>
      <sheetName val="thu_hoi_von"/>
      <sheetName val="MTO_REV_0"/>
      <sheetName val="Bang_gia_NC"/>
      <sheetName val="gia_phan_mong"/>
      <sheetName val="TH_DZ35"/>
      <sheetName val="DM_67"/>
      <sheetName val="gia_vt,nc,may"/>
      <sheetName val="To_declare"/>
      <sheetName val="hoan_von"/>
      <sheetName val="dothi_npv"/>
      <sheetName val="diem_hoa_von"/>
      <sheetName val="nop_ngan_sach"/>
      <sheetName val="chi_tieu"/>
      <sheetName val="MAIN_GATE_HOUSE"/>
      <sheetName val="[PIPE-03E_XLSÝ26+960-27+150_4(k"/>
      <sheetName val="B_T_HOP"/>
      <sheetName val="HT_HE_DUONG"/>
      <sheetName val="DH_D1,2"/>
      <sheetName val="Tro_giup"/>
      <sheetName val="CO_SO_DU_LIEU_PTVL"/>
      <sheetName val="QT_Duoc_(Hai)"/>
      <sheetName val="BLR_1"/>
      <sheetName val="SILICAT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D_Da0"/>
      <sheetName val="Don_gia"/>
      <sheetName val="NAM_2001"/>
      <sheetName val="NAM_200&lt;1"/>
      <sheetName val="XXXXXXX"/>
      <sheetName val="Check_C"/>
      <sheetName val="Tu_van_Thiet_ke"/>
      <sheetName val="Tien_do_thi_cong"/>
      <sheetName val="Bia_du_toan"/>
      <sheetName val="Data_input"/>
      <sheetName val="ESTI_"/>
      <sheetName val="Chi_tieu_KT-KT"/>
      <sheetName val="BGDO_Sdong"/>
      <sheetName val="BBtrang_SD"/>
      <sheetName val="Vuong_do_l2_sd_17"/>
      <sheetName val="Vuong_do_SD17"/>
      <sheetName val="BG_T_SD17"/>
      <sheetName val="SD_17"/>
      <sheetName val="dn_x"/>
      <sheetName val="dn_xay"/>
      <sheetName val="Ki泺m tra DS thue GTGT"/>
      <sheetName val="27+740-820.3(k95)"/>
      <sheetName val="BKE CT GOC"/>
      <sheetName val="BK-CT"/>
      <sheetName val="CTGS10"/>
      <sheetName val="BKE CT GOC (2)"/>
      <sheetName val="CTGS10 (2)"/>
      <sheetName val="Chiettinh dz0,4"/>
      <sheetName val="Data-creditor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H VL, NC, DDHT Thanhphuoc"/>
      <sheetName val="KTCB"/>
      <sheetName val="PXL+TB"/>
      <sheetName val="Mucluc"/>
      <sheetName val="TMDT"/>
      <sheetName val="PBVDT"/>
      <sheetName val="LPS"/>
      <sheetName val="VONTB"/>
      <sheetName val="KHTN"/>
      <sheetName val="Chart5"/>
      <sheetName val="LL"/>
      <sheetName val="CDTN"/>
      <sheetName val="HV"/>
      <sheetName val="lUONGTIEN"/>
      <sheetName val="Chart3"/>
      <sheetName val="Chart4"/>
      <sheetName val="Chart6"/>
      <sheetName val="CSDV"/>
      <sheetName val="PTKT"/>
      <sheetName val="MTL$-INTER"/>
      <sheetName val="Detail pg 5"/>
      <sheetName val="MTO REV.2(ARMOR)"/>
      <sheetName val="DF"/>
      <sheetName val="MAIN_DATA"/>
      <sheetName val="tph AAHSTOT27"/>
      <sheetName val="TPH10x20"/>
      <sheetName val="TPH5x10"/>
      <sheetName val="TPH0x5"/>
      <sheetName val="TPHCVang"/>
      <sheetName val="TPHBDa"/>
      <sheetName val="Allocation-out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FF-2"/>
      <sheetName val="PSB.TB"/>
      <sheetName val="Weekly"/>
      <sheetName val="GHKII"/>
      <sheetName val="TH K II"/>
      <sheetName val="TH K I"/>
      <sheetName val="phieu-dgio"/>
      <sheetName val="LUþ"/>
      <sheetName val="GIAVLIEU"/>
      <sheetName val="NKY"/>
      <sheetName val="dongiaTH "/>
      <sheetName val="dongiaTH_"/>
      <sheetName val="TT1"/>
      <sheetName val="Reference"/>
      <sheetName val="table"/>
      <sheetName val="tra-vat-lieu"/>
      <sheetName val="@.Dap"/>
      <sheetName val="Dchinh(chinhthuc)"/>
      <sheetName val="nphuo"/>
      <sheetName val="ၔonghop"/>
      <sheetName val="13.BANG CT"/>
      <sheetName val="14.MMUS GIUA NHIP"/>
      <sheetName val="4.HSPBngang"/>
      <sheetName val="6.Tinh tai"/>
      <sheetName val="2 NSl"/>
      <sheetName val="17.US CHU tho a_b"/>
      <sheetName val="5.BANG I"/>
      <sheetName val="T진도"/>
      <sheetName val="Report_WH"/>
      <sheetName val="JANTB"/>
      <sheetName val="Dec3_x0000_"/>
      <sheetName val="PNT-QUOT-#3"/>
      <sheetName val="WS"/>
      <sheetName val="KHo152"/>
      <sheetName val="Kho153"/>
      <sheetName val="Thang01"/>
      <sheetName val="Thang02"/>
      <sheetName val="Thang03"/>
      <sheetName val="Thang04"/>
      <sheetName val="Thang05"/>
      <sheetName val="Thang06"/>
      <sheetName val="Thang07"/>
      <sheetName val="Thang08"/>
      <sheetName val="Thang09"/>
      <sheetName val="Thang10"/>
      <sheetName val="Thang11"/>
      <sheetName val="Thang12"/>
      <sheetName val="Ketchuyen"/>
      <sheetName val="GTGT2004"/>
      <sheetName val="TNDN2004"/>
      <sheetName val="ChitietTNDN"/>
      <sheetName val="Dukien2005"/>
      <sheetName val="Dangkyluong05"/>
      <sheetName val="Report KPI "/>
      <sheetName val="Sau do~g"/>
      <sheetName val="detial TSA"/>
      <sheetName val="Main"/>
      <sheetName val="Tinh KH"/>
      <sheetName val="C253"/>
      <sheetName val="ton T1"/>
      <sheetName val="thang 2"/>
      <sheetName val="Thang1"/>
      <sheetName val="loai cd"/>
      <sheetName val="loai khac"/>
      <sheetName val="2ÿÿ960-ÿÿ+1ÿÿÿÿ(k95)"/>
      <sheetName val="KL datdaolap "/>
      <sheetName val="Chi tiet ma"/>
      <sheetName val="NGAY THANG"/>
      <sheetName val="TIEN MAT"/>
      <sheetName val="SO CAI"/>
      <sheetName val="BCDPS T05"/>
      <sheetName val="GTCL"/>
      <sheetName val="BU9-10_x0000__x0000__x0000__x0015_[PIPE-03E.XLS]BU10-11"/>
      <sheetName val="Nnh1-2+80_x0000__x0000__x0000__x0000__x0019_[PIPE-03E.XLS]MD1"/>
      <sheetName val="Mnh0-1_x0000__x0000__x0000__x0014_[PIPE-03E.XLS]Nnh0-1_x0000_"/>
      <sheetName val="EDITPAGE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Van chtyen"/>
      <sheetName val="DS dang ky thi dua 2005"/>
      <sheetName val="DS khen thuong2004"/>
      <sheetName val="quy bao lu 05"/>
      <sheetName val="VT co phuong"/>
      <sheetName val="Da hai"/>
      <sheetName val="VT A ma"/>
      <sheetName val="VT van ho"/>
      <sheetName val="Son A Ma"/>
      <sheetName val="Son Co Ph"/>
      <sheetName val="Mau giao"/>
      <sheetName val="TT TH"/>
      <sheetName val="vat lieu tan hoat"/>
      <sheetName val="KL tonࡧ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Congt}"/>
      <sheetName val="bang ke nop`thue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 341vay dai han "/>
      <sheetName val="TK 214"/>
      <sheetName val="TK 212"/>
      <sheetName val="Chi tiet TK 211"/>
      <sheetName val="TK 211"/>
      <sheetName val="TK 154"/>
      <sheetName val="Chi tiet TK 152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TD_x0000_"/>
      <sheetName val="TDÕ"/>
      <sheetName val="TD@"/>
      <sheetName val="Cong hoþ"/>
      <sheetName val="THDN MBA phu tai"/>
      <sheetName val="TBA CC"/>
      <sheetName val="T01"/>
      <sheetName val="T04"/>
      <sheetName val="DTcojg 4-5"/>
      <sheetName val="Tojg hop thep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Chung tu"/>
      <sheetName val="Can doi"/>
      <sheetName val="Phat sinh"/>
      <sheetName val="UBi"/>
      <sheetName val="ten"/>
      <sheetName val="DMCP"/>
      <sheetName val="XE DA("/>
      <sheetName val="Group"/>
      <sheetName val="Cong n_x0000_"/>
      <sheetName val="TDþ"/>
      <sheetName val="BU13-_x0003__x0000_+"/>
      <sheetName val="GDTL cong D40"/>
      <sheetName val="THKPcong D40"/>
      <sheetName val="GDTran gieng"/>
      <sheetName val="THKPtran gieng"/>
      <sheetName val="XD"/>
      <sheetName val="THDT (2)"/>
      <sheetName val="DB (2)"/>
      <sheetName val="THTke"/>
      <sheetName val="DGTLdap dat (3)"/>
      <sheetName val="TM Du toan"/>
      <sheetName val="THKP dap chinh (3)"/>
      <sheetName val="Cong doan"/>
      <sheetName val="clv¸"/>
      <sheetName val="B01þ"/>
      <sheetName val="JanÐ"/>
      <sheetName val="LD Kien"/>
      <sheetName val="QLoc"/>
      <sheetName val="TT Qlao"/>
      <sheetName val="Yen Bai"/>
      <sheetName val="Yen Giang"/>
      <sheetName val="Yen Hung"/>
      <sheetName val="Yen Lam"/>
      <sheetName val="Yen lac"/>
      <sheetName val="Yen Ninh"/>
      <sheetName val="Yen Phong"/>
      <sheetName val="Yen Phu"/>
      <sheetName val="Yen thai"/>
      <sheetName val="Yen Thinh"/>
      <sheetName val="Yen Tho"/>
      <sheetName val="Yen Trung"/>
      <sheetName val="Yen Truong"/>
      <sheetName val="Yen Tam"/>
      <sheetName val="Dinh Binh"/>
      <sheetName val="Dinh Cong"/>
      <sheetName val="Dinh Hoa"/>
      <sheetName val=" Dinh Hung"/>
      <sheetName val="Dinh Hai"/>
      <sheetName val="Dinh Lien"/>
      <sheetName val="Dinh Long"/>
      <sheetName val="Dinh Thanh"/>
      <sheetName val="Dinh Tien"/>
      <sheetName val="Dinh Tang"/>
      <sheetName val="Dinh Tan"/>
      <sheetName val="THPT Thong Nhat"/>
      <sheetName val="Dinh Tuong"/>
      <sheetName val="TTBDChinh Tri"/>
      <sheetName val="Phong GD"/>
      <sheetName val="Khoi Mam Non"/>
      <sheetName val="BT Van Hoa"/>
      <sheetName val="Day Nghe"/>
      <sheetName val="TH Q Loc 1"/>
      <sheetName val="Q lao"/>
      <sheetName val="T nhat"/>
      <sheetName val="Y bai"/>
      <sheetName val="Y giang"/>
      <sheetName val="Y hung"/>
      <sheetName val="Y lam"/>
      <sheetName val="Y lac"/>
      <sheetName val="Y ninh"/>
      <sheetName val="Y phong"/>
      <sheetName val="Y phu"/>
      <sheetName val="Y thai"/>
      <sheetName val="Y thinh"/>
      <sheetName val="Y tho"/>
      <sheetName val="Y trung"/>
      <sheetName val="Y truong"/>
      <sheetName val="Y tam"/>
      <sheetName val="Dbinh"/>
      <sheetName val="D cong"/>
      <sheetName val="D hoa"/>
      <sheetName val="Dhung"/>
      <sheetName val="D hai"/>
      <sheetName val="D lien"/>
      <sheetName val="D long"/>
      <sheetName val="D thanh"/>
      <sheetName val="D tien"/>
      <sheetName val="D tang"/>
      <sheetName val="D tan"/>
      <sheetName val="D tuong"/>
      <sheetName val="Q loc 2"/>
      <sheetName val="DT 05"/>
      <sheetName val="Quý 1"/>
      <sheetName val="Thang3"/>
      <sheetName val="Quý2"/>
      <sheetName val="Quy 3"/>
      <sheetName val="KPCĐ"/>
      <sheetName val="Nghiep vu"/>
      <sheetName val="T10-11"/>
      <sheetName val="Quý4"/>
      <sheetName val="26+180-000.2"/>
      <sheetName val="26+180.Sub0"/>
      <sheetName val="26+960-23+150.12"/>
      <sheetName val="Solieu"/>
      <sheetName val="daodat"/>
      <sheetName val="TH TB+XD"/>
      <sheetName val="Dec3þ"/>
      <sheetName val="THV CHI 6"/>
      <sheetName val="27+500-700.4(k85)"/>
      <sheetName val="n`nh"/>
      <sheetName val="CHIET TINH TBA"/>
      <sheetName val="CHIET TINH DZ 0,4"/>
      <sheetName val="CHIET TINH CCT"/>
      <sheetName val="cong bien t1&lt;"/>
      <sheetName val="Bang 2B"/>
      <sheetName val="DG"/>
      <sheetName val="Dgia vat tu"/>
      <sheetName val="Don gia_III"/>
      <sheetName val="Dgia VT"/>
      <sheetName val="dnc4"/>
      <sheetName val="L D1704"/>
      <sheetName val="klctiet"/>
      <sheetName val="VC MONG"/>
      <sheetName val="LUONG NC"/>
      <sheetName val="30000000"/>
      <sheetName val="Thang_121"/>
      <sheetName val="Thang_11"/>
      <sheetName val="Thang_12_(2)1"/>
      <sheetName val="Thang_011"/>
      <sheetName val="Cau_2(3)1"/>
      <sheetName val="CT_031"/>
      <sheetName val="TH_031"/>
      <sheetName val="CO_SO_DU_LIEU_PTVL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hoan_von1"/>
      <sheetName val="dothi_npv1"/>
      <sheetName val="diem_hoa_von1"/>
      <sheetName val="nop_ngan_sach1"/>
      <sheetName val="chi_tieu1"/>
      <sheetName val="Div__A"/>
      <sheetName val="26+960-27+050_9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L_D1704"/>
      <sheetName val="CT_331"/>
      <sheetName val="CT_131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LM"/>
      <sheetName val="DGchitiet "/>
      <sheetName val="CAT_5"/>
      <sheetName val="단면가정"/>
      <sheetName val="ITB COST"/>
      <sheetName val="costing_CV"/>
      <sheetName val="costing_ESDV"/>
      <sheetName val="costing_FE"/>
      <sheetName val="costing_Misc"/>
      <sheetName val="costing_MOV"/>
      <sheetName val="costing_Press"/>
      <sheetName val="표지"/>
      <sheetName val="BU6-_x0005_"/>
      <sheetName val="TB-내역서"/>
      <sheetName val="w't table"/>
      <sheetName val="Y-WORK"/>
      <sheetName val="기계锼_x0013_"/>
      <sheetName val="기계ᰖ〚"/>
      <sheetName val="기계灼_x0013_"/>
      <sheetName val="20.9.05"/>
      <sheetName val="Thanh toan"/>
      <sheetName val="B11B"/>
      <sheetName val="B11C"/>
      <sheetName val="B 11D "/>
      <sheetName val="Gia tr?"/>
      <sheetName val="Ki??m tra DS thue GTGT"/>
      <sheetName val="Thuong dip nhan danh hieu AHL?"/>
      <sheetName val="TH_CPTB"/>
      <sheetName val="CP Khac cuoc VC"/>
      <sheetName val="MONG"/>
      <sheetName val="Liệt kê"/>
      <sheetName val="CLVC"/>
      <sheetName val="ND13-1_x0013_+334"/>
      <sheetName val="Sheet耵"/>
      <sheetName val="26+960-27+150.5(k95!"/>
      <sheetName val="TH du toanþ"/>
      <sheetName val="START"/>
      <sheetName val="INPUT"/>
      <sheetName val="Purchase Order"/>
      <sheetName val="Customize Your Purchase Order"/>
      <sheetName val="Comparison"/>
      <sheetName val="A .Building  "/>
      <sheetName val="Qty-(Arc )"/>
      <sheetName val="Electrical Breakdown"/>
      <sheetName val="CDԀ"/>
      <sheetName val="TH du toan¸"/>
      <sheetName val="TH du toann"/>
      <sheetName val="CPcttam"/>
      <sheetName val="CPTB"/>
      <sheetName val="WH-CPTP,Todoi"/>
      <sheetName val="Bang luong _x0011_"/>
      <sheetName val="Gia"/>
      <sheetName val="C45A-BÈ"/>
      <sheetName val="T_x0003_"/>
      <sheetName val="CTG"/>
      <sheetName val="TONG HOP VL-NC"/>
      <sheetName val="Quantity"/>
      <sheetName val="Keothep"/>
      <sheetName val="Re-bar"/>
      <sheetName val="CỘT HỐ PIT"/>
      <sheetName val="Annual_CFs_Asset"/>
      <sheetName val="THDÃ"/>
      <sheetName val="THD_x0010_"/>
      <sheetName val="THDm"/>
      <sheetName val="THD_x0008_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Structure data"/>
      <sheetName val="Đơn Giá "/>
      <sheetName val="1.R18 BF"/>
      <sheetName val="F-B"/>
      <sheetName val="H-J"/>
      <sheetName val="6.External works-R18"/>
      <sheetName val="PRI-LS"/>
      <sheetName val="T_x0003__x0000_ong dip nhan dan"/>
      <sheetName val="Gia tr_"/>
      <sheetName val="Ki__m tra DS thue GTGT"/>
      <sheetName val="Thuong dip nhan danh hieu AHL_"/>
      <sheetName val="LEGEND"/>
      <sheetName val="BIDDING-SUM"/>
      <sheetName val="Harga ME "/>
      <sheetName val="ESCON"/>
      <sheetName val="ThongKe"/>
      <sheetName val=" 03"/>
      <sheetName val="06"/>
      <sheetName val="07"/>
      <sheetName val="08"/>
      <sheetName val="09"/>
      <sheetName val="Phân tích hoàn thiện"/>
      <sheetName val="MAU Phân tích KC"/>
      <sheetName val="PL Vua (3)"/>
      <sheetName val="Pr- AC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Analysis"/>
      <sheetName val="C-C"/>
      <sheetName val="D-D"/>
      <sheetName val="Y_WORK"/>
      <sheetName val="??-BLDG"/>
      <sheetName val="Jan"/>
      <sheetName val="Dulieu"/>
      <sheetName val="COMP"/>
      <sheetName val="ﾃｽﾄﾃﾞｰﾀ一覧"/>
      <sheetName val="HS"/>
      <sheetName val="SL"/>
      <sheetName val="Cước CG"/>
      <sheetName val="gia tri theo phong"/>
      <sheetName val="PS-Labour_M"/>
      <sheetName val="QG"/>
      <sheetName val="T.KE CP1"/>
      <sheetName val="CTKL"/>
      <sheetName val="QMCT"/>
      <sheetName val="de xuat ket cau"/>
      <sheetName val="Du lieu"/>
      <sheetName val="計算条件"/>
      <sheetName val="A6,MAY"/>
      <sheetName val="DG Cong C1,C2,C3,C4,C5"/>
      <sheetName val="NOTE"/>
      <sheetName val="PH 5"/>
      <sheetName val="Hệ sô K"/>
      <sheetName val="SUM"/>
      <sheetName val="ME BOQ"/>
      <sheetName val="PP BOQ"/>
      <sheetName val="Sum BoQ"/>
      <sheetName val="1&amp;2"/>
      <sheetName val="3"/>
      <sheetName val="4"/>
      <sheetName val="6"/>
      <sheetName val="7"/>
      <sheetName val="8"/>
      <sheetName val="11&amp;12"/>
      <sheetName val="13"/>
      <sheetName val="14"/>
      <sheetName val="15"/>
      <sheetName val="16"/>
      <sheetName val="5&amp;17"/>
      <sheetName val="18"/>
      <sheetName val="19"/>
      <sheetName val="20"/>
      <sheetName val="21"/>
      <sheetName val="22"/>
      <sheetName val="23"/>
      <sheetName val="24"/>
      <sheetName val="000R"/>
      <sheetName val="000D"/>
      <sheetName val="000F"/>
      <sheetName val="000S"/>
      <sheetName val="000E"/>
      <sheetName val="000T"/>
      <sheetName val="000K"/>
      <sheetName val="Buy vs. Lease Car"/>
      <sheetName val="cot_xa"/>
      <sheetName val="Budget Code"/>
      <sheetName val="Tþ"/>
      <sheetName val="合成単価作成表-BLDG"/>
      <sheetName val="Rate"/>
      <sheetName val="정렬"/>
      <sheetName val="뜃맟뭁돽띿맟?-BLDG"/>
      <sheetName val="LABTOTAL"/>
      <sheetName val="CN"/>
      <sheetName val="배부율"/>
      <sheetName val="SOURCE"/>
      <sheetName val="COA-17"/>
      <sheetName val="C-18"/>
      <sheetName val="WORK"/>
      <sheetName val="간접비내역-1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총괄표"/>
      <sheetName val="KH-200_x0005_"/>
      <sheetName val="Building"/>
      <sheetName val="General Data"/>
      <sheetName val="부표총괄"/>
      <sheetName val="하수처리장"/>
      <sheetName val="Architecture Work"/>
      <sheetName val="CostDB"/>
      <sheetName val="예산M11A"/>
      <sheetName val="BU6-虘"/>
      <sheetName val="clvÕ"/>
      <sheetName val="clv¨"/>
      <sheetName val="clvþ"/>
      <sheetName val="clv"/>
      <sheetName val="PBS"/>
      <sheetName val="인6월"/>
      <sheetName val="을"/>
      <sheetName val="마감물량3"/>
      <sheetName val="BQ_Equip_Pipe"/>
      <sheetName val="PipWT"/>
      <sheetName val="견적조건"/>
      <sheetName val="기계๿〚"/>
      <sheetName val="기계헾】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Cover"/>
      <sheetName val="기둥(원형)"/>
      <sheetName val="계약ITEM"/>
      <sheetName val="UNIT"/>
      <sheetName val="resp"/>
      <sheetName val="Code03"/>
      <sheetName val="Activity(new)"/>
      <sheetName val="공사내역"/>
      <sheetName val=" ｹ-ﾌﾞﾙ"/>
      <sheetName val="당초"/>
      <sheetName val="내역서 "/>
      <sheetName val="내역"/>
      <sheetName val="PUMP"/>
      <sheetName val="Purchased Goods Detail"/>
      <sheetName val="6MONTHS"/>
      <sheetName val="gia vaԀ_x0000__x0000__x0000_Ȁ_x0000_"/>
      <sheetName val="gia vaԀ_x0000__x0000__x0000__x0000__x0000_"/>
      <sheetName val="Master"/>
      <sheetName val="AC_DATA"/>
      <sheetName val="CT_LCGT"/>
      <sheetName val="CT_LCTT"/>
      <sheetName val="TM_ChenhLechCT"/>
      <sheetName val="Dieu_chinh"/>
      <sheetName val="Danh_muc"/>
      <sheetName val="Phan_bo"/>
      <sheetName val="Thong_tin"/>
      <sheetName val="Packing type 2"/>
      <sheetName val="Data.T8"/>
      <sheetName val="Income Statement1"/>
      <sheetName val="cd_x0001_viaK0-T6"/>
      <sheetName val="Income Statement 1"/>
      <sheetName val="T.Tinh"/>
      <sheetName val="DSHD DH"/>
      <sheetName val="CANDOI"/>
      <sheetName val="Nhap VT oto"/>
      <sheetName val="D.HopKL"/>
      <sheetName val="VCTC"/>
      <sheetName val="07.THDZ"/>
      <sheetName val="BANRA"/>
      <sheetName val="TB_220"/>
      <sheetName val="ctdz10"/>
      <sheetName val="Transaction"/>
      <sheetName val="Details"/>
      <sheetName val="SLCB"/>
      <sheetName val="STRU-4"/>
      <sheetName val="bcth.Hoang"/>
      <sheetName val="bcth.Nhung"/>
      <sheetName val="bcth.Ngoc"/>
      <sheetName val="bcth.Vu"/>
      <sheetName val="CDQDT"/>
      <sheetName val=" 10 ngày"/>
      <sheetName val="12"/>
      <sheetName val="17"/>
      <sheetName val="20ngay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Balance Sheet"/>
      <sheetName val="DM 285"/>
      <sheetName val="Request"/>
      <sheetName val="THCP198"/>
      <sheetName val="K260 BßGe"/>
      <sheetName val="대구"/>
      <sheetName val="99원가원판"/>
      <sheetName val="chitimc"/>
      <sheetName val="ATS Report"/>
      <sheetName val="NDOCBT"/>
      <sheetName val="kh(r)"/>
      <sheetName val="Detail"/>
      <sheetName val="Справочник статей ОРЕХ"/>
      <sheetName val="Справочник МВЗ-ЦФО "/>
      <sheetName val="справочники разные"/>
      <sheetName val="справоч САРЕХ 2 уровень"/>
      <sheetName val="справочн САРЕХ 1 уровень"/>
      <sheetName val="Блоки"/>
      <sheetName val="Справочник ОРЕХ I и II уровни"/>
      <sheetName val="Справочник Блоки"/>
      <sheetName val="Справочник структ. предп.ЦФО"/>
      <sheetName val="vs"/>
      <sheetName val="HD"/>
      <sheetName val="TS"/>
      <sheetName val="VB"/>
      <sheetName val="Cable_Data_CP5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DGTH_CT"/>
      <sheetName val="기초자료"/>
      <sheetName val="견적집계표"/>
      <sheetName val="HRSG PRINT"/>
      <sheetName val="PO Contabilizado 31-12-04"/>
      <sheetName val="Hoja1"/>
      <sheetName val="TOEC"/>
      <sheetName val="지원사무소원가배부내역"/>
      <sheetName val="품셈1-26"/>
      <sheetName val="4.주별물량Table"/>
      <sheetName val="FORCE"/>
      <sheetName val="ITEM"/>
      <sheetName val="MotorsData"/>
      <sheetName val="PRICE-COMP"/>
      <sheetName val="CAL."/>
      <sheetName val="갑지"/>
      <sheetName val="Calc"/>
      <sheetName val="작성기준"/>
      <sheetName val="적용환율"/>
      <sheetName val="Resumen Prestamos"/>
      <sheetName val="Pipe_Nozzle"/>
      <sheetName val="Al-suwaidi"/>
      <sheetName val="Cable Data CP5"/>
      <sheetName val="R&amp;P"/>
      <sheetName val="공사비 내역 (가)"/>
      <sheetName val="KP1590_E"/>
      <sheetName val="HVAC"/>
      <sheetName val="Caod&lt;"/>
      <sheetName val="P3"/>
      <sheetName val="BQMPALOC"/>
      <sheetName val="전체"/>
      <sheetName val="보온자재단가표"/>
      <sheetName val="&lt;&lt;380V&gt;&gt; "/>
      <sheetName val="Definitions"/>
      <sheetName val="말뚝물량"/>
      <sheetName val="3희질산"/>
      <sheetName val="환율"/>
      <sheetName val="대비내역"/>
      <sheetName val="정보매체A동"/>
      <sheetName val="CAL(1)."/>
      <sheetName val=" Est "/>
      <sheetName val="기계徸〒"/>
      <sheetName val="Settings"/>
      <sheetName val="danga"/>
      <sheetName val="ilch"/>
      <sheetName val="2.2 띠장의 설계"/>
      <sheetName val="TYPE-7"/>
      <sheetName val="sc0314 Index"/>
      <sheetName val="인6丵"/>
      <sheetName val="FAB별"/>
      <sheetName val="UEC영화관본공사내역"/>
      <sheetName val="code"/>
      <sheetName val="Trans"/>
      <sheetName val="Definitionen"/>
      <sheetName val="THDG_x0002_"/>
      <sheetName val="EquipPOR"/>
      <sheetName val="CBL.Termination"/>
      <sheetName val="FINAL"/>
      <sheetName val="Uhde Equip List"/>
      <sheetName val="BOQ_TOTAL"/>
      <sheetName val="Pengalaman Per"/>
      <sheetName val="PRO_A"/>
      <sheetName val="PRO"/>
      <sheetName val="EQUIPMENT"/>
      <sheetName val="THDG_x001c_"/>
      <sheetName val="Engineering Forecast"/>
      <sheetName val="GM 000"/>
      <sheetName val="MATERIALS"/>
      <sheetName val="粉刷"/>
      <sheetName val="Code 02"/>
      <sheetName val="Code 03"/>
      <sheetName val="Code 04"/>
      <sheetName val="Code 05"/>
      <sheetName val="Code 06"/>
      <sheetName val="Code 07"/>
      <sheetName val="Code 09"/>
      <sheetName val="건축집계"/>
      <sheetName val="도"/>
      <sheetName val="현장업무"/>
      <sheetName val="estm_mech"/>
      <sheetName val="PIP"/>
      <sheetName val="공통가설"/>
      <sheetName val="VA_code"/>
      <sheetName val="CARBOLINE분석"/>
      <sheetName val="SADSAQ"/>
      <sheetName val="Price Sheet"/>
      <sheetName val="2"/>
      <sheetName val="5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1-TH"/>
      <sheetName val="KHAI THAC"/>
      <sheetName val="XN XAY LAP"/>
      <sheetName val="CO DIEN"/>
      <sheetName val="Y TE"/>
      <sheetName val="T.T"/>
      <sheetName val="XN KHOAN"/>
      <sheetName val="NI PI"/>
      <sheetName val="CONG TAC"/>
      <sheetName val="THBCOM 12-03"/>
      <sheetName val="BEST FOODS"/>
      <sheetName val="6.0 DGCT"/>
      <sheetName val="Parameters"/>
      <sheetName val="Database"/>
      <sheetName val="qhlk"/>
      <sheetName val="Trang mở đầu"/>
      <sheetName val="Record CR"/>
      <sheetName val="Original"/>
      <sheetName val="TB Grouping"/>
      <sheetName val="OAR-FS"/>
      <sheetName val="TB"/>
      <sheetName val="ctdg"/>
      <sheetName val="THDG_x0005_"/>
      <sheetName val="Caodþ"/>
      <sheetName val="THDGþ"/>
      <sheetName val="Caod"/>
      <sheetName val="CaodÈ"/>
      <sheetName val="DaÈ"/>
      <sheetName val="Daþ"/>
      <sheetName val="CTTra"/>
      <sheetName val="HTSD6Lþ"/>
      <sheetName val="DLNS"/>
      <sheetName val="TN"/>
      <sheetName val="DG 285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Sheet2_(2)2"/>
      <sheetName val="Chi_tiet_-_Dv_lap2"/>
      <sheetName val="TH_KHTC2"/>
      <sheetName val="sent_to2"/>
      <sheetName val="LUAN_CHUYEN2"/>
      <sheetName val="KE_QUY2"/>
      <sheetName val="LUONGGIAN_TIEP2"/>
      <sheetName val="VAY_VON2"/>
      <sheetName val="O_THAO2"/>
      <sheetName val="Q_TRUNG2"/>
      <sheetName val="Y_THANH2"/>
      <sheetName val="Interim_payment2"/>
      <sheetName val="Bid_Sum2"/>
      <sheetName val="Item_B2"/>
      <sheetName val="Dg_A2"/>
      <sheetName val="Dg_B&amp;C2"/>
      <sheetName val="Material_at_site2"/>
      <sheetName val="Gia_VL2"/>
      <sheetName val="Bang_gia_ca_may2"/>
      <sheetName val="Bang_luong_CB2"/>
      <sheetName val="Bang_P_tich_CT2"/>
      <sheetName val="D_toan_chi_tiet2"/>
      <sheetName val="Bang_TH_Dtoan2"/>
      <sheetName val="KH_2003_(moi_max)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Tong_hop2"/>
      <sheetName val="KL_tong2"/>
      <sheetName val="AC_PC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CT_cong2"/>
      <sheetName val="dg_cong2"/>
      <sheetName val="Dong_Dau2"/>
      <sheetName val="Dong_Dau_(2)2"/>
      <sheetName val="Sau_dong2"/>
      <sheetName val="Ma_xa2"/>
      <sheetName val="My_dinh2"/>
      <sheetName val="Tong_cong2"/>
      <sheetName val="__2"/>
      <sheetName val="san_vuon2"/>
      <sheetName val="khu_phu_tro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be_tong2"/>
      <sheetName val="Tong_hop_thep2"/>
      <sheetName val="Thuyet_minh2"/>
      <sheetName val="DG_SOC2"/>
      <sheetName val="DG_HQ2"/>
      <sheetName val="Bot_Giat_C2"/>
      <sheetName val="Bot_Giat_P_2"/>
      <sheetName val="THAY_THUNG_H2"/>
      <sheetName val="thi_nghiem2"/>
      <sheetName val="TAI_TRONG2"/>
      <sheetName val="NOI_LUC2"/>
      <sheetName val="TINH_DUYET_THTT_CHINH2"/>
      <sheetName val="TDUYET_THTT_PHU2"/>
      <sheetName val="TINH_DAO_DONG_VA_DO_VONG2"/>
      <sheetName val="TINH_NEO2"/>
      <sheetName val="Phu_luc2"/>
      <sheetName val="Gia_trÞ2"/>
      <sheetName val="TH_(T1-6)2"/>
      <sheetName val="_NL2"/>
      <sheetName val="_NL_(2)2"/>
      <sheetName val="CDTHCT_(3)2"/>
      <sheetName val="thkl_(2)2"/>
      <sheetName val="long_tec2"/>
      <sheetName val="CDSL_(2)2"/>
      <sheetName val="Thep_2"/>
      <sheetName val="Chi_tiet_Khoi_luong2"/>
      <sheetName val="TH_khoi_luong2"/>
      <sheetName val="Chiet_tinh_vat_lieu_2"/>
      <sheetName val="TH_KL_VL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ap_cho_cac_DT2"/>
      <sheetName val="Ung_-_hoan2"/>
      <sheetName val="CP_may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phan_tich_DG2"/>
      <sheetName val="gia_vat_lieu2"/>
      <sheetName val="gia_xe_may2"/>
      <sheetName val="gia_nhan_cong2"/>
      <sheetName val="cd_viaK0-T62"/>
      <sheetName val="cdvia_T6-Tc242"/>
      <sheetName val="cdvia_Tc24-T462"/>
      <sheetName val="cd_btnL2k0+361-T192"/>
      <sheetName val="cong_Q22"/>
      <sheetName val="T_U_luong_Q12"/>
      <sheetName val="T_U_luong_Q22"/>
      <sheetName val="T_U_luong_Q3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Tong_Thu2"/>
      <sheetName val="Tong_Chi2"/>
      <sheetName val="Truong_hoc2"/>
      <sheetName val="Cty_CP2"/>
      <sheetName val="G_thau_3B2"/>
      <sheetName val="T_Hop_Thu-chi2"/>
      <sheetName val="Quyet_toan2"/>
      <sheetName val="Thu_hoi2"/>
      <sheetName val="Lai_vay2"/>
      <sheetName val="Tien_vay2"/>
      <sheetName val="Cong_no2"/>
      <sheetName val="Cop_pha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VAT_TU_NHAN_TXQN1"/>
      <sheetName val="bang_tong_ke_khoi_luong_vat_tu1"/>
      <sheetName val="hcong_tkhe1"/>
      <sheetName val="VAT_TU_NHAN_TKHE1"/>
      <sheetName val="hcong_qn1"/>
      <sheetName val="VAT_TU_NHAN_(2)1"/>
      <sheetName val="TH_mau_moi_tu_T101"/>
      <sheetName val="Tong_hop_Quy_IV1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Sheet2_(2)3"/>
      <sheetName val="Chi_tiet_-_Dv_lap3"/>
      <sheetName val="TH_KHTC3"/>
      <sheetName val="sent_to3"/>
      <sheetName val="LUAN_CHUYEN3"/>
      <sheetName val="KE_QUY3"/>
      <sheetName val="LUONGGIAN_TIEP3"/>
      <sheetName val="VAY_VON3"/>
      <sheetName val="O_THAO3"/>
      <sheetName val="Q_TRUNG3"/>
      <sheetName val="Y_THANH3"/>
      <sheetName val="Interim_payment3"/>
      <sheetName val="Bid_Sum3"/>
      <sheetName val="Item_B3"/>
      <sheetName val="Dg_A3"/>
      <sheetName val="Dg_B&amp;C3"/>
      <sheetName val="Material_at_site3"/>
      <sheetName val="Gia_VL3"/>
      <sheetName val="Bang_gia_ca_may3"/>
      <sheetName val="Bang_luong_CB3"/>
      <sheetName val="Bang_P_tich_CT3"/>
      <sheetName val="D_toan_chi_tiet3"/>
      <sheetName val="Bang_TH_Dtoan3"/>
      <sheetName val="KH_2003_(moi_max)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Tong_hop3"/>
      <sheetName val="KL_tong3"/>
      <sheetName val="AC_PC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CT_cong3"/>
      <sheetName val="dg_cong3"/>
      <sheetName val="Dong_Dau3"/>
      <sheetName val="Dong_Dau_(2)3"/>
      <sheetName val="Sau_dong3"/>
      <sheetName val="Ma_xa3"/>
      <sheetName val="My_dinh3"/>
      <sheetName val="Tong_cong3"/>
      <sheetName val="__3"/>
      <sheetName val="san_vuon3"/>
      <sheetName val="khu_phu_tro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be_tong3"/>
      <sheetName val="Tong_hop_thep3"/>
      <sheetName val="Thuyet_minh3"/>
      <sheetName val="DG_SOC3"/>
      <sheetName val="DG_HQ3"/>
      <sheetName val="Bot_Giat_C3"/>
      <sheetName val="Bot_Giat_P_3"/>
      <sheetName val="THAY_THUNG_H3"/>
      <sheetName val="thi_nghiem3"/>
      <sheetName val="TAI_TRONG3"/>
      <sheetName val="NOI_LUC3"/>
      <sheetName val="TINH_DUYET_THTT_CHINH3"/>
      <sheetName val="TDUYET_THTT_PHU3"/>
      <sheetName val="TINH_DAO_DONG_VA_DO_VONG3"/>
      <sheetName val="TINH_NEO3"/>
      <sheetName val="Phu_luc3"/>
      <sheetName val="Gia_trÞ3"/>
      <sheetName val="TH_(T1-6)3"/>
      <sheetName val="_NL3"/>
      <sheetName val="_NL_(2)3"/>
      <sheetName val="CDTHCT_(3)3"/>
      <sheetName val="thkl_(2)3"/>
      <sheetName val="long_tec3"/>
      <sheetName val="CDSL_(2)3"/>
      <sheetName val="Thep_3"/>
      <sheetName val="Chi_tiet_Khoi_luong3"/>
      <sheetName val="TH_khoi_luong3"/>
      <sheetName val="Chiet_tinh_vat_lieu_3"/>
      <sheetName val="TH_KL_VL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ap_cho_cac_DT3"/>
      <sheetName val="Ung_-_hoan3"/>
      <sheetName val="CP_may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phan_tich_DG3"/>
      <sheetName val="gia_vat_lieu3"/>
      <sheetName val="gia_xe_may3"/>
      <sheetName val="gia_nhan_cong3"/>
      <sheetName val="cd_viaK0-T63"/>
      <sheetName val="cdvia_T6-Tc243"/>
      <sheetName val="cdvia_Tc24-T463"/>
      <sheetName val="cd_btnL2k0+361-T193"/>
      <sheetName val="cong_Q23"/>
      <sheetName val="T_U_luong_Q13"/>
      <sheetName val="T_U_luong_Q23"/>
      <sheetName val="T_U_luong_Q3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Tong_Thu3"/>
      <sheetName val="Tong_Chi3"/>
      <sheetName val="Truong_hoc3"/>
      <sheetName val="Cty_CP3"/>
      <sheetName val="G_thau_3B3"/>
      <sheetName val="T_Hop_Thu-chi3"/>
      <sheetName val="Quyet_toan3"/>
      <sheetName val="Thu_hoi3"/>
      <sheetName val="Lai_vay3"/>
      <sheetName val="Tien_vay3"/>
      <sheetName val="Cong_no3"/>
      <sheetName val="Cop_pha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T_xa2"/>
      <sheetName val="Tien_ung2"/>
      <sheetName val="phi_luong32"/>
      <sheetName val="THVT_T52"/>
      <sheetName val="XL1_t52"/>
      <sheetName val="XL2_T52"/>
      <sheetName val="XL3_T52"/>
      <sheetName val="XL5_T52"/>
      <sheetName val="CC_XL12"/>
      <sheetName val="KKTS_042"/>
      <sheetName val="nha_kct2"/>
      <sheetName val="Gia_DAN2"/>
      <sheetName val="binh_do2"/>
      <sheetName val="cot_lieu2"/>
      <sheetName val="van_khuon2"/>
      <sheetName val="CT_BT2"/>
      <sheetName val="lay_mau2"/>
      <sheetName val="mat_ngoai_goi2"/>
      <sheetName val="coc_tram-bt2"/>
      <sheetName val="Cong_hop2"/>
      <sheetName val="kldukien_(107)2"/>
      <sheetName val="qui1_(2)2"/>
      <sheetName val="TH_du_toan_2"/>
      <sheetName val="Du_toan_2"/>
      <sheetName val="C_Tinh2"/>
      <sheetName val="Phu_luc_HD2"/>
      <sheetName val="Gia_du_thau2"/>
      <sheetName val="Ca_xe2"/>
      <sheetName val="congtac_vien-uy2"/>
      <sheetName val="Nhan_luc20012"/>
      <sheetName val="huy_dong_von2"/>
      <sheetName val="Lai_vayxd2"/>
      <sheetName val="Lai_vayphaitra2"/>
      <sheetName val="Lai_vay_2"/>
      <sheetName val="tra_von2"/>
      <sheetName val="KH_chi_tiet2"/>
      <sheetName val="XE_DAU2"/>
      <sheetName val="XE_XANG2"/>
      <sheetName val="Hat_12"/>
      <sheetName val="_H8_duong2"/>
      <sheetName val="Hat_7dg2"/>
      <sheetName val="TH_duong_1B2"/>
      <sheetName val="TH_cau_1B2"/>
      <sheetName val="cau_H12"/>
      <sheetName val="Son_dg2"/>
      <sheetName val="THKL_H92"/>
      <sheetName val="VAT_TU_NHAN_TXQN2"/>
      <sheetName val="bang_tong_ke_khoi_luong_vat_tu2"/>
      <sheetName val="hcong_tkhe2"/>
      <sheetName val="VAT_TU_NHAN_TKHE2"/>
      <sheetName val="hcong_qn2"/>
      <sheetName val="VAT_TU_NHAN_(2)2"/>
      <sheetName val="CO_SO_DU_LIEU_PTVL2"/>
      <sheetName val="Thang_122"/>
      <sheetName val="Thang_13"/>
      <sheetName val="Thang_12_(2)2"/>
      <sheetName val="Thang_012"/>
      <sheetName val="TH_mau_moi_tu_T102"/>
      <sheetName val="Tong_hop_Quy_IV2"/>
      <sheetName val="CDV"/>
      <sheetName val="tho y ta"/>
      <sheetName val="前期_BS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Sheet2_(2)4"/>
      <sheetName val="Chi_tiet_-_Dv_lap4"/>
      <sheetName val="TH_KHTC4"/>
      <sheetName val="sent_to4"/>
      <sheetName val="LUAN_CHUYEN4"/>
      <sheetName val="KE_QUY4"/>
      <sheetName val="LUONGGIAN_TIEP4"/>
      <sheetName val="VAY_VON4"/>
      <sheetName val="O_THAO4"/>
      <sheetName val="Q_TRUNG4"/>
      <sheetName val="Y_THANH4"/>
      <sheetName val="Interim_payment4"/>
      <sheetName val="Bid_Sum4"/>
      <sheetName val="Item_B4"/>
      <sheetName val="Dg_A4"/>
      <sheetName val="Dg_B&amp;C4"/>
      <sheetName val="Material_at_site4"/>
      <sheetName val="Gia_VL4"/>
      <sheetName val="Bang_gia_ca_may4"/>
      <sheetName val="Bang_luong_CB4"/>
      <sheetName val="Bang_P_tich_CT4"/>
      <sheetName val="D_toan_chi_tiet4"/>
      <sheetName val="Bang_TH_Dtoan4"/>
      <sheetName val="KH_2003_(moi_max)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Tong_hop4"/>
      <sheetName val="KL_tong4"/>
      <sheetName val="AC_PC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CT_cong4"/>
      <sheetName val="dg_cong4"/>
      <sheetName val="Dong_Dau4"/>
      <sheetName val="Dong_Dau_(2)4"/>
      <sheetName val="Sau_dong4"/>
      <sheetName val="Ma_xa4"/>
      <sheetName val="My_dinh4"/>
      <sheetName val="Tong_cong4"/>
      <sheetName val="__4"/>
      <sheetName val="san_vuon4"/>
      <sheetName val="khu_phu_tro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be_tong4"/>
      <sheetName val="Tong_hop_thep4"/>
      <sheetName val="Thuyet_minh4"/>
      <sheetName val="DG_SOC4"/>
      <sheetName val="DG_HQ4"/>
      <sheetName val="Bot_Giat_C4"/>
      <sheetName val="Bot_Giat_P_4"/>
      <sheetName val="THAY_THUNG_H4"/>
      <sheetName val="thi_nghiem4"/>
      <sheetName val="TAI_TRONG4"/>
      <sheetName val="NOI_LUC4"/>
      <sheetName val="TINH_DUYET_THTT_CHINH4"/>
      <sheetName val="TDUYET_THTT_PHU4"/>
      <sheetName val="TINH_DAO_DONG_VA_DO_VONG4"/>
      <sheetName val="TINH_NEO4"/>
      <sheetName val="Phu_luc4"/>
      <sheetName val="Gia_trÞ4"/>
      <sheetName val="TH_(T1-6)4"/>
      <sheetName val="_NL4"/>
      <sheetName val="_NL_(2)4"/>
      <sheetName val="CDTHCT_(3)4"/>
      <sheetName val="thkl_(2)4"/>
      <sheetName val="long_tec4"/>
      <sheetName val="CDSL_(2)4"/>
      <sheetName val="Thep_4"/>
      <sheetName val="Chi_tiet_Khoi_luong4"/>
      <sheetName val="TH_khoi_luong4"/>
      <sheetName val="Chiet_tinh_vat_lieu_4"/>
      <sheetName val="TH_KL_VL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ap_cho_cac_DT4"/>
      <sheetName val="Ung_-_hoan4"/>
      <sheetName val="CP_may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phan_tich_DG4"/>
      <sheetName val="gia_vat_lieu4"/>
      <sheetName val="gia_xe_may4"/>
      <sheetName val="gia_nhan_cong4"/>
      <sheetName val="cd_viaK0-T64"/>
      <sheetName val="cdvia_T6-Tc244"/>
      <sheetName val="cdvia_Tc24-T464"/>
      <sheetName val="cd_btnL2k0+361-T194"/>
      <sheetName val="cong_Q24"/>
      <sheetName val="T_U_luong_Q14"/>
      <sheetName val="T_U_luong_Q24"/>
      <sheetName val="T_U_luong_Q3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Tong_Thu4"/>
      <sheetName val="Tong_Chi4"/>
      <sheetName val="Truong_hoc4"/>
      <sheetName val="Cty_CP4"/>
      <sheetName val="G_thau_3B4"/>
      <sheetName val="T_Hop_Thu-chi4"/>
      <sheetName val="Quyet_toan4"/>
      <sheetName val="Thu_hoi4"/>
      <sheetName val="Lai_vay4"/>
      <sheetName val="Tien_vay4"/>
      <sheetName val="Cong_no4"/>
      <sheetName val="Cop_pha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T_xa3"/>
      <sheetName val="Tien_ung3"/>
      <sheetName val="phi_luong33"/>
      <sheetName val="THVT_T53"/>
      <sheetName val="XL1_t53"/>
      <sheetName val="XL2_T53"/>
      <sheetName val="XL3_T53"/>
      <sheetName val="XL5_T53"/>
      <sheetName val="CC_XL13"/>
      <sheetName val="KKTS_043"/>
      <sheetName val="nha_kct3"/>
      <sheetName val="Gia_DAN3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Sheet2_(2)5"/>
      <sheetName val="Chi_tiet_-_Dv_lap5"/>
      <sheetName val="TH_KHTC5"/>
      <sheetName val="sent_to5"/>
      <sheetName val="LUAN_CHUYEN5"/>
      <sheetName val="KE_QUY5"/>
      <sheetName val="LUONGGIAN_TIEP5"/>
      <sheetName val="VAY_VON5"/>
      <sheetName val="O_THAO5"/>
      <sheetName val="Q_TRUNG5"/>
      <sheetName val="Y_THANH5"/>
      <sheetName val="Interim_payment5"/>
      <sheetName val="Bid_Sum5"/>
      <sheetName val="Item_B5"/>
      <sheetName val="Dg_A5"/>
      <sheetName val="Dg_B&amp;C5"/>
      <sheetName val="Material_at_site5"/>
      <sheetName val="Gia_VL5"/>
      <sheetName val="Bang_gia_ca_may5"/>
      <sheetName val="Bang_luong_CB5"/>
      <sheetName val="Bang_P_tich_CT5"/>
      <sheetName val="D_toan_chi_tiet5"/>
      <sheetName val="Bang_TH_Dtoan5"/>
      <sheetName val="KH_2003_(moi_max)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Tong_hop5"/>
      <sheetName val="KL_tong5"/>
      <sheetName val="AC_PC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CT_cong5"/>
      <sheetName val="dg_cong5"/>
      <sheetName val="Dong_Dau5"/>
      <sheetName val="Dong_Dau_(2)5"/>
      <sheetName val="Sau_dong5"/>
      <sheetName val="Ma_xa5"/>
      <sheetName val="My_dinh5"/>
      <sheetName val="Tong_cong5"/>
      <sheetName val="__5"/>
      <sheetName val="san_vuon5"/>
      <sheetName val="khu_phu_tro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be_tong5"/>
      <sheetName val="Tong_hop_thep5"/>
      <sheetName val="Thuyet_minh5"/>
      <sheetName val="DG_SOC5"/>
      <sheetName val="DG_HQ5"/>
      <sheetName val="Bot_Giat_C5"/>
      <sheetName val="Bot_Giat_P_5"/>
      <sheetName val="THAY_THUNG_H5"/>
      <sheetName val="thi_nghiem5"/>
      <sheetName val="TAI_TRONG5"/>
      <sheetName val="NOI_LUC5"/>
      <sheetName val="TINH_DUYET_THTT_CHINH5"/>
      <sheetName val="TDUYET_THTT_PHU5"/>
      <sheetName val="TINH_DAO_DONG_VA_DO_VONG5"/>
      <sheetName val="TINH_NEO5"/>
      <sheetName val="Phu_luc5"/>
      <sheetName val="Gia_trÞ5"/>
      <sheetName val="TH_(T1-6)5"/>
      <sheetName val="_NL5"/>
      <sheetName val="_NL_(2)5"/>
      <sheetName val="CDTHCT_(3)5"/>
      <sheetName val="thkl_(2)5"/>
      <sheetName val="long_tec5"/>
      <sheetName val="CDSL_(2)5"/>
      <sheetName val="Thep_5"/>
      <sheetName val="Chi_tiet_Khoi_luong5"/>
      <sheetName val="TH_khoi_luong5"/>
      <sheetName val="Chiet_tinh_vat_lieu_5"/>
      <sheetName val="TH_KL_VL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ap_cho_cac_DT5"/>
      <sheetName val="Ung_-_hoan5"/>
      <sheetName val="CP_may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phan_tich_DG5"/>
      <sheetName val="gia_vat_lieu5"/>
      <sheetName val="gia_xe_may5"/>
      <sheetName val="gia_nhan_cong5"/>
      <sheetName val="cd_viaK0-T65"/>
      <sheetName val="cdvia_T6-Tc245"/>
      <sheetName val="cdvia_Tc24-T465"/>
      <sheetName val="cd_btnL2k0+361-T195"/>
      <sheetName val="cong_Q25"/>
      <sheetName val="T_U_luong_Q15"/>
      <sheetName val="T_U_luong_Q25"/>
      <sheetName val="T_U_luong_Q3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Tong_Thu5"/>
      <sheetName val="Tong_Chi5"/>
      <sheetName val="Truong_hoc5"/>
      <sheetName val="Cty_CP5"/>
      <sheetName val="G_thau_3B5"/>
      <sheetName val="T_Hop_Thu-chi5"/>
      <sheetName val="Quyet_toan5"/>
      <sheetName val="Thu_hoi5"/>
      <sheetName val="Lai_vay5"/>
      <sheetName val="Tien_vay5"/>
      <sheetName val="Cong_no5"/>
      <sheetName val="Cop_pha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T_xa4"/>
      <sheetName val="Tien_ung4"/>
      <sheetName val="phi_luong34"/>
      <sheetName val="THVT_T54"/>
      <sheetName val="XL1_t54"/>
      <sheetName val="XL2_T54"/>
      <sheetName val="XL3_T54"/>
      <sheetName val="XL5_T54"/>
      <sheetName val="CC_XL14"/>
      <sheetName val="KKTS_044"/>
      <sheetName val="nha_kct4"/>
      <sheetName val="Gia_DAN4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Sheet2_(2)6"/>
      <sheetName val="Chi_tiet_-_Dv_lap6"/>
      <sheetName val="TH_KHTC6"/>
      <sheetName val="sent_to6"/>
      <sheetName val="LUAN_CHUYEN6"/>
      <sheetName val="KE_QUY6"/>
      <sheetName val="LUONGGIAN_TIEP6"/>
      <sheetName val="VAY_VON6"/>
      <sheetName val="O_THAO6"/>
      <sheetName val="Q_TRUNG6"/>
      <sheetName val="Y_THANH6"/>
      <sheetName val="Interim_payment6"/>
      <sheetName val="Bid_Sum6"/>
      <sheetName val="Item_B6"/>
      <sheetName val="Dg_A6"/>
      <sheetName val="Dg_B&amp;C6"/>
      <sheetName val="Material_at_site6"/>
      <sheetName val="Gia_VL6"/>
      <sheetName val="Bang_gia_ca_may6"/>
      <sheetName val="Bang_luong_CB6"/>
      <sheetName val="Bang_P_tich_CT6"/>
      <sheetName val="D_toan_chi_tiet6"/>
      <sheetName val="Bang_TH_Dtoan6"/>
      <sheetName val="KH_2003_(moi_max)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Tong_hop6"/>
      <sheetName val="KL_tong6"/>
      <sheetName val="AC_PC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CT_cong6"/>
      <sheetName val="dg_cong6"/>
      <sheetName val="Dong_Dau6"/>
      <sheetName val="Dong_Dau_(2)6"/>
      <sheetName val="Sau_dong6"/>
      <sheetName val="Ma_xa6"/>
      <sheetName val="My_dinh6"/>
      <sheetName val="Tong_cong6"/>
      <sheetName val="__6"/>
      <sheetName val="san_vuon6"/>
      <sheetName val="khu_phu_tro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be_tong6"/>
      <sheetName val="Tong_hop_thep6"/>
      <sheetName val="Thuyet_minh6"/>
      <sheetName val="DG_SOC6"/>
      <sheetName val="DG_HQ6"/>
      <sheetName val="Bot_Giat_C6"/>
      <sheetName val="Bot_Giat_P_6"/>
      <sheetName val="THAY_THUNG_H6"/>
      <sheetName val="thi_nghiem6"/>
      <sheetName val="TAI_TRONG6"/>
      <sheetName val="NOI_LUC6"/>
      <sheetName val="TINH_DUYET_THTT_CHINH6"/>
      <sheetName val="TDUYET_THTT_PHU6"/>
      <sheetName val="TINH_DAO_DONG_VA_DO_VONG6"/>
      <sheetName val="TINH_NEO6"/>
      <sheetName val="Phu_luc6"/>
      <sheetName val="Gia_trÞ6"/>
      <sheetName val="TH_(T1-6)6"/>
      <sheetName val="_NL6"/>
      <sheetName val="_NL_(2)6"/>
      <sheetName val="CDTHCT_(3)6"/>
      <sheetName val="thkl_(2)6"/>
      <sheetName val="long_tec6"/>
      <sheetName val="CDSL_(2)6"/>
      <sheetName val="Thep_6"/>
      <sheetName val="Chi_tiet_Khoi_luong6"/>
      <sheetName val="TH_khoi_luong6"/>
      <sheetName val="Chiet_tinh_vat_lieu_6"/>
      <sheetName val="TH_KL_VL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ap_cho_cac_DT6"/>
      <sheetName val="Ung_-_hoan6"/>
      <sheetName val="CP_may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phan_tich_DG6"/>
      <sheetName val="gia_vat_lieu6"/>
      <sheetName val="gia_xe_may6"/>
      <sheetName val="gia_nhan_cong6"/>
      <sheetName val="cd_viaK0-T66"/>
      <sheetName val="cdvia_T6-Tc246"/>
      <sheetName val="cdvia_Tc24-T466"/>
      <sheetName val="cd_btnL2k0+361-T196"/>
      <sheetName val="cong_Q26"/>
      <sheetName val="T_U_luong_Q16"/>
      <sheetName val="T_U_luong_Q26"/>
      <sheetName val="T_U_luong_Q3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Tong_Thu6"/>
      <sheetName val="Tong_Chi6"/>
      <sheetName val="Truong_hoc6"/>
      <sheetName val="Cty_CP6"/>
      <sheetName val="G_thau_3B6"/>
      <sheetName val="T_Hop_Thu-chi6"/>
      <sheetName val="Quyet_toan6"/>
      <sheetName val="Thu_hoi6"/>
      <sheetName val="Lai_vay6"/>
      <sheetName val="Tien_vay6"/>
      <sheetName val="Cong_no6"/>
      <sheetName val="Cop_pha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T_xa5"/>
      <sheetName val="Tien_ung5"/>
      <sheetName val="phi_luong35"/>
      <sheetName val="THVT_T55"/>
      <sheetName val="XL1_t55"/>
      <sheetName val="XL2_T55"/>
      <sheetName val="XL3_T55"/>
      <sheetName val="XL5_T55"/>
      <sheetName val="CC_XL15"/>
      <sheetName val="KKTS_045"/>
      <sheetName val="nha_kct5"/>
      <sheetName val="Gia_DAN5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hop4"/>
      <sheetName val="kldukien_(107)4"/>
      <sheetName val="qui1_(2)4"/>
      <sheetName val="TH_du_toan_4"/>
      <sheetName val="Du_toan_4"/>
      <sheetName val="C_Tinh4"/>
      <sheetName val="Phu_luc_HD4"/>
      <sheetName val="Gia_du_thau4"/>
      <sheetName val="Ca_xe4"/>
      <sheetName val="congtac_vien-uy4"/>
      <sheetName val="Nhan_luc20014"/>
      <sheetName val="huy_dong_von4"/>
      <sheetName val="Lai_vayxd4"/>
      <sheetName val="Lai_vayphaitra4"/>
      <sheetName val="Lai_vay_4"/>
      <sheetName val="tra_von4"/>
      <sheetName val="KH_chi_tiet4"/>
      <sheetName val="XE_DAU4"/>
      <sheetName val="XE_XANG4"/>
      <sheetName val="Hat_14"/>
      <sheetName val="_H8_duong4"/>
      <sheetName val="Hat_7dg4"/>
      <sheetName val="TH_duong_1B4"/>
      <sheetName val="TH_cau_1B4"/>
      <sheetName val="cau_H14"/>
      <sheetName val="Son_dg4"/>
      <sheetName val="THKL_H94"/>
      <sheetName val="VAT_TU_NHAN_TXQN4"/>
      <sheetName val="bang_tong_ke_khoi_luong_vat_tu4"/>
      <sheetName val="hcong_tkhe4"/>
      <sheetName val="VAT_TU_NHAN_TKHE4"/>
      <sheetName val="hcong_qn4"/>
      <sheetName val="VAT_TU_NHAN_(2)4"/>
      <sheetName val="CO_SO_DU_LIEU_PTVL4"/>
      <sheetName val="Thang_124"/>
      <sheetName val="Thang_15"/>
      <sheetName val="Thang_12_(2)4"/>
      <sheetName val="Thang_014"/>
      <sheetName val="TH_mau_moi_tu_T104"/>
      <sheetName val="Tong_hop_Quy_IV4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hop3"/>
      <sheetName val="kldukien_(107)3"/>
      <sheetName val="qui1_(2)3"/>
      <sheetName val="TH_du_toan_3"/>
      <sheetName val="Du_toan_3"/>
      <sheetName val="C_Tinh3"/>
      <sheetName val="Phu_luc_HD3"/>
      <sheetName val="Gia_du_thau3"/>
      <sheetName val="Ca_xe3"/>
      <sheetName val="congtac_vien-uy3"/>
      <sheetName val="Nhan_luc20013"/>
      <sheetName val="huy_dong_von3"/>
      <sheetName val="Lai_vayxd3"/>
      <sheetName val="Lai_vayphaitra3"/>
      <sheetName val="Lai_vay_3"/>
      <sheetName val="tra_von3"/>
      <sheetName val="KH_chi_tiet3"/>
      <sheetName val="XE_DAU3"/>
      <sheetName val="XE_XANG3"/>
      <sheetName val="Hat_13"/>
      <sheetName val="_H8_duong3"/>
      <sheetName val="Hat_7dg3"/>
      <sheetName val="TH_duong_1B3"/>
      <sheetName val="TH_cau_1B3"/>
      <sheetName val="cau_H13"/>
      <sheetName val="Son_dg3"/>
      <sheetName val="THKL_H93"/>
      <sheetName val="VAT_TU_NHAN_TXQN3"/>
      <sheetName val="bang_tong_ke_khoi_luong_vat_tu3"/>
      <sheetName val="hcong_tkhe3"/>
      <sheetName val="VAT_TU_NHAN_TKHE3"/>
      <sheetName val="hcong_qn3"/>
      <sheetName val="VAT_TU_NHAN_(2)3"/>
      <sheetName val="CO_SO_DU_LIEU_PTVL3"/>
      <sheetName val="Thang_123"/>
      <sheetName val="Thang_14"/>
      <sheetName val="Thang_12_(2)3"/>
      <sheetName val="Thang_013"/>
      <sheetName val="TH_mau_moi_tu_T103"/>
      <sheetName val="Tong_hop_Quy_IV3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hop5"/>
      <sheetName val="kldukien_(107)5"/>
      <sheetName val="qui1_(2)5"/>
      <sheetName val="TH_du_toan_5"/>
      <sheetName val="Du_toan_5"/>
      <sheetName val="C_Tinh5"/>
      <sheetName val="Phu_luc_HD5"/>
      <sheetName val="Gia_du_thau5"/>
      <sheetName val="Ca_xe5"/>
      <sheetName val="congtac_vien-uy5"/>
      <sheetName val="Nhan_luc20015"/>
      <sheetName val="huy_dong_von5"/>
      <sheetName val="Lai_vayxd5"/>
      <sheetName val="Lai_vayphaitra5"/>
      <sheetName val="Lai_vay_5"/>
      <sheetName val="tra_von5"/>
      <sheetName val="KH_chi_tiet5"/>
      <sheetName val="XE_DAU5"/>
      <sheetName val="XE_XANG5"/>
      <sheetName val="Hat_15"/>
      <sheetName val="_H8_duong5"/>
      <sheetName val="Hat_7dg5"/>
      <sheetName val="TH_duong_1B5"/>
      <sheetName val="TH_cau_1B5"/>
      <sheetName val="cau_H15"/>
      <sheetName val="Son_dg5"/>
      <sheetName val="THKL_H95"/>
      <sheetName val="VAT_TU_NHAN_TXQN5"/>
      <sheetName val="bang_tong_ke_khoi_luong_vat_tu5"/>
      <sheetName val="hcong_tkhe5"/>
      <sheetName val="VAT_TU_NHAN_TKHE5"/>
      <sheetName val="hcong_qn5"/>
      <sheetName val="VAT_TU_NHAN_(2)5"/>
      <sheetName val="CO_SO_DU_LIEU_PTVL5"/>
      <sheetName val="Thang_125"/>
      <sheetName val="Thang_16"/>
      <sheetName val="Thang_12_(2)5"/>
      <sheetName val="Thang_015"/>
      <sheetName val="TH_mau_moi_tu_T105"/>
      <sheetName val="Tong_hop_Quy_IV5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Sheet2_(2)7"/>
      <sheetName val="Chi_tiet_-_Dv_lap7"/>
      <sheetName val="TH_KHTC7"/>
      <sheetName val="sent_to7"/>
      <sheetName val="LUAN_CHUYEN7"/>
      <sheetName val="KE_QUY7"/>
      <sheetName val="LUONGGIAN_TIEP7"/>
      <sheetName val="VAY_VON7"/>
      <sheetName val="O_THAO7"/>
      <sheetName val="Q_TRUNG7"/>
      <sheetName val="Y_THANH7"/>
      <sheetName val="Interim_payment7"/>
      <sheetName val="Bid_Sum7"/>
      <sheetName val="Item_B7"/>
      <sheetName val="Dg_A7"/>
      <sheetName val="Dg_B&amp;C7"/>
      <sheetName val="Material_at_site7"/>
      <sheetName val="Gia_VL7"/>
      <sheetName val="Bang_gia_ca_may7"/>
      <sheetName val="Bang_luong_CB7"/>
      <sheetName val="Bang_P_tich_CT7"/>
      <sheetName val="D_toan_chi_tiet7"/>
      <sheetName val="Bang_TH_Dtoan7"/>
      <sheetName val="KH_2003_(moi_max)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Tong_hop7"/>
      <sheetName val="KL_tong7"/>
      <sheetName val="AC_PC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CT_cong7"/>
      <sheetName val="dg_cong7"/>
      <sheetName val="Dong_Dau7"/>
      <sheetName val="Dong_Dau_(2)7"/>
      <sheetName val="Sau_dong7"/>
      <sheetName val="Ma_xa7"/>
      <sheetName val="My_dinh7"/>
      <sheetName val="Tong_cong7"/>
      <sheetName val="__7"/>
      <sheetName val="san_vuon7"/>
      <sheetName val="khu_phu_tro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be_tong7"/>
      <sheetName val="Tong_hop_thep7"/>
      <sheetName val="Thuyet_minh7"/>
      <sheetName val="DG_SOC7"/>
      <sheetName val="DG_HQ7"/>
      <sheetName val="Bot_Giat_C7"/>
      <sheetName val="Bot_Giat_P_7"/>
      <sheetName val="THAY_THUNG_H7"/>
      <sheetName val="thi_nghiem7"/>
      <sheetName val="TAI_TRONG7"/>
      <sheetName val="NOI_LUC7"/>
      <sheetName val="TINH_DUYET_THTT_CHINH7"/>
      <sheetName val="TDUYET_THTT_PHU7"/>
      <sheetName val="TINH_DAO_DONG_VA_DO_VONG7"/>
      <sheetName val="TINH_NEO7"/>
      <sheetName val="Phu_luc7"/>
      <sheetName val="Gia_trÞ7"/>
      <sheetName val="TH_(T1-6)7"/>
      <sheetName val="_NL7"/>
      <sheetName val="_NL_(2)7"/>
      <sheetName val="CDTHCT_(3)7"/>
      <sheetName val="thkl_(2)7"/>
      <sheetName val="long_tec7"/>
      <sheetName val="CDSL_(2)7"/>
      <sheetName val="Thep_7"/>
      <sheetName val="Chi_tiet_Khoi_luong7"/>
      <sheetName val="TH_khoi_luong7"/>
      <sheetName val="Chiet_tinh_vat_lieu_7"/>
      <sheetName val="TH_KL_VL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ap_cho_cac_DT7"/>
      <sheetName val="Ung_-_hoan7"/>
      <sheetName val="CP_may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phan_tich_DG7"/>
      <sheetName val="gia_vat_lieu7"/>
      <sheetName val="gia_xe_may7"/>
      <sheetName val="gia_nhan_cong7"/>
      <sheetName val="cd_viaK0-T67"/>
      <sheetName val="cdvia_T6-Tc247"/>
      <sheetName val="cdvia_Tc24-T467"/>
      <sheetName val="cd_btnL2k0+361-T197"/>
      <sheetName val="cong_Q27"/>
      <sheetName val="T_U_luong_Q17"/>
      <sheetName val="T_U_luong_Q27"/>
      <sheetName val="T_U_luong_Q3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Tong_Thu7"/>
      <sheetName val="Tong_Chi7"/>
      <sheetName val="Truong_hoc7"/>
      <sheetName val="Cty_CP7"/>
      <sheetName val="G_thau_3B7"/>
      <sheetName val="T_Hop_Thu-chi7"/>
      <sheetName val="Quyet_toan7"/>
      <sheetName val="Thu_hoi7"/>
      <sheetName val="Lai_vay7"/>
      <sheetName val="Tien_vay7"/>
      <sheetName val="Cong_no7"/>
      <sheetName val="Cop_pha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T_xa6"/>
      <sheetName val="Tien_ung6"/>
      <sheetName val="phi_luong36"/>
      <sheetName val="THVT_T56"/>
      <sheetName val="XL1_t56"/>
      <sheetName val="XL2_T56"/>
      <sheetName val="XL3_T56"/>
      <sheetName val="XL5_T56"/>
      <sheetName val="CC_XL16"/>
      <sheetName val="KKTS_046"/>
      <sheetName val="nha_kct6"/>
      <sheetName val="Gia_DAN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hop6"/>
      <sheetName val="kldukien_(107)6"/>
      <sheetName val="qui1_(2)6"/>
      <sheetName val="TH_du_toan_6"/>
      <sheetName val="Du_toan_6"/>
      <sheetName val="C_Tinh6"/>
      <sheetName val="Phu_luc_HD6"/>
      <sheetName val="Gia_du_thau6"/>
      <sheetName val="Ca_xe6"/>
      <sheetName val="congtac_vien-uy6"/>
      <sheetName val="Nhan_luc20016"/>
      <sheetName val="huy_dong_von6"/>
      <sheetName val="Lai_vayxd6"/>
      <sheetName val="Lai_vayphaitra6"/>
      <sheetName val="Lai_vay_6"/>
      <sheetName val="tra_von6"/>
      <sheetName val="KH_chi_tiet6"/>
      <sheetName val="XE_DAU6"/>
      <sheetName val="XE_XANG6"/>
      <sheetName val="Hat_16"/>
      <sheetName val="_H8_duong6"/>
      <sheetName val="Hat_7dg6"/>
      <sheetName val="TH_duong_1B6"/>
      <sheetName val="TH_cau_1B6"/>
      <sheetName val="cau_H16"/>
      <sheetName val="Son_dg6"/>
      <sheetName val="THKL_H96"/>
      <sheetName val="VAT_TU_NHAN_TXQN6"/>
      <sheetName val="bang_tong_ke_khoi_luong_vat_tu6"/>
      <sheetName val="hcong_tkhe6"/>
      <sheetName val="VAT_TU_NHAN_TKHE6"/>
      <sheetName val="hcong_qn6"/>
      <sheetName val="VAT_TU_NHAN_(2)6"/>
      <sheetName val="CO_SO_DU_LIEU_PTVL6"/>
      <sheetName val="Thang_126"/>
      <sheetName val="Thang_17"/>
      <sheetName val="Thang_12_(2)6"/>
      <sheetName val="Thang_016"/>
      <sheetName val="TH_mau_moi_tu_T106"/>
      <sheetName val="Tong_hop_Quy_IV6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Sheet2_(2)8"/>
      <sheetName val="Chi_tiet_-_Dv_lap8"/>
      <sheetName val="TH_KHTC8"/>
      <sheetName val="sent_to8"/>
      <sheetName val="LUAN_CHUYEN8"/>
      <sheetName val="KE_QUY8"/>
      <sheetName val="LUONGGIAN_TIEP8"/>
      <sheetName val="VAY_VON8"/>
      <sheetName val="O_THAO8"/>
      <sheetName val="Q_TRUNG8"/>
      <sheetName val="Y_THANH8"/>
      <sheetName val="Interim_payment8"/>
      <sheetName val="Bid_Sum8"/>
      <sheetName val="Item_B8"/>
      <sheetName val="Dg_A8"/>
      <sheetName val="Dg_B&amp;C8"/>
      <sheetName val="Material_at_site8"/>
      <sheetName val="Gia_VL8"/>
      <sheetName val="Bang_gia_ca_may8"/>
      <sheetName val="Bang_luong_CB8"/>
      <sheetName val="Bang_P_tich_CT8"/>
      <sheetName val="D_toan_chi_tiet8"/>
      <sheetName val="Bang_TH_Dtoan8"/>
      <sheetName val="KH_2003_(moi_max)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Tong_hop8"/>
      <sheetName val="KL_tong8"/>
      <sheetName val="AC_PC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CT_cong8"/>
      <sheetName val="dg_cong8"/>
      <sheetName val="Dong_Dau8"/>
      <sheetName val="Dong_Dau_(2)8"/>
      <sheetName val="Sau_dong8"/>
      <sheetName val="Ma_xa8"/>
      <sheetName val="My_dinh8"/>
      <sheetName val="Tong_cong8"/>
      <sheetName val="__8"/>
      <sheetName val="san_vuon8"/>
      <sheetName val="khu_phu_tro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be_tong8"/>
      <sheetName val="Tong_hop_thep8"/>
      <sheetName val="Thuyet_minh8"/>
      <sheetName val="DG_SOC8"/>
      <sheetName val="DG_HQ8"/>
      <sheetName val="Bot_Giat_C8"/>
      <sheetName val="Bot_Giat_P_8"/>
      <sheetName val="THAY_THUNG_H8"/>
      <sheetName val="thi_nghiem8"/>
      <sheetName val="TAI_TRONG8"/>
      <sheetName val="NOI_LUC8"/>
      <sheetName val="TINH_DUYET_THTT_CHINH8"/>
      <sheetName val="TDUYET_THTT_PHU8"/>
      <sheetName val="TINH_DAO_DONG_VA_DO_VONG8"/>
      <sheetName val="TINH_NEO8"/>
      <sheetName val="Phu_luc8"/>
      <sheetName val="Gia_trÞ8"/>
      <sheetName val="TH_(T1-6)8"/>
      <sheetName val="_NL8"/>
      <sheetName val="_NL_(2)8"/>
      <sheetName val="CDTHCT_(3)8"/>
      <sheetName val="thkl_(2)8"/>
      <sheetName val="long_tec8"/>
      <sheetName val="CDSL_(2)8"/>
      <sheetName val="Thep_8"/>
      <sheetName val="Chi_tiet_Khoi_luong8"/>
      <sheetName val="TH_khoi_luong8"/>
      <sheetName val="Chiet_tinh_vat_lieu_8"/>
      <sheetName val="TH_KL_VL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ap_cho_cac_DT8"/>
      <sheetName val="Ung_-_hoan8"/>
      <sheetName val="CP_may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phan_tich_DG8"/>
      <sheetName val="gia_vat_lieu8"/>
      <sheetName val="gia_xe_may8"/>
      <sheetName val="gia_nhan_cong8"/>
      <sheetName val="cd_viaK0-T68"/>
      <sheetName val="cdvia_T6-Tc248"/>
      <sheetName val="cdvia_Tc24-T468"/>
      <sheetName val="cd_btnL2k0+361-T198"/>
      <sheetName val="cong_Q28"/>
      <sheetName val="T_U_luong_Q18"/>
      <sheetName val="T_U_luong_Q28"/>
      <sheetName val="T_U_luong_Q3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Tong_Thu8"/>
      <sheetName val="Tong_Chi8"/>
      <sheetName val="Truong_hoc8"/>
      <sheetName val="Cty_CP8"/>
      <sheetName val="G_thau_3B8"/>
      <sheetName val="T_Hop_Thu-chi8"/>
      <sheetName val="Quyet_toan8"/>
      <sheetName val="Thu_hoi8"/>
      <sheetName val="Lai_vay8"/>
      <sheetName val="Tien_vay8"/>
      <sheetName val="Cong_no8"/>
      <sheetName val="Cop_pha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T_xa7"/>
      <sheetName val="Tien_ung7"/>
      <sheetName val="phi_luong37"/>
      <sheetName val="THVT_T57"/>
      <sheetName val="XL1_t57"/>
      <sheetName val="XL2_T57"/>
      <sheetName val="XL3_T57"/>
      <sheetName val="XL5_T57"/>
      <sheetName val="CC_XL17"/>
      <sheetName val="KKTS_047"/>
      <sheetName val="nha_kct7"/>
      <sheetName val="Gia_DAN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hop7"/>
      <sheetName val="kldukien_(107)7"/>
      <sheetName val="qui1_(2)7"/>
      <sheetName val="TH_du_toan_7"/>
      <sheetName val="Du_toan_7"/>
      <sheetName val="C_Tinh7"/>
      <sheetName val="Phu_luc_HD7"/>
      <sheetName val="Gia_du_thau7"/>
      <sheetName val="Ca_xe7"/>
      <sheetName val="congtac_vien-uy7"/>
      <sheetName val="Nhan_luc20017"/>
      <sheetName val="huy_dong_von7"/>
      <sheetName val="Lai_vayxd7"/>
      <sheetName val="Lai_vayphaitra7"/>
      <sheetName val="Lai_vay_7"/>
      <sheetName val="tra_von7"/>
      <sheetName val="KH_chi_tiet7"/>
      <sheetName val="XE_DAU7"/>
      <sheetName val="XE_XANG7"/>
      <sheetName val="Hat_17"/>
      <sheetName val="_H8_duong7"/>
      <sheetName val="Hat_7dg7"/>
      <sheetName val="TH_duong_1B7"/>
      <sheetName val="TH_cau_1B7"/>
      <sheetName val="cau_H17"/>
      <sheetName val="Son_dg7"/>
      <sheetName val="THKL_H97"/>
      <sheetName val="VAT_TU_NHAN_TXQN7"/>
      <sheetName val="bang_tong_ke_khoi_luong_vat_tu7"/>
      <sheetName val="hcong_tkhe7"/>
      <sheetName val="VAT_TU_NHAN_TKHE7"/>
      <sheetName val="hcong_qn7"/>
      <sheetName val="VAT_TU_NHAN_(2)7"/>
      <sheetName val="CO_SO_DU_LIEU_PTVL7"/>
      <sheetName val="Thang_127"/>
      <sheetName val="Thang_18"/>
      <sheetName val="Thang_12_(2)7"/>
      <sheetName val="Thang_017"/>
      <sheetName val="TH_mau_moi_tu_T107"/>
      <sheetName val="Tong_hop_Quy_IV7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Sheet2_(2)9"/>
      <sheetName val="Chi_tiet_-_Dv_lap9"/>
      <sheetName val="TH_KHTC9"/>
      <sheetName val="sent_to9"/>
      <sheetName val="LUAN_CHUYEN9"/>
      <sheetName val="KE_QUY9"/>
      <sheetName val="LUONGGIAN_TIEP9"/>
      <sheetName val="VAY_VON9"/>
      <sheetName val="O_THAO9"/>
      <sheetName val="Q_TRUNG9"/>
      <sheetName val="Y_THANH9"/>
      <sheetName val="Interim_payment9"/>
      <sheetName val="Bid_Sum9"/>
      <sheetName val="Item_B9"/>
      <sheetName val="Dg_A9"/>
      <sheetName val="Dg_B&amp;C9"/>
      <sheetName val="Material_at_site9"/>
      <sheetName val="Gia_VL9"/>
      <sheetName val="Bang_gia_ca_may9"/>
      <sheetName val="Bang_luong_CB9"/>
      <sheetName val="Bang_P_tich_CT9"/>
      <sheetName val="D_toan_chi_tiet9"/>
      <sheetName val="Bang_TH_Dtoan9"/>
      <sheetName val="KH_2003_(moi_max)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Tong_hop9"/>
      <sheetName val="KL_tong9"/>
      <sheetName val="AC_PC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CT_cong9"/>
      <sheetName val="dg_cong9"/>
      <sheetName val="Dong_Dau9"/>
      <sheetName val="Dong_Dau_(2)9"/>
      <sheetName val="Sau_dong9"/>
      <sheetName val="Ma_xa9"/>
      <sheetName val="My_dinh9"/>
      <sheetName val="Tong_cong9"/>
      <sheetName val="__9"/>
      <sheetName val="san_vuon9"/>
      <sheetName val="khu_phu_tro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be_tong9"/>
      <sheetName val="Tong_hop_thep9"/>
      <sheetName val="Thuyet_minh9"/>
      <sheetName val="DG_SOC9"/>
      <sheetName val="DG_HQ9"/>
      <sheetName val="Bot_Giat_C9"/>
      <sheetName val="Bot_Giat_P_9"/>
      <sheetName val="THAY_THUNG_H9"/>
      <sheetName val="thi_nghiem9"/>
      <sheetName val="TAI_TRONG9"/>
      <sheetName val="NOI_LUC9"/>
      <sheetName val="TINH_DUYET_THTT_CHINH9"/>
      <sheetName val="TDUYET_THTT_PHU9"/>
      <sheetName val="TINH_DAO_DONG_VA_DO_VONG9"/>
      <sheetName val="TINH_NEO9"/>
      <sheetName val="Phu_luc9"/>
      <sheetName val="Gia_trÞ9"/>
      <sheetName val="TH_(T1-6)9"/>
      <sheetName val="_NL9"/>
      <sheetName val="_NL_(2)9"/>
      <sheetName val="CDTHCT_(3)9"/>
      <sheetName val="thkl_(2)9"/>
      <sheetName val="long_tec9"/>
      <sheetName val="CDSL_(2)9"/>
      <sheetName val="Thep_9"/>
      <sheetName val="Chi_tiet_Khoi_luong9"/>
      <sheetName val="TH_khoi_luong9"/>
      <sheetName val="Chiet_tinh_vat_lieu_9"/>
      <sheetName val="TH_KL_VL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ap_cho_cac_DT9"/>
      <sheetName val="Ung_-_hoan9"/>
      <sheetName val="CP_may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phan_tich_DG9"/>
      <sheetName val="gia_vat_lieu9"/>
      <sheetName val="gia_xe_may9"/>
      <sheetName val="gia_nhan_cong9"/>
      <sheetName val="cd_viaK0-T69"/>
      <sheetName val="cdvia_T6-Tc249"/>
      <sheetName val="cdvia_Tc24-T469"/>
      <sheetName val="cd_btnL2k0+361-T199"/>
      <sheetName val="cong_Q29"/>
      <sheetName val="T_U_luong_Q19"/>
      <sheetName val="T_U_luong_Q29"/>
      <sheetName val="T_U_luong_Q3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Tong_Thu9"/>
      <sheetName val="Tong_Chi9"/>
      <sheetName val="Truong_hoc9"/>
      <sheetName val="Cty_CP9"/>
      <sheetName val="G_thau_3B9"/>
      <sheetName val="T_Hop_Thu-chi9"/>
      <sheetName val="Quyet_toan9"/>
      <sheetName val="Thu_hoi9"/>
      <sheetName val="Lai_vay9"/>
      <sheetName val="Tien_vay9"/>
      <sheetName val="Cong_no9"/>
      <sheetName val="Cop_pha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Sheet2_(2)11"/>
      <sheetName val="Chi_tiet_-_Dv_lap11"/>
      <sheetName val="TH_KHTC11"/>
      <sheetName val="sent_to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Interim_payment11"/>
      <sheetName val="Bid_Sum11"/>
      <sheetName val="Item_B11"/>
      <sheetName val="Dg_A11"/>
      <sheetName val="Dg_B&amp;C11"/>
      <sheetName val="Material_at_site11"/>
      <sheetName val="Gia_VL11"/>
      <sheetName val="Bang_gia_ca_may11"/>
      <sheetName val="Bang_luong_CB11"/>
      <sheetName val="Bang_P_tich_CT11"/>
      <sheetName val="D_toan_chi_tiet11"/>
      <sheetName val="Bang_TH_Dtoan11"/>
      <sheetName val="KH_2003_(moi_max)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Tong_hop11"/>
      <sheetName val="KL_tong11"/>
      <sheetName val="AC_PC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CT_cong11"/>
      <sheetName val="dg_cong11"/>
      <sheetName val="Dong_Dau11"/>
      <sheetName val="Dong_Dau_(2)11"/>
      <sheetName val="Sau_dong11"/>
      <sheetName val="Ma_xa11"/>
      <sheetName val="My_dinh11"/>
      <sheetName val="Tong_cong11"/>
      <sheetName val="__11"/>
      <sheetName val="san_vuon11"/>
      <sheetName val="khu_phu_tro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be_tong11"/>
      <sheetName val="Tong_hop_thep11"/>
      <sheetName val="Thuyet_minh11"/>
      <sheetName val="DG_SOC11"/>
      <sheetName val="DG_HQ11"/>
      <sheetName val="Bot_Giat_C11"/>
      <sheetName val="Bot_Giat_P_11"/>
      <sheetName val="THAY_THUNG_H11"/>
      <sheetName val="thi_nghiem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Phu_luc11"/>
      <sheetName val="Gia_trÞ11"/>
      <sheetName val="TH_(T1-6)11"/>
      <sheetName val="_NL11"/>
      <sheetName val="_NL_(2)11"/>
      <sheetName val="CDTHCT_(3)11"/>
      <sheetName val="thkl_(2)11"/>
      <sheetName val="long_tec11"/>
      <sheetName val="CDSL_(2)11"/>
      <sheetName val="Thep_11"/>
      <sheetName val="Chi_tiet_Khoi_luong11"/>
      <sheetName val="TH_khoi_luong11"/>
      <sheetName val="Chiet_tinh_vat_lieu_11"/>
      <sheetName val="TH_KL_VL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ap_cho_cac_DT11"/>
      <sheetName val="Ung_-_hoan11"/>
      <sheetName val="CP_may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phan_tich_DG11"/>
      <sheetName val="gia_vat_lieu11"/>
      <sheetName val="gia_xe_may11"/>
      <sheetName val="gia_nhan_cong11"/>
      <sheetName val="cd_viaK0-T611"/>
      <sheetName val="cdvia_T6-Tc2411"/>
      <sheetName val="cdvia_Tc24-T4611"/>
      <sheetName val="cd_btnL2k0+361-T1911"/>
      <sheetName val="cong_Q211"/>
      <sheetName val="T_U_luong_Q111"/>
      <sheetName val="T_U_luong_Q211"/>
      <sheetName val="T_U_luong_Q3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Tong_Thu11"/>
      <sheetName val="Tong_Chi11"/>
      <sheetName val="Truong_hoc11"/>
      <sheetName val="Cty_CP11"/>
      <sheetName val="G_thau_3B11"/>
      <sheetName val="T_Hop_Thu-chi11"/>
      <sheetName val="Quyet_toan11"/>
      <sheetName val="Thu_hoi11"/>
      <sheetName val="Lai_vay11"/>
      <sheetName val="Tien_vay11"/>
      <sheetName val="Cong_no11"/>
      <sheetName val="Cop_pha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T_xa9"/>
      <sheetName val="Tien_ung9"/>
      <sheetName val="phi_luong39"/>
      <sheetName val="THVT_T59"/>
      <sheetName val="XL1_t59"/>
      <sheetName val="XL2_T59"/>
      <sheetName val="XL3_T59"/>
      <sheetName val="XL5_T59"/>
      <sheetName val="CC_XL19"/>
      <sheetName val="KKTS_049"/>
      <sheetName val="nha_kct9"/>
      <sheetName val="Gia_DAN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hop9"/>
      <sheetName val="kldukien_(107)9"/>
      <sheetName val="qui1_(2)9"/>
      <sheetName val="TH_du_toan_9"/>
      <sheetName val="Du_toan_9"/>
      <sheetName val="C_Tinh9"/>
      <sheetName val="Phu_luc_HD9"/>
      <sheetName val="Gia_du_thau9"/>
      <sheetName val="Ca_xe9"/>
      <sheetName val="congtac_vien-uy9"/>
      <sheetName val="Nhan_luc20019"/>
      <sheetName val="huy_dong_von9"/>
      <sheetName val="Lai_vayxd9"/>
      <sheetName val="Lai_vayphaitra9"/>
      <sheetName val="Lai_vay_9"/>
      <sheetName val="tra_von9"/>
      <sheetName val="KH_chi_tiet9"/>
      <sheetName val="XE_DAU9"/>
      <sheetName val="XE_XANG9"/>
      <sheetName val="Hat_19"/>
      <sheetName val="_H8_duong9"/>
      <sheetName val="Hat_7dg9"/>
      <sheetName val="TH_duong_1B9"/>
      <sheetName val="TH_cau_1B9"/>
      <sheetName val="cau_H19"/>
      <sheetName val="Son_dg9"/>
      <sheetName val="THKL_H99"/>
      <sheetName val="VAT_TU_NHAN_TXQN9"/>
      <sheetName val="bang_tong_ke_khoi_luong_vat_tu9"/>
      <sheetName val="hcong_tkhe9"/>
      <sheetName val="VAT_TU_NHAN_TKHE9"/>
      <sheetName val="hcong_qn9"/>
      <sheetName val="VAT_TU_NHAN_(2)9"/>
      <sheetName val="CO_SO_DU_LIEU_PTVL9"/>
      <sheetName val="Thang_129"/>
      <sheetName val="Thang_110"/>
      <sheetName val="Thang_12_(2)9"/>
      <sheetName val="Thang_019"/>
      <sheetName val="TH_mau_moi_tu_T109"/>
      <sheetName val="Tong_hop_Quy_IV9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Sheet2_(2)10"/>
      <sheetName val="Chi_tiet_-_Dv_lap10"/>
      <sheetName val="TH_KHTC10"/>
      <sheetName val="sent_to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Interim_payment10"/>
      <sheetName val="Bid_Sum10"/>
      <sheetName val="Item_B10"/>
      <sheetName val="Dg_A10"/>
      <sheetName val="Dg_B&amp;C10"/>
      <sheetName val="Material_at_site10"/>
      <sheetName val="Gia_VL10"/>
      <sheetName val="Bang_gia_ca_may10"/>
      <sheetName val="Bang_luong_CB10"/>
      <sheetName val="Bang_P_tich_CT10"/>
      <sheetName val="D_toan_chi_tiet10"/>
      <sheetName val="Bang_TH_Dtoan10"/>
      <sheetName val="KH_2003_(moi_max)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Tong_hop10"/>
      <sheetName val="KL_tong10"/>
      <sheetName val="AC_PC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CT_cong10"/>
      <sheetName val="dg_cong10"/>
      <sheetName val="Dong_Dau10"/>
      <sheetName val="Dong_Dau_(2)10"/>
      <sheetName val="Sau_dong10"/>
      <sheetName val="Ma_xa10"/>
      <sheetName val="My_dinh10"/>
      <sheetName val="Tong_cong10"/>
      <sheetName val="__10"/>
      <sheetName val="san_vuon10"/>
      <sheetName val="khu_phu_tro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be_tong10"/>
      <sheetName val="Tong_hop_thep10"/>
      <sheetName val="Thuyet_minh10"/>
      <sheetName val="DG_SOC10"/>
      <sheetName val="DG_HQ10"/>
      <sheetName val="Bot_Giat_C10"/>
      <sheetName val="Bot_Giat_P_10"/>
      <sheetName val="THAY_THUNG_H10"/>
      <sheetName val="thi_nghiem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Phu_luc10"/>
      <sheetName val="Gia_trÞ10"/>
      <sheetName val="TH_(T1-6)10"/>
      <sheetName val="_NL10"/>
      <sheetName val="_NL_(2)10"/>
      <sheetName val="CDTHCT_(3)10"/>
      <sheetName val="thkl_(2)10"/>
      <sheetName val="long_tec10"/>
      <sheetName val="CDSL_(2)10"/>
      <sheetName val="Thep_10"/>
      <sheetName val="Chi_tiet_Khoi_luong10"/>
      <sheetName val="TH_khoi_luong10"/>
      <sheetName val="Chiet_tinh_vat_lieu_10"/>
      <sheetName val="TH_KL_VL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ap_cho_cac_DT10"/>
      <sheetName val="Ung_-_hoan10"/>
      <sheetName val="CP_may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phan_tich_DG10"/>
      <sheetName val="gia_vat_lieu10"/>
      <sheetName val="gia_xe_may10"/>
      <sheetName val="gia_nhan_cong10"/>
      <sheetName val="cd_viaK0-T610"/>
      <sheetName val="cdvia_T6-Tc2410"/>
      <sheetName val="cdvia_Tc24-T4610"/>
      <sheetName val="cd_btnL2k0+361-T1910"/>
      <sheetName val="cong_Q210"/>
      <sheetName val="T_U_luong_Q110"/>
      <sheetName val="T_U_luong_Q210"/>
      <sheetName val="T_U_luong_Q3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Tong_Thu10"/>
      <sheetName val="Tong_Chi10"/>
      <sheetName val="Truong_hoc10"/>
      <sheetName val="Cty_CP10"/>
      <sheetName val="G_thau_3B10"/>
      <sheetName val="T_Hop_Thu-chi10"/>
      <sheetName val="Quyet_toan10"/>
      <sheetName val="Thu_hoi10"/>
      <sheetName val="Lai_vay10"/>
      <sheetName val="Tien_vay10"/>
      <sheetName val="Cong_no10"/>
      <sheetName val="Cop_pha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T_xa8"/>
      <sheetName val="Tien_ung8"/>
      <sheetName val="phi_luong38"/>
      <sheetName val="THVT_T58"/>
      <sheetName val="XL1_t58"/>
      <sheetName val="XL2_T58"/>
      <sheetName val="XL3_T58"/>
      <sheetName val="XL5_T58"/>
      <sheetName val="CC_XL18"/>
      <sheetName val="KKTS_048"/>
      <sheetName val="nha_kct8"/>
      <sheetName val="Gia_DAN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hop8"/>
      <sheetName val="kldukien_(107)8"/>
      <sheetName val="qui1_(2)8"/>
      <sheetName val="TH_du_toan_8"/>
      <sheetName val="Du_toan_8"/>
      <sheetName val="C_Tinh8"/>
      <sheetName val="Phu_luc_HD8"/>
      <sheetName val="Gia_du_thau8"/>
      <sheetName val="Ca_xe8"/>
      <sheetName val="congtac_vien-uy8"/>
      <sheetName val="Nhan_luc20018"/>
      <sheetName val="huy_dong_von8"/>
      <sheetName val="Lai_vayxd8"/>
      <sheetName val="Lai_vayphaitra8"/>
      <sheetName val="Lai_vay_8"/>
      <sheetName val="tra_von8"/>
      <sheetName val="KH_chi_tiet8"/>
      <sheetName val="XE_DAU8"/>
      <sheetName val="XE_XANG8"/>
      <sheetName val="Hat_18"/>
      <sheetName val="_H8_duong8"/>
      <sheetName val="Hat_7dg8"/>
      <sheetName val="TH_duong_1B8"/>
      <sheetName val="TH_cau_1B8"/>
      <sheetName val="cau_H18"/>
      <sheetName val="Son_dg8"/>
      <sheetName val="THKL_H98"/>
      <sheetName val="VAT_TU_NHAN_TXQN8"/>
      <sheetName val="bang_tong_ke_khoi_luong_vat_tu8"/>
      <sheetName val="hcong_tkhe8"/>
      <sheetName val="VAT_TU_NHAN_TKHE8"/>
      <sheetName val="hcong_qn8"/>
      <sheetName val="VAT_TU_NHAN_(2)8"/>
      <sheetName val="CO_SO_DU_LIEU_PTVL8"/>
      <sheetName val="Thang_128"/>
      <sheetName val="Thang_19"/>
      <sheetName val="Thang_12_(2)8"/>
      <sheetName val="Thang_018"/>
      <sheetName val="TH_mau_moi_tu_T108"/>
      <sheetName val="Tong_hop_Quy_IV8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Sheet2_(2)12"/>
      <sheetName val="Chi_tiet_-_Dv_lap12"/>
      <sheetName val="TH_KHTC12"/>
      <sheetName val="sent_to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Interim_payment12"/>
      <sheetName val="Bid_Sum12"/>
      <sheetName val="Item_B12"/>
      <sheetName val="Dg_A12"/>
      <sheetName val="Dg_B&amp;C12"/>
      <sheetName val="Material_at_site12"/>
      <sheetName val="Gia_VL12"/>
      <sheetName val="Bang_gia_ca_may12"/>
      <sheetName val="Bang_luong_CB12"/>
      <sheetName val="Bang_P_tich_CT12"/>
      <sheetName val="D_toan_chi_tiet12"/>
      <sheetName val="Bang_TH_Dtoan12"/>
      <sheetName val="KH_2003_(moi_max)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Tong_hop12"/>
      <sheetName val="KL_tong12"/>
      <sheetName val="AC_PC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CT_cong12"/>
      <sheetName val="dg_cong12"/>
      <sheetName val="Dong_Dau12"/>
      <sheetName val="Dong_Dau_(2)12"/>
      <sheetName val="Sau_dong12"/>
      <sheetName val="Ma_xa12"/>
      <sheetName val="My_dinh12"/>
      <sheetName val="Tong_cong12"/>
      <sheetName val="__12"/>
      <sheetName val="san_vuon12"/>
      <sheetName val="khu_phu_tro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be_tong12"/>
      <sheetName val="Tong_hop_thep12"/>
      <sheetName val="Thuyet_minh12"/>
      <sheetName val="DG_SOC12"/>
      <sheetName val="DG_HQ12"/>
      <sheetName val="Bot_Giat_C12"/>
      <sheetName val="Bot_Giat_P_12"/>
      <sheetName val="THAY_THUNG_H12"/>
      <sheetName val="thi_nghiem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Phu_luc12"/>
      <sheetName val="Gia_trÞ12"/>
      <sheetName val="TH_(T1-6)12"/>
      <sheetName val="_NL12"/>
      <sheetName val="_NL_(2)12"/>
      <sheetName val="CDTHCT_(3)12"/>
      <sheetName val="thkl_(2)12"/>
      <sheetName val="long_tec12"/>
      <sheetName val="CDSL_(2)12"/>
      <sheetName val="Thep_12"/>
      <sheetName val="Chi_tiet_Khoi_luong12"/>
      <sheetName val="TH_khoi_luong12"/>
      <sheetName val="Chiet_tinh_vat_lieu_12"/>
      <sheetName val="TH_KL_VL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ap_cho_cac_DT12"/>
      <sheetName val="Ung_-_hoan12"/>
      <sheetName val="CP_may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phan_tich_DG12"/>
      <sheetName val="gia_vat_lieu12"/>
      <sheetName val="gia_xe_may12"/>
      <sheetName val="gia_nhan_cong12"/>
      <sheetName val="cd_viaK0-T612"/>
      <sheetName val="cdvia_T6-Tc2412"/>
      <sheetName val="cdvia_Tc24-T4612"/>
      <sheetName val="cd_btnL2k0+361-T1912"/>
      <sheetName val="cong_Q212"/>
      <sheetName val="T_U_luong_Q112"/>
      <sheetName val="T_U_luong_Q212"/>
      <sheetName val="T_U_luong_Q3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Tong_Thu12"/>
      <sheetName val="Tong_Chi12"/>
      <sheetName val="Truong_hoc12"/>
      <sheetName val="Cty_CP12"/>
      <sheetName val="G_thau_3B12"/>
      <sheetName val="T_Hop_Thu-chi12"/>
      <sheetName val="Quyet_toan12"/>
      <sheetName val="Thu_hoi12"/>
      <sheetName val="Lai_vay12"/>
      <sheetName val="Tien_vay12"/>
      <sheetName val="Cong_no12"/>
      <sheetName val="Cop_pha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T_xa10"/>
      <sheetName val="Tien_ung10"/>
      <sheetName val="phi_luong310"/>
      <sheetName val="THVT_T510"/>
      <sheetName val="XL1_t510"/>
      <sheetName val="XL2_T510"/>
      <sheetName val="XL3_T510"/>
      <sheetName val="XL5_T510"/>
      <sheetName val="CC_XL110"/>
      <sheetName val="KKTS_0410"/>
      <sheetName val="nha_kct10"/>
      <sheetName val="Gia_DAN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hop10"/>
      <sheetName val="kldukien_(107)10"/>
      <sheetName val="qui1_(2)10"/>
      <sheetName val="TH_du_toan_10"/>
      <sheetName val="Du_toan_10"/>
      <sheetName val="C_Tinh10"/>
      <sheetName val="Phu_luc_HD10"/>
      <sheetName val="Gia_du_thau10"/>
      <sheetName val="Ca_xe10"/>
      <sheetName val="congtac_vien-uy10"/>
      <sheetName val="Nhan_luc200110"/>
      <sheetName val="huy_dong_von10"/>
      <sheetName val="Lai_vayxd10"/>
      <sheetName val="Lai_vayphaitra10"/>
      <sheetName val="Lai_vay_10"/>
      <sheetName val="tra_von10"/>
      <sheetName val="KH_chi_tiet10"/>
      <sheetName val="XE_DAU10"/>
      <sheetName val="XE_XANG10"/>
      <sheetName val="Hat_110"/>
      <sheetName val="_H8_duong10"/>
      <sheetName val="Hat_7dg10"/>
      <sheetName val="TH_duong_1B10"/>
      <sheetName val="TH_cau_1B10"/>
      <sheetName val="cau_H110"/>
      <sheetName val="Son_dg10"/>
      <sheetName val="THKL_H910"/>
      <sheetName val="VAT_TU_NHAN_TXQN10"/>
      <sheetName val="bang_tong_ke_khoi_luong_vat_t10"/>
      <sheetName val="hcong_tkhe10"/>
      <sheetName val="VAT_TU_NHAN_TKHE10"/>
      <sheetName val="hcong_qn10"/>
      <sheetName val="VAT_TU_NHAN_(2)10"/>
      <sheetName val="CO_SO_DU_LIEU_PTVL10"/>
      <sheetName val="Thang_1210"/>
      <sheetName val="Thang_111"/>
      <sheetName val="Thang_12_(2)10"/>
      <sheetName val="Thang_0110"/>
      <sheetName val="TH_mau_moi_tu_T1010"/>
      <sheetName val="Tong_hop_Quy_IV10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Sheet2_(2)13"/>
      <sheetName val="Chi_tiet_-_Dv_lap13"/>
      <sheetName val="TH_KHTC13"/>
      <sheetName val="sent_to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Interim_payment13"/>
      <sheetName val="Bid_Sum13"/>
      <sheetName val="Item_B13"/>
      <sheetName val="Dg_A13"/>
      <sheetName val="Dg_B&amp;C13"/>
      <sheetName val="Material_at_site13"/>
      <sheetName val="Gia_VL13"/>
      <sheetName val="Bang_gia_ca_may13"/>
      <sheetName val="Bang_luong_CB13"/>
      <sheetName val="Bang_P_tich_CT13"/>
      <sheetName val="D_toan_chi_tiet13"/>
      <sheetName val="Bang_TH_Dtoan13"/>
      <sheetName val="KH_2003_(moi_max)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Tong_hop13"/>
      <sheetName val="KL_tong13"/>
      <sheetName val="AC_PC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CT_cong13"/>
      <sheetName val="dg_cong13"/>
      <sheetName val="Dong_Dau13"/>
      <sheetName val="Dong_Dau_(2)13"/>
      <sheetName val="Sau_dong13"/>
      <sheetName val="Ma_xa13"/>
      <sheetName val="My_dinh13"/>
      <sheetName val="Tong_cong13"/>
      <sheetName val="__13"/>
      <sheetName val="san_vuon13"/>
      <sheetName val="khu_phu_tro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be_tong13"/>
      <sheetName val="Tong_hop_thep13"/>
      <sheetName val="Thuyet_minh13"/>
      <sheetName val="DG_SOC13"/>
      <sheetName val="DG_HQ13"/>
      <sheetName val="Bot_Giat_C13"/>
      <sheetName val="Bot_Giat_P_13"/>
      <sheetName val="THAY_THUNG_H13"/>
      <sheetName val="thi_nghiem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Phu_luc13"/>
      <sheetName val="Gia_trÞ13"/>
      <sheetName val="TH_(T1-6)13"/>
      <sheetName val="_NL13"/>
      <sheetName val="_NL_(2)13"/>
      <sheetName val="CDTHCT_(3)13"/>
      <sheetName val="thkl_(2)13"/>
      <sheetName val="long_tec13"/>
      <sheetName val="CDSL_(2)13"/>
      <sheetName val="Thep_13"/>
      <sheetName val="Chi_tiet_Khoi_luong13"/>
      <sheetName val="TH_khoi_luong13"/>
      <sheetName val="Chiet_tinh_vat_lieu_13"/>
      <sheetName val="TH_KL_VL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ap_cho_cac_DT13"/>
      <sheetName val="Ung_-_hoan13"/>
      <sheetName val="CP_may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phan_tich_DG13"/>
      <sheetName val="gia_vat_lieu13"/>
      <sheetName val="gia_xe_may13"/>
      <sheetName val="gia_nhan_cong13"/>
      <sheetName val="cd_viaK0-T613"/>
      <sheetName val="cdvia_T6-Tc2413"/>
      <sheetName val="cdvia_Tc24-T4613"/>
      <sheetName val="cd_btnL2k0+361-T1913"/>
      <sheetName val="cong_Q213"/>
      <sheetName val="T_U_luong_Q113"/>
      <sheetName val="T_U_luong_Q213"/>
      <sheetName val="T_U_luong_Q3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Tong_Thu13"/>
      <sheetName val="Tong_Chi13"/>
      <sheetName val="Truong_hoc13"/>
      <sheetName val="Cty_CP13"/>
      <sheetName val="G_thau_3B13"/>
      <sheetName val="T_Hop_Thu-chi13"/>
      <sheetName val="Quyet_toan13"/>
      <sheetName val="Thu_hoi13"/>
      <sheetName val="Lai_vay13"/>
      <sheetName val="Tien_vay13"/>
      <sheetName val="Cong_no13"/>
      <sheetName val="Cop_pha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T_xa11"/>
      <sheetName val="Tien_ung11"/>
      <sheetName val="phi_luong311"/>
      <sheetName val="THVT_T511"/>
      <sheetName val="XL1_t511"/>
      <sheetName val="XL2_T511"/>
      <sheetName val="XL3_T511"/>
      <sheetName val="XL5_T511"/>
      <sheetName val="CC_XL111"/>
      <sheetName val="KKTS_0411"/>
      <sheetName val="nha_kct11"/>
      <sheetName val="Gia_DAN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hop11"/>
      <sheetName val="kldukien_(107)11"/>
      <sheetName val="qui1_(2)11"/>
      <sheetName val="TH_du_toan_11"/>
      <sheetName val="Du_toan_11"/>
      <sheetName val="C_Tinh11"/>
      <sheetName val="Phu_luc_HD11"/>
      <sheetName val="Gia_du_thau11"/>
      <sheetName val="Ca_xe11"/>
      <sheetName val="congtac_vien-uy11"/>
      <sheetName val="Nhan_luc200111"/>
      <sheetName val="huy_dong_von11"/>
      <sheetName val="Lai_vayxd11"/>
      <sheetName val="Lai_vayphaitra11"/>
      <sheetName val="Lai_vay_11"/>
      <sheetName val="tra_von11"/>
      <sheetName val="KH_chi_tiet11"/>
      <sheetName val="XE_DAU11"/>
      <sheetName val="XE_XANG11"/>
      <sheetName val="Hat_111"/>
      <sheetName val="_H8_duong11"/>
      <sheetName val="Hat_7dg11"/>
      <sheetName val="TH_duong_1B11"/>
      <sheetName val="TH_cau_1B11"/>
      <sheetName val="cau_H111"/>
      <sheetName val="Son_dg11"/>
      <sheetName val="THKL_H911"/>
      <sheetName val="VAT_TU_NHAN_TXQN11"/>
      <sheetName val="bang_tong_ke_khoi_luong_vat_t11"/>
      <sheetName val="hcong_tkhe11"/>
      <sheetName val="VAT_TU_NHAN_TKHE11"/>
      <sheetName val="hcong_qn11"/>
      <sheetName val="VAT_TU_NHAN_(2)11"/>
      <sheetName val="CO_SO_DU_LIEU_PTVL11"/>
      <sheetName val="Thang_1211"/>
      <sheetName val="Thang_112"/>
      <sheetName val="Thang_12_(2)11"/>
      <sheetName val="Thang_0111"/>
      <sheetName val="TH_mau_moi_tu_T1011"/>
      <sheetName val="Tong_hop_Quy_IV11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Sheet2_(2)14"/>
      <sheetName val="Chi_tiet_-_Dv_lap14"/>
      <sheetName val="TH_KHTC14"/>
      <sheetName val="sent_to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Interim_payment14"/>
      <sheetName val="Bid_Sum14"/>
      <sheetName val="Item_B14"/>
      <sheetName val="Dg_A14"/>
      <sheetName val="Dg_B&amp;C14"/>
      <sheetName val="Material_at_site14"/>
      <sheetName val="Gia_VL14"/>
      <sheetName val="Bang_gia_ca_may14"/>
      <sheetName val="Bang_luong_CB14"/>
      <sheetName val="Bang_P_tich_CT14"/>
      <sheetName val="D_toan_chi_tiet14"/>
      <sheetName val="Bang_TH_Dtoan14"/>
      <sheetName val="KH_2003_(moi_max)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Tong_hop14"/>
      <sheetName val="KL_tong14"/>
      <sheetName val="AC_PC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CT_cong14"/>
      <sheetName val="dg_cong14"/>
      <sheetName val="Dong_Dau14"/>
      <sheetName val="Dong_Dau_(2)14"/>
      <sheetName val="Sau_dong14"/>
      <sheetName val="Ma_xa14"/>
      <sheetName val="My_dinh14"/>
      <sheetName val="Tong_cong14"/>
      <sheetName val="__14"/>
      <sheetName val="san_vuon14"/>
      <sheetName val="khu_phu_tro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be_tong14"/>
      <sheetName val="Tong_hop_thep14"/>
      <sheetName val="Thuyet_minh14"/>
      <sheetName val="DG_SOC14"/>
      <sheetName val="DG_HQ14"/>
      <sheetName val="Bot_Giat_C14"/>
      <sheetName val="Bot_Giat_P_14"/>
      <sheetName val="THAY_THUNG_H14"/>
      <sheetName val="thi_nghiem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Phu_luc14"/>
      <sheetName val="Gia_trÞ14"/>
      <sheetName val="TH_(T1-6)14"/>
      <sheetName val="_NL14"/>
      <sheetName val="_NL_(2)14"/>
      <sheetName val="CDTHCT_(3)14"/>
      <sheetName val="thkl_(2)14"/>
      <sheetName val="long_tec14"/>
      <sheetName val="CDSL_(2)14"/>
      <sheetName val="Thep_14"/>
      <sheetName val="Chi_tiet_Khoi_luong14"/>
      <sheetName val="TH_khoi_luong14"/>
      <sheetName val="Chiet_tinh_vat_lieu_14"/>
      <sheetName val="TH_KL_VL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ap_cho_cac_DT14"/>
      <sheetName val="Ung_-_hoan14"/>
      <sheetName val="CP_may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phan_tich_DG14"/>
      <sheetName val="gia_vat_lieu14"/>
      <sheetName val="gia_xe_may14"/>
      <sheetName val="gia_nhan_cong14"/>
      <sheetName val="cd_viaK0-T614"/>
      <sheetName val="cdvia_T6-Tc2414"/>
      <sheetName val="cdvia_Tc24-T4614"/>
      <sheetName val="cd_btnL2k0+361-T1914"/>
      <sheetName val="cong_Q214"/>
      <sheetName val="T_U_luong_Q114"/>
      <sheetName val="T_U_luong_Q214"/>
      <sheetName val="T_U_luong_Q3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Tong_Thu14"/>
      <sheetName val="Tong_Chi14"/>
      <sheetName val="Truong_hoc14"/>
      <sheetName val="Cty_CP14"/>
      <sheetName val="G_thau_3B14"/>
      <sheetName val="T_Hop_Thu-chi14"/>
      <sheetName val="Quyet_toan14"/>
      <sheetName val="Thu_hoi14"/>
      <sheetName val="Lai_vay14"/>
      <sheetName val="Tien_vay14"/>
      <sheetName val="Cong_no14"/>
      <sheetName val="Cop_pha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T_xa12"/>
      <sheetName val="Tien_ung12"/>
      <sheetName val="phi_luong312"/>
      <sheetName val="THVT_T512"/>
      <sheetName val="XL1_t512"/>
      <sheetName val="XL2_T512"/>
      <sheetName val="XL3_T512"/>
      <sheetName val="XL5_T512"/>
      <sheetName val="CC_XL112"/>
      <sheetName val="KKTS_0412"/>
      <sheetName val="nha_kct12"/>
      <sheetName val="Gia_DAN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hop12"/>
      <sheetName val="kldukien_(107)12"/>
      <sheetName val="qui1_(2)12"/>
      <sheetName val="TH_du_toan_12"/>
      <sheetName val="Du_toan_12"/>
      <sheetName val="C_Tinh12"/>
      <sheetName val="Phu_luc_HD12"/>
      <sheetName val="Gia_du_thau12"/>
      <sheetName val="Ca_xe12"/>
      <sheetName val="congtac_vien-uy12"/>
      <sheetName val="Nhan_luc200112"/>
      <sheetName val="huy_dong_von12"/>
      <sheetName val="Lai_vayxd12"/>
      <sheetName val="Lai_vayphaitra12"/>
      <sheetName val="Lai_vay_12"/>
      <sheetName val="tra_von12"/>
      <sheetName val="KH_chi_tiet12"/>
      <sheetName val="XE_DAU12"/>
      <sheetName val="XE_XANG12"/>
      <sheetName val="Hat_112"/>
      <sheetName val="_H8_duong12"/>
      <sheetName val="Hat_7dg12"/>
      <sheetName val="TH_duong_1B12"/>
      <sheetName val="TH_cau_1B12"/>
      <sheetName val="cau_H112"/>
      <sheetName val="Son_dg12"/>
      <sheetName val="THKL_H912"/>
      <sheetName val="VAT_TU_NHAN_TXQN12"/>
      <sheetName val="bang_tong_ke_khoi_luong_vat_t12"/>
      <sheetName val="hcong_tkhe12"/>
      <sheetName val="VAT_TU_NHAN_TKHE12"/>
      <sheetName val="hcong_qn12"/>
      <sheetName val="VAT_TU_NHAN_(2)12"/>
      <sheetName val="CO_SO_DU_LIEU_PTVL12"/>
      <sheetName val="Thang_1212"/>
      <sheetName val="Thang_113"/>
      <sheetName val="Thang_12_(2)12"/>
      <sheetName val="Thang_0112"/>
      <sheetName val="TH_mau_moi_tu_T1012"/>
      <sheetName val="Tong_hop_Quy_IV12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Sheet2_(2)15"/>
      <sheetName val="Chi_tiet_-_Dv_lap15"/>
      <sheetName val="TH_KHTC15"/>
      <sheetName val="sent_to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Interim_payment15"/>
      <sheetName val="Bid_Sum15"/>
      <sheetName val="Item_B15"/>
      <sheetName val="Dg_A15"/>
      <sheetName val="Dg_B&amp;C15"/>
      <sheetName val="Material_at_site15"/>
      <sheetName val="Gia_VL15"/>
      <sheetName val="Bang_gia_ca_may15"/>
      <sheetName val="Bang_luong_CB15"/>
      <sheetName val="Bang_P_tich_CT15"/>
      <sheetName val="D_toan_chi_tiet15"/>
      <sheetName val="Bang_TH_Dtoan15"/>
      <sheetName val="KH_2003_(moi_max)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Tong_hop15"/>
      <sheetName val="KL_tong15"/>
      <sheetName val="AC_PC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CT_cong15"/>
      <sheetName val="dg_cong15"/>
      <sheetName val="Dong_Dau15"/>
      <sheetName val="Dong_Dau_(2)15"/>
      <sheetName val="Sau_dong15"/>
      <sheetName val="Ma_xa15"/>
      <sheetName val="My_dinh15"/>
      <sheetName val="Tong_cong15"/>
      <sheetName val="__15"/>
      <sheetName val="san_vuon15"/>
      <sheetName val="khu_phu_tro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be_tong15"/>
      <sheetName val="Tong_hop_thep15"/>
      <sheetName val="Thuyet_minh15"/>
      <sheetName val="DG_SOC15"/>
      <sheetName val="DG_HQ15"/>
      <sheetName val="Bot_Giat_C15"/>
      <sheetName val="Bot_Giat_P_15"/>
      <sheetName val="THAY_THUNG_H15"/>
      <sheetName val="thi_nghiem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Phu_luc15"/>
      <sheetName val="Gia_trÞ15"/>
      <sheetName val="TH_(T1-6)15"/>
      <sheetName val="_NL15"/>
      <sheetName val="_NL_(2)15"/>
      <sheetName val="CDTHCT_(3)15"/>
      <sheetName val="thkl_(2)15"/>
      <sheetName val="long_tec15"/>
      <sheetName val="CDSL_(2)15"/>
      <sheetName val="Thep_15"/>
      <sheetName val="Chi_tiet_Khoi_luong15"/>
      <sheetName val="TH_khoi_luong15"/>
      <sheetName val="Chiet_tinh_vat_lieu_15"/>
      <sheetName val="TH_KL_VL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ap_cho_cac_DT15"/>
      <sheetName val="Ung_-_hoan15"/>
      <sheetName val="CP_may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phan_tich_DG15"/>
      <sheetName val="gia_vat_lieu15"/>
      <sheetName val="gia_xe_may15"/>
      <sheetName val="gia_nhan_cong15"/>
      <sheetName val="cd_viaK0-T615"/>
      <sheetName val="cdvia_T6-Tc2415"/>
      <sheetName val="cdvia_Tc24-T4615"/>
      <sheetName val="cd_btnL2k0+361-T1915"/>
      <sheetName val="cong_Q215"/>
      <sheetName val="T_U_luong_Q115"/>
      <sheetName val="T_U_luong_Q215"/>
      <sheetName val="T_U_luong_Q3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Tong_Thu15"/>
      <sheetName val="Tong_Chi15"/>
      <sheetName val="Truong_hoc15"/>
      <sheetName val="Cty_CP15"/>
      <sheetName val="G_thau_3B15"/>
      <sheetName val="T_Hop_Thu-chi15"/>
      <sheetName val="Quyet_toan15"/>
      <sheetName val="Thu_hoi15"/>
      <sheetName val="Lai_vay15"/>
      <sheetName val="Tien_vay15"/>
      <sheetName val="Cong_no15"/>
      <sheetName val="Cop_pha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T_xa13"/>
      <sheetName val="Tien_ung13"/>
      <sheetName val="phi_luong313"/>
      <sheetName val="THVT_T513"/>
      <sheetName val="XL1_t513"/>
      <sheetName val="XL2_T513"/>
      <sheetName val="XL3_T513"/>
      <sheetName val="XL5_T513"/>
      <sheetName val="CC_XL113"/>
      <sheetName val="KKTS_0413"/>
      <sheetName val="nha_kct13"/>
      <sheetName val="Gia_DAN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hop13"/>
      <sheetName val="kldukien_(107)13"/>
      <sheetName val="qui1_(2)13"/>
      <sheetName val="TH_du_toan_13"/>
      <sheetName val="Du_toan_13"/>
      <sheetName val="C_Tinh13"/>
      <sheetName val="Phu_luc_HD13"/>
      <sheetName val="Gia_du_thau13"/>
      <sheetName val="Ca_xe13"/>
      <sheetName val="congtac_vien-uy13"/>
      <sheetName val="Nhan_luc200113"/>
      <sheetName val="huy_dong_von13"/>
      <sheetName val="Lai_vayxd13"/>
      <sheetName val="Lai_vayphaitra13"/>
      <sheetName val="Lai_vay_13"/>
      <sheetName val="tra_von13"/>
      <sheetName val="KH_chi_tiet13"/>
      <sheetName val="XE_DAU13"/>
      <sheetName val="XE_XANG13"/>
      <sheetName val="Hat_113"/>
      <sheetName val="_H8_duong13"/>
      <sheetName val="Hat_7dg13"/>
      <sheetName val="TH_duong_1B13"/>
      <sheetName val="TH_cau_1B13"/>
      <sheetName val="cau_H113"/>
      <sheetName val="Son_dg13"/>
      <sheetName val="THKL_H913"/>
      <sheetName val="VAT_TU_NHAN_TXQN13"/>
      <sheetName val="bang_tong_ke_khoi_luong_vat_t13"/>
      <sheetName val="hcong_tkhe13"/>
      <sheetName val="VAT_TU_NHAN_TKHE13"/>
      <sheetName val="hcong_qn13"/>
      <sheetName val="VAT_TU_NHAN_(2)13"/>
      <sheetName val="CO_SO_DU_LIEU_PTVL13"/>
      <sheetName val="Thang_1213"/>
      <sheetName val="Thang_114"/>
      <sheetName val="Thang_12_(2)13"/>
      <sheetName val="Thang_0113"/>
      <sheetName val="TH_mau_moi_tu_T1013"/>
      <sheetName val="Tong_hop_Quy_IV13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Sheet2_(2)16"/>
      <sheetName val="Chi_tiet_-_Dv_lap16"/>
      <sheetName val="TH_KHTC16"/>
      <sheetName val="sent_to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Interim_payment16"/>
      <sheetName val="Bid_Sum16"/>
      <sheetName val="Item_B16"/>
      <sheetName val="Dg_A16"/>
      <sheetName val="Dg_B&amp;C16"/>
      <sheetName val="Material_at_site16"/>
      <sheetName val="Gia_VL16"/>
      <sheetName val="Bang_gia_ca_may16"/>
      <sheetName val="Bang_luong_CB16"/>
      <sheetName val="Bang_P_tich_CT16"/>
      <sheetName val="D_toan_chi_tiet16"/>
      <sheetName val="Bang_TH_Dtoan16"/>
      <sheetName val="KH_2003_(moi_max)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Tong_hop16"/>
      <sheetName val="KL_tong16"/>
      <sheetName val="AC_PC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CT_cong16"/>
      <sheetName val="dg_cong16"/>
      <sheetName val="Dong_Dau16"/>
      <sheetName val="Dong_Dau_(2)16"/>
      <sheetName val="Sau_dong16"/>
      <sheetName val="Ma_xa16"/>
      <sheetName val="My_dinh16"/>
      <sheetName val="Tong_cong16"/>
      <sheetName val="__16"/>
      <sheetName val="san_vuon16"/>
      <sheetName val="khu_phu_tro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be_tong16"/>
      <sheetName val="Tong_hop_thep16"/>
      <sheetName val="Thuyet_minh16"/>
      <sheetName val="DG_SOC16"/>
      <sheetName val="DG_HQ16"/>
      <sheetName val="Bot_Giat_C16"/>
      <sheetName val="Bot_Giat_P_16"/>
      <sheetName val="THAY_THUNG_H16"/>
      <sheetName val="thi_nghiem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Phu_luc16"/>
      <sheetName val="Gia_trÞ16"/>
      <sheetName val="TH_(T1-6)16"/>
      <sheetName val="_NL16"/>
      <sheetName val="_NL_(2)16"/>
      <sheetName val="CDTHCT_(3)16"/>
      <sheetName val="thkl_(2)16"/>
      <sheetName val="long_tec16"/>
      <sheetName val="CDSL_(2)16"/>
      <sheetName val="Thep_16"/>
      <sheetName val="Chi_tiet_Khoi_luong16"/>
      <sheetName val="TH_khoi_luong16"/>
      <sheetName val="Chiet_tinh_vat_lieu_16"/>
      <sheetName val="TH_KL_VL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ap_cho_cac_DT16"/>
      <sheetName val="Ung_-_hoan16"/>
      <sheetName val="CP_may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phan_tich_DG16"/>
      <sheetName val="gia_vat_lieu16"/>
      <sheetName val="gia_xe_may16"/>
      <sheetName val="gia_nhan_cong16"/>
      <sheetName val="cd_viaK0-T616"/>
      <sheetName val="cdvia_T6-Tc2416"/>
      <sheetName val="cdvia_Tc24-T4616"/>
      <sheetName val="cd_btnL2k0+361-T1916"/>
      <sheetName val="cong_Q216"/>
      <sheetName val="T_U_luong_Q116"/>
      <sheetName val="T_U_luong_Q216"/>
      <sheetName val="T_U_luong_Q3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Tong_Thu16"/>
      <sheetName val="Tong_Chi16"/>
      <sheetName val="Truong_hoc16"/>
      <sheetName val="Cty_CP16"/>
      <sheetName val="G_thau_3B16"/>
      <sheetName val="T_Hop_Thu-chi16"/>
      <sheetName val="Quyet_toan16"/>
      <sheetName val="Thu_hoi16"/>
      <sheetName val="Lai_vay16"/>
      <sheetName val="Tien_vay16"/>
      <sheetName val="Cong_no16"/>
      <sheetName val="Cop_pha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T_xa14"/>
      <sheetName val="Tien_ung14"/>
      <sheetName val="phi_luong314"/>
      <sheetName val="THVT_T514"/>
      <sheetName val="XL1_t514"/>
      <sheetName val="XL2_T514"/>
      <sheetName val="XL3_T514"/>
      <sheetName val="XL5_T514"/>
      <sheetName val="CC_XL114"/>
      <sheetName val="KKTS_0414"/>
      <sheetName val="nha_kct14"/>
      <sheetName val="Gia_DAN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hop14"/>
      <sheetName val="kldukien_(107)14"/>
      <sheetName val="qui1_(2)14"/>
      <sheetName val="TH_du_toan_14"/>
      <sheetName val="Du_toan_14"/>
      <sheetName val="C_Tinh14"/>
      <sheetName val="Phu_luc_HD14"/>
      <sheetName val="Gia_du_thau14"/>
      <sheetName val="Ca_xe14"/>
      <sheetName val="congtac_vien-uy14"/>
      <sheetName val="Nhan_luc200114"/>
      <sheetName val="huy_dong_von14"/>
      <sheetName val="Lai_vayxd14"/>
      <sheetName val="Lai_vayphaitra14"/>
      <sheetName val="Lai_vay_14"/>
      <sheetName val="tra_von14"/>
      <sheetName val="KH_chi_tiet14"/>
      <sheetName val="XE_DAU14"/>
      <sheetName val="XE_XANG14"/>
      <sheetName val="Hat_114"/>
      <sheetName val="_H8_duong14"/>
      <sheetName val="Hat_7dg14"/>
      <sheetName val="TH_duong_1B14"/>
      <sheetName val="TH_cau_1B14"/>
      <sheetName val="cau_H114"/>
      <sheetName val="Son_dg14"/>
      <sheetName val="THKL_H914"/>
      <sheetName val="VAT_TU_NHAN_TXQN14"/>
      <sheetName val="bang_tong_ke_khoi_luong_vat_t14"/>
      <sheetName val="hcong_tkhe14"/>
      <sheetName val="VAT_TU_NHAN_TKHE14"/>
      <sheetName val="hcong_qn14"/>
      <sheetName val="VAT_TU_NHAN_(2)14"/>
      <sheetName val="CO_SO_DU_LIEU_PTVL14"/>
      <sheetName val="Thang_1214"/>
      <sheetName val="Thang_115"/>
      <sheetName val="Thang_12_(2)14"/>
      <sheetName val="Thang_0114"/>
      <sheetName val="TH_mau_moi_tu_T1014"/>
      <sheetName val="Tong_hop_Quy_IV14"/>
      <sheetName val="data07fib"/>
      <sheetName val="data08fib"/>
      <sheetName val="data09fib"/>
      <sheetName val="Package1"/>
      <sheetName val="Ranh ࡤoc"/>
      <sheetName val="X"/>
      <sheetName val="è"/>
      <sheetName val="2012"/>
      <sheetName val="DS_10"/>
      <sheetName val="TK11_x0018_"/>
      <sheetName val="Sprachelemente"/>
      <sheetName val="theo doi sach T11"/>
      <sheetName val="U102-U104 Detail"/>
      <sheetName val="HTTK"/>
      <sheetName val="PRECAST lightconc-II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name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Articoli da prezziario"/>
      <sheetName val="ELEC_MCI"/>
      <sheetName val="INST_MCI"/>
      <sheetName val="MECH_MCI"/>
      <sheetName val="TITLES"/>
      <sheetName val="Gravel in pond"/>
      <sheetName val="\\Kaefer-delhi\general$\MGT-DRT"/>
      <sheetName val="BASE MET"/>
      <sheetName val="견적대비 견적서"/>
      <sheetName val="LOAD-46"/>
      <sheetName val="수량산출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IN"/>
      <sheetName val="SC"/>
      <sheetName val="단가"/>
      <sheetName val="파일의이용"/>
      <sheetName val="내역및총괄"/>
      <sheetName val="clv_x0014_"/>
      <sheetName val="THDGØ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o-no.2"/>
      <sheetName val="INFOR-ST"/>
      <sheetName val="Design"/>
      <sheetName val="Phuc loi׮"/>
      <sheetName val="Phuc loiԼ"/>
      <sheetName val="Phuc loiע_x0000__x0000__x0000_Ꮆ最"/>
      <sheetName val="gene0402AMT&gt;0"/>
      <sheetName val="BAL42"/>
      <sheetName val="Breakeven Analysis"/>
      <sheetName val="CST1198"/>
      <sheetName val="Daily Record"/>
      <sheetName val="DATA10"/>
      <sheetName val="CPLT"/>
      <sheetName val="5%"/>
      <sheetName val="SCoTT"/>
      <sheetName val="Project Data"/>
      <sheetName val="bo ma"/>
      <sheetName val="TH06"/>
      <sheetName val="SLTB PT T06"/>
      <sheetName val="VT Nhap - Xuat T06"/>
      <sheetName val="Hướng dẫn"/>
      <sheetName val="Cau_2(3)2"/>
      <sheetName val="Chiet_tinh_6at_lieu_1"/>
      <sheetName val="gia_vat_,ieu1"/>
      <sheetName val="PIPE-03E_XLS1"/>
      <sheetName val="[PIPE-03E_XLSÝ26+960-27+150_4(1"/>
      <sheetName val="THKL_H42"/>
      <sheetName val="Du_toan1"/>
      <sheetName val="Tro_giup1"/>
      <sheetName val="NAM_20042"/>
      <sheetName val="Du_thau1"/>
      <sheetName val="Phan_tich_don_gia_(doc)1"/>
      <sheetName val="Chung_tu1"/>
      <sheetName val="So_cai1"/>
      <sheetName val="Can_doi1"/>
      <sheetName val="Phat_sinh1"/>
      <sheetName val="Nhap_VT_oto1"/>
      <sheetName val="Phan_tich_vat_tu1"/>
      <sheetName val="Tong_hop_vat_tu1"/>
      <sheetName val="Tong_hop_gia1"/>
      <sheetName val="May_thi_cong1"/>
      <sheetName val="Chi_phi_chung1"/>
      <sheetName val="Don_gia1"/>
      <sheetName val="Project_Data1"/>
      <sheetName val="Check_C1"/>
      <sheetName val="bo_ma1"/>
      <sheetName val="SLTB_PT_T061"/>
      <sheetName val="VT_Nhap_-_Xuat_T061"/>
      <sheetName val="Hướng_dẫn1"/>
      <sheetName val="Chiet_tinh_6at_lieu_"/>
      <sheetName val="gia_vat_,ieu"/>
      <sheetName val="Chung_tu"/>
      <sheetName val="So_cai"/>
      <sheetName val="Can_doi"/>
      <sheetName val="Phat_sinh"/>
      <sheetName val="Nhap_VT_oto"/>
      <sheetName val="May_thi_cong"/>
      <sheetName val="Chi_phi_chung"/>
      <sheetName val="Project_Data"/>
      <sheetName val="bo_ma"/>
      <sheetName val="SLTB_PT_T06"/>
      <sheetName val="VT_Nhap_-_Xuat_T06"/>
      <sheetName val="Hướng_dẫn"/>
      <sheetName val="PTMQT"/>
      <sheetName val="Q1-0_x0000_"/>
      <sheetName val="sort2"/>
      <sheetName val="Gia giao VL den HT"/>
      <sheetName val="Gia VL den HT"/>
      <sheetName val="DataSheet"/>
      <sheetName val="SEX"/>
      <sheetName val="30개월기준대비표 아랍택)"/>
      <sheetName val="총괄표 (2)"/>
      <sheetName val="project management"/>
      <sheetName val="inter"/>
      <sheetName val="COST"/>
      <sheetName val="ctiet-KVThanhTri-YUR"/>
      <sheetName val="DATACOC"/>
      <sheetName val="DATA TV"/>
      <sheetName val="PN1"/>
      <sheetName val="PN1A"/>
      <sheetName val="PN2"/>
      <sheetName val="unitmass"/>
      <sheetName val="BDG"/>
      <sheetName val="DATA BASE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CFA Sumary"/>
      <sheetName val="VT,NC,M"/>
      <sheetName val="Metode"/>
      <sheetName val="Project Brief"/>
      <sheetName val="KT CUA "/>
      <sheetName val="125x125"/>
      <sheetName val="TOSHIBA-Structure"/>
      <sheetName val="VL-NC-M"/>
      <sheetName val="입찰안"/>
      <sheetName val="UFA&amp;NRA"/>
      <sheetName val="GFA"/>
      <sheetName val="PXuaÀ"/>
      <sheetName val="PXua°"/>
      <sheetName val="DM.ChiPhi"/>
      <sheetName val="CD"/>
      <sheetName val="Summary ( No use) "/>
      <sheetName val="built-up rate"/>
      <sheetName val="List of works"/>
      <sheetName val="Bill 01 - CTN"/>
      <sheetName val="TinhGiaMTC"/>
      <sheetName val="TH N.Cong"/>
      <sheetName val="TinhGiaNC"/>
      <sheetName val="Executive Summary"/>
      <sheetName val="Don gia vung III"/>
      <sheetName val="CF -Update 31Jul06"/>
      <sheetName val="COAT&amp;WRAP-QIOT-#3"/>
      <sheetName val="AC equipment"/>
      <sheetName val="TONG HOP "/>
      <sheetName val="THU TIEN QUI"/>
      <sheetName val="VBA code"/>
      <sheetName val="SUM-WS"/>
      <sheetName val="SUM-WW"/>
      <sheetName val="F1 WS "/>
      <sheetName val=" F1 WW"/>
      <sheetName val="GI pipe"/>
      <sheetName val="data charging GAS"/>
      <sheetName val="2F WS"/>
      <sheetName val=" F2 WW "/>
      <sheetName val="F3 WS"/>
      <sheetName val=" F3 WW"/>
      <sheetName val="F9 WS "/>
      <sheetName val=" F9 WW "/>
      <sheetName val="F10 WS"/>
      <sheetName val=" F10 WW"/>
      <sheetName val="Main GH WS "/>
      <sheetName val=" Main GH WW"/>
      <sheetName val="Sub GH WS"/>
      <sheetName val="Sub GH WW"/>
      <sheetName val="_MGT-DRT_MGT-IMPR_MGT-SC@_BA039"/>
      <sheetName val="_N_MGT-DRT_MGT-IMPR_MGT-SC@_BA0"/>
      <sheetName val="tank list"/>
      <sheetName val="SLGA"/>
      <sheetName val="Bgia"/>
      <sheetName val="設備分析"/>
      <sheetName val="DM_BBNT"/>
      <sheetName val="TCVN"/>
      <sheetName val="PACK"/>
      <sheetName val="INV"/>
      <sheetName val="DM LD"/>
      <sheetName val="CTDZTA(5)"/>
      <sheetName val="THONG SO"/>
      <sheetName val="Đơn giá chi tiết TN 39"/>
      <sheetName val="7.Khau tru "/>
      <sheetName val="factors"/>
      <sheetName val="DGG"/>
      <sheetName val="Phan tho"/>
      <sheetName val="Cap DUL"/>
      <sheetName val="CSA-Rate Build Up"/>
      <sheetName val="Phương án 1"/>
      <sheetName val="Hạng mục chung (2)"/>
      <sheetName val="1F"/>
      <sheetName val="PT BEAM 3F"/>
      <sheetName val="PT BEAM 2F"/>
      <sheetName val="Rev domes 17"/>
      <sheetName val="Control"/>
      <sheetName val="DATA1"/>
      <sheetName val="t_x0005_"/>
      <sheetName val="t&lt;"/>
      <sheetName val="t_x001c_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ITB_COST"/>
      <sheetName val="General_Data"/>
      <sheetName val="_ｹ-ﾌﾞﾙ"/>
      <sheetName val="기계"/>
      <sheetName val="내역서_"/>
      <sheetName val="KH-200"/>
      <sheetName val="Architecture_Work"/>
      <sheetName val="HRSG_PRINT"/>
      <sheetName val="PO_Contabilizado_31-12-04"/>
      <sheetName val="4_주별물량Table"/>
      <sheetName val="w't_table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P7_HO Termination 07"/>
      <sheetName val="Aging"/>
      <sheetName val="Credit"/>
      <sheetName val="CustList"/>
      <sheetName val="Info"/>
      <sheetName val="Tool"/>
      <sheetName val="ton"/>
      <sheetName val="Thông tin"/>
      <sheetName val="IBs"/>
      <sheetName val="BJ1"/>
      <sheetName val="BJ0"/>
      <sheetName val="BJc"/>
      <sheetName val="0_x0000_Ԁ_x0000_가"/>
      <sheetName val="kinh phí XD"/>
      <sheetName val="TGTGT"/>
      <sheetName val="Kenlon"/>
      <sheetName val="Ken chai"/>
      <sheetName val="Tigerlon"/>
      <sheetName val="Tigerchainho"/>
      <sheetName val="Tiger chai lon"/>
      <sheetName val="Sai gon do"/>
      <sheetName val="Tong cong no"/>
      <sheetName val="Chitietcongno quan "/>
      <sheetName val="設備仕様一覧"/>
      <sheetName val="新ｶﾞｽ設計"/>
      <sheetName val="Quotation(Ref)byPOLYCO"/>
      <sheetName val="cong_bien_t102"/>
      <sheetName val="luong_t9_2"/>
      <sheetName val="bb_t92"/>
      <sheetName val="Chenh_lech2"/>
      <sheetName val="Kinh_phí2"/>
      <sheetName val="nguyen_lieu2"/>
      <sheetName val="soi_tho_soi_det2"/>
      <sheetName val="soi_thuong2"/>
      <sheetName val="vai_det2"/>
      <sheetName val="chi_phi_1tan2"/>
      <sheetName val="von_luu_dong2"/>
      <sheetName val="thue_VAT2"/>
      <sheetName val="doanh_thu2"/>
      <sheetName val="doanh_thu_loi_nhuan2"/>
      <sheetName val="dong_tien2"/>
      <sheetName val="thu_hoi_von2"/>
      <sheetName val="hoan_von2"/>
      <sheetName val="dothi_npv2"/>
      <sheetName val="diem_hoa_von2"/>
      <sheetName val="nop_ngan_sach2"/>
      <sheetName val="chi_tieu2"/>
      <sheetName val="Co_quan_TCT2"/>
      <sheetName val="BOT_(PA_chon)2"/>
      <sheetName val="Yaly_&amp;_Ri_Ninh2"/>
      <sheetName val="Thuy_dien_Na_Loi2"/>
      <sheetName val="bang_so_sanh_tong_hop2"/>
      <sheetName val="bang_so_sanh_tong_hop_(ty_le)2"/>
      <sheetName val="thu_nhap_binh_quan_(2)2"/>
      <sheetName val="dang_huong2"/>
      <sheetName val="phuong_an_12"/>
      <sheetName val="phuong_an_1_(2)2"/>
      <sheetName val="phuong_an22"/>
      <sheetName val="tong_hop_BQ2"/>
      <sheetName val="tong_hop_BQ-12"/>
      <sheetName val="phuong_an_chon2"/>
      <sheetName val="bang_so_sanh_tong_hop_(_PA_cho2"/>
      <sheetName val="dang_ap_dung2"/>
      <sheetName val="bang_tong_hop_(dang_huong)2"/>
      <sheetName val="CT_032"/>
      <sheetName val="TH_032"/>
      <sheetName val="B_T_HOP1"/>
      <sheetName val="HT_HE_DUONG1"/>
      <sheetName val="DH_D1,21"/>
      <sheetName val="MTO_REV_01"/>
      <sheetName val="Bang_gia_NC1"/>
      <sheetName val="gia_phan_mong1"/>
      <sheetName val="TH_DZ351"/>
      <sheetName val="AC_equipment"/>
      <sheetName val="BB_NT_GD_H-thanh1"/>
      <sheetName val="BB_NT_KL1"/>
      <sheetName val="CL_PP1"/>
      <sheetName val="TH_DgPP1"/>
      <sheetName val="Dg_PP1"/>
      <sheetName val="CL_DgPP1"/>
      <sheetName val="TH_DDau1"/>
      <sheetName val="TH_DVu1"/>
      <sheetName val="CL_Dvu1"/>
      <sheetName val="TH_DgDvu1"/>
      <sheetName val="Dg_DV1"/>
      <sheetName val="C_O1"/>
      <sheetName val="TH_dg_OC1"/>
      <sheetName val="CL_CatOng1"/>
      <sheetName val="Bang_qui_cach_Vtu1"/>
      <sheetName val="QT_Duoc_(Hai)1"/>
      <sheetName val="BLR_11"/>
      <sheetName val="D_Da01"/>
      <sheetName val="Div__A1"/>
      <sheetName val="TSCD_ko_dung1"/>
      <sheetName val="Tong_vat_tu1"/>
      <sheetName val="VT_luu1"/>
      <sheetName val="Vtu_u_dong1"/>
      <sheetName val="TSLD_khac1"/>
      <sheetName val="CC_da_pbo_het1"/>
      <sheetName val="26+960-27+050_91"/>
      <sheetName val="luong_thang_101"/>
      <sheetName val="tong_hop_thang_101"/>
      <sheetName val="TH_111"/>
      <sheetName val="px_khai_thac_21"/>
      <sheetName val="dao_lo_so_21"/>
      <sheetName val="luong_vp_thang_101"/>
      <sheetName val="Chenh_lech_vat_tu1"/>
      <sheetName val="Gia_tri_vat_tu1"/>
      <sheetName val="Chi_phi_van_chuyen1"/>
      <sheetName val="Don_gia_chi_tiet1"/>
      <sheetName val="Tong_hop_kinh_phi1"/>
      <sheetName val="Tu_van_Thiet_ke1"/>
      <sheetName val="Tien_do_thi_cong1"/>
      <sheetName val="Bia_du_toan1"/>
      <sheetName val="L_D17041"/>
      <sheetName val="TK_331c11"/>
      <sheetName val="CT_3311"/>
      <sheetName val="CT_1311"/>
      <sheetName val="28+!60-28+420_5K951"/>
      <sheetName val="Thi_sinh1"/>
      <sheetName val="Cham_cong1"/>
      <sheetName val="Bang_luong1"/>
      <sheetName val="STH_1521"/>
      <sheetName val="CN_3311"/>
      <sheetName val="VC_MONG1"/>
      <sheetName val="LUONG_NC1"/>
      <sheetName val="BKE_CT_GOC1"/>
      <sheetName val="BKE_CT_GOC_(2)1"/>
      <sheetName val="CTGS10_(2)1"/>
      <sheetName val="THV_CHI_61"/>
      <sheetName val="27+500-700_4(k85)1"/>
      <sheetName val="B9_SCL_(2)1"/>
      <sheetName val="Thang_7-051"/>
      <sheetName val="Bia_dvi1"/>
      <sheetName val="B3_Tonghop_thang1"/>
      <sheetName val="Liệt_kê"/>
      <sheetName val="CHIET_TINH_TBA1"/>
      <sheetName val="CHIET_TINH_DZ_0,41"/>
      <sheetName val="CHIET_TINH_CCT1"/>
      <sheetName val="cong_bien_t1&lt;1"/>
      <sheetName val="Bang_2B1"/>
      <sheetName val="Dgia_vat_tu1"/>
      <sheetName val="Don_gia_III1"/>
      <sheetName val="Dgia_VT1"/>
      <sheetName val="Cong_doan1"/>
      <sheetName val="VËt_liÖu"/>
      <sheetName val="K_L­¬ng_"/>
      <sheetName val="GTDT_"/>
      <sheetName val="Bï_VL_"/>
      <sheetName val="Tæng_Hîp"/>
      <sheetName val="Kinh_PhÝ"/>
      <sheetName val="T_kÕ"/>
      <sheetName val="tÝnh_VL"/>
      <sheetName val="KL_®Ëp"/>
      <sheetName val="Lµng_Lµ"/>
      <sheetName val="THDN_MBA_phu_tai"/>
      <sheetName val="TBA_CC"/>
      <sheetName val="Purchase_Order"/>
      <sheetName val="Customize_Your_Purchase_Order"/>
      <sheetName val="A__Building__"/>
      <sheetName val="Qty-(Arc_)"/>
      <sheetName val="TH_K_II"/>
      <sheetName val="TH_K_I"/>
      <sheetName val="Electrical_Breakdown"/>
      <sheetName val="DTcojg_4-5"/>
      <sheetName val="DGchitiet_"/>
      <sheetName val="P_LIST"/>
      <sheetName val="MAKING_BILL"/>
      <sheetName val="CO_FORM_A"/>
      <sheetName val="HOI_PHIEU"/>
      <sheetName val="YEU_CAU_TT_TECH_(LC)"/>
      <sheetName val="shipping_advice"/>
      <sheetName val="TH_du_toan¸"/>
      <sheetName val="TH_du_toann"/>
      <sheetName val="ND13-1+334"/>
      <sheetName val="26+960-27+150_5(k95!"/>
      <sheetName val="TH_du_toanþ"/>
      <sheetName val="bANG_THANH_TOAN_LUONG_SC"/>
      <sheetName val="DON_GIA_TIEN_LUONG_SXCB"/>
      <sheetName val="bang_ke_luong_sc"/>
      <sheetName val="DICH_VU"/>
      <sheetName val="BD_LE_TET"/>
      <sheetName val="BANG_THANH_TOAN_LUONG_TO_SO_CHE"/>
      <sheetName val="BANG_TONG_HOP_LUONG_SP"/>
      <sheetName val="Bang_ke_tien_luong_O_phong"/>
      <sheetName val="bang_ke_luong_SP"/>
      <sheetName val="tam_ung_luong_ky_I"/>
      <sheetName val="bao_cao_BHXH_6_thang"/>
      <sheetName val="DMVT1_(2)"/>
      <sheetName val="Ki泺m_tra_DS_thue_GTGT"/>
      <sheetName val="27+740-820_3(k95)"/>
      <sheetName val="20_9_05"/>
      <sheetName val="Thanh_toan"/>
      <sheetName val="B_11D_"/>
      <sheetName val="Bang_luong_"/>
      <sheetName val="Gia_tr?"/>
      <sheetName val="Ki??m_tra_DS_thue_GTGT"/>
      <sheetName val="Thuong_dip_nhan_danh_hieu_AHL?"/>
      <sheetName val="Tojg_hop_thep"/>
      <sheetName val="tph_AAHSTOT27"/>
      <sheetName val="Van_chtyen"/>
      <sheetName val="DS_dang_ky_thi_dua_2005"/>
      <sheetName val="DS_khen_thuong2004"/>
      <sheetName val="quy_bao_lu_05"/>
      <sheetName val="VT_co_phuong"/>
      <sheetName val="Da_hai"/>
      <sheetName val="VT_A_ma"/>
      <sheetName val="VT_van_ho"/>
      <sheetName val="Son_A_Ma"/>
      <sheetName val="Son_Co_Ph"/>
      <sheetName val="Mau_giao"/>
      <sheetName val="TT_TH"/>
      <sheetName val="vat_lieu_tan_hoat"/>
      <sheetName val="KL_tonࡧ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Ca_D"/>
      <sheetName val="bang_ke_nop`thue"/>
      <sheetName val="TK_911"/>
      <sheetName val="H_long"/>
      <sheetName val="C_Mong"/>
      <sheetName val="M_Phu"/>
      <sheetName val="T_Son"/>
      <sheetName val="V_Don"/>
      <sheetName val="Y_Kien"/>
      <sheetName val="V_Quang"/>
      <sheetName val="Q_Lam"/>
      <sheetName val="P_Thu"/>
      <sheetName val="T_Coc"/>
      <sheetName val="D_Nghia"/>
      <sheetName val="TT_DH"/>
      <sheetName val="P_Phu"/>
      <sheetName val="P_Lai"/>
      <sheetName val="N_Xuyen"/>
      <sheetName val="H_quan"/>
      <sheetName val="S_Dang"/>
      <sheetName val="N_Quan"/>
      <sheetName val="C_Dam"/>
      <sheetName val="B_luan"/>
      <sheetName val="M_Luong"/>
      <sheetName val="B_Doan"/>
      <sheetName val="H_Do"/>
      <sheetName val="D_Khe"/>
      <sheetName val="P_Trung"/>
      <sheetName val="V_du"/>
      <sheetName val="TK_711"/>
      <sheetName val="TK_632"/>
      <sheetName val="Chi_tiet_511"/>
      <sheetName val="TK_511"/>
      <sheetName val="TK_342_(_thue_T_C_)"/>
      <sheetName val="Phat_sinh_2005"/>
      <sheetName val="TK_341vay_dai_han_"/>
      <sheetName val="TK_214"/>
      <sheetName val="TK_212"/>
      <sheetName val="Chi_tiet_TK_211"/>
      <sheetName val="TK_211"/>
      <sheetName val="TK_154"/>
      <sheetName val="Chi_tiet_TK_152"/>
      <sheetName val="TK_152"/>
      <sheetName val="Chung_tu_ghi_so_"/>
      <sheetName val="TK_142"/>
      <sheetName val="TK_141"/>
      <sheetName val="TK_133"/>
      <sheetName val="Chi_tiet_TK131"/>
      <sheetName val="TK_131"/>
      <sheetName val="TK_112"/>
      <sheetName val="TK_111"/>
      <sheetName val="Phieu_thu"/>
      <sheetName val="Phieu_chi_"/>
      <sheetName val="Phieu_nhap_VTu_"/>
      <sheetName val="Phieu_xuat_VTu"/>
      <sheetName val="Can_doi_vat_tu_nhap_xuat_"/>
      <sheetName val="Vat_tu_nhapxuat_nam_2005"/>
      <sheetName val="Ca_may_can_dung_nam_2005"/>
      <sheetName val="Vat_Tu_can_cho_CT_nam_2005"/>
      <sheetName val="HD_thu_mua_hang_NLS_"/>
      <sheetName val="HD_thu_mua_cat_soi_"/>
      <sheetName val="TLy_HD_mua_ban_"/>
      <sheetName val="CAU_1"/>
      <sheetName val="CAU5_A_Thu"/>
      <sheetName val="yen_lenh"/>
      <sheetName val="CAU5_(1+2)"/>
      <sheetName val="CAU_7_(O_Hien)"/>
      <sheetName val="CAU_7"/>
      <sheetName val="TCCG_(_NH)"/>
      <sheetName val="Cau_9"/>
      <sheetName val="Cau_11"/>
      <sheetName val="TONG_HOP_VL-NC"/>
      <sheetName val="Summary_(1)"/>
      <sheetName val="List_of_Houses"/>
      <sheetName val="B2_SITE_WORKS"/>
      <sheetName val="B3_CONCRETE_WORKS"/>
      <sheetName val="B4_MASONRY_WORKS"/>
      <sheetName val="B5_METAL_WORKS"/>
      <sheetName val="B6_THERMAL&amp;MOITURE"/>
      <sheetName val="B7_ALU_GLASS_D&amp;W"/>
      <sheetName val="B8_FINISHING_WORKS"/>
      <sheetName val="B12_EXTERNAL_WORKS"/>
      <sheetName val="DMVT_-_2"/>
      <sheetName val="B__Additional_items"/>
      <sheetName val="C__VE_items_Add1"/>
      <sheetName val="F__VE_items_Updated_Add1"/>
      <sheetName val="G__Duplicated_items"/>
      <sheetName val="cong_bien_t103"/>
      <sheetName val="luong_t9_3"/>
      <sheetName val="bb_t93"/>
      <sheetName val="THKL_H43"/>
      <sheetName val="Chenh_lech3"/>
      <sheetName val="Kinh_phí3"/>
      <sheetName val="nguyen_lieu3"/>
      <sheetName val="soi_tho_soi_det3"/>
      <sheetName val="soi_thuong3"/>
      <sheetName val="vai_det3"/>
      <sheetName val="chi_phi_1tan3"/>
      <sheetName val="von_luu_dong3"/>
      <sheetName val="thue_VAT3"/>
      <sheetName val="doanh_thu3"/>
      <sheetName val="doanh_thu_loi_nhuan3"/>
      <sheetName val="dong_tien3"/>
      <sheetName val="thu_hoi_von3"/>
      <sheetName val="hoan_von3"/>
      <sheetName val="dothi_npv3"/>
      <sheetName val="diem_hoa_von3"/>
      <sheetName val="nop_ngan_sach3"/>
      <sheetName val="chi_tieu3"/>
      <sheetName val="Co_quan_TCT3"/>
      <sheetName val="BOT_(PA_chon)3"/>
      <sheetName val="Yaly_&amp;_Ri_Ninh3"/>
      <sheetName val="Thuy_dien_Na_Loi3"/>
      <sheetName val="bang_so_sanh_tong_hop3"/>
      <sheetName val="bang_so_sanh_tong_hop_(ty_le)3"/>
      <sheetName val="thu_nhap_binh_quan_(2)3"/>
      <sheetName val="dang_huong3"/>
      <sheetName val="phuong_an_13"/>
      <sheetName val="phuong_an_1_(2)3"/>
      <sheetName val="phuong_an23"/>
      <sheetName val="tong_hop_BQ3"/>
      <sheetName val="tong_hop_BQ-13"/>
      <sheetName val="phuong_an_chon3"/>
      <sheetName val="bang_so_sanh_tong_hop_(_PA_cho3"/>
      <sheetName val="dang_ap_dung3"/>
      <sheetName val="bang_tong_hop_(dang_huong)3"/>
      <sheetName val="CT_033"/>
      <sheetName val="TH_033"/>
      <sheetName val="Cau_2(3)3"/>
      <sheetName val="B_T_HOP2"/>
      <sheetName val="HT_HE_DUONG2"/>
      <sheetName val="DH_D1,22"/>
      <sheetName val="Tro_giup2"/>
      <sheetName val="MTO_REV_02"/>
      <sheetName val="Bang_gia_NC2"/>
      <sheetName val="gia_phan_mong2"/>
      <sheetName val="TH_DZ352"/>
      <sheetName val="NAM_20043"/>
      <sheetName val="AC_equipment1"/>
      <sheetName val="BB_NT_GD_H-thanh2"/>
      <sheetName val="BB_NT_KL2"/>
      <sheetName val="CL_PP2"/>
      <sheetName val="TH_DgPP2"/>
      <sheetName val="Dg_PP2"/>
      <sheetName val="CL_DgPP2"/>
      <sheetName val="TH_DDau2"/>
      <sheetName val="TH_DVu2"/>
      <sheetName val="CL_Dvu2"/>
      <sheetName val="TH_DgDvu2"/>
      <sheetName val="Dg_DV2"/>
      <sheetName val="C_O2"/>
      <sheetName val="TH_dg_OC2"/>
      <sheetName val="CL_CatOng2"/>
      <sheetName val="Bang_qui_cach_Vtu2"/>
      <sheetName val="QT_Duoc_(Hai)2"/>
      <sheetName val="BLR_12"/>
      <sheetName val="D_Da02"/>
      <sheetName val="Div__A2"/>
      <sheetName val="TSCD_ko_dung2"/>
      <sheetName val="Tong_vat_tu2"/>
      <sheetName val="VT_luu2"/>
      <sheetName val="Vtu_u_dong2"/>
      <sheetName val="TSLD_khac2"/>
      <sheetName val="CC_da_pbo_het2"/>
      <sheetName val="26+960-27+050_92"/>
      <sheetName val="luong_thang_102"/>
      <sheetName val="tong_hop_thang_102"/>
      <sheetName val="TH_112"/>
      <sheetName val="px_khai_thac_22"/>
      <sheetName val="dao_lo_so_22"/>
      <sheetName val="luong_vp_thang_102"/>
      <sheetName val="Du_thau2"/>
      <sheetName val="Phan_tich_don_gia_(doc)2"/>
      <sheetName val="Du_toan2"/>
      <sheetName val="Chenh_lech_vat_tu2"/>
      <sheetName val="Phan_tich_vat_tu2"/>
      <sheetName val="Tong_hop_vat_tu2"/>
      <sheetName val="Gia_tri_vat_tu2"/>
      <sheetName val="Chi_phi_van_chuyen2"/>
      <sheetName val="Don_gia_chi_tiet2"/>
      <sheetName val="Tong_hop_kinh_phi2"/>
      <sheetName val="Tu_van_Thiet_ke2"/>
      <sheetName val="Tien_do_thi_cong2"/>
      <sheetName val="Bia_du_toan2"/>
      <sheetName val="L_D17042"/>
      <sheetName val="TK_331c12"/>
      <sheetName val="CT_3312"/>
      <sheetName val="CT_1312"/>
      <sheetName val="28+!60-28+420_5K952"/>
      <sheetName val="Thi_sinh2"/>
      <sheetName val="Cham_cong2"/>
      <sheetName val="Bang_luong2"/>
      <sheetName val="STH_1522"/>
      <sheetName val="CN_3312"/>
      <sheetName val="VC_MONG2"/>
      <sheetName val="LUONG_NC2"/>
      <sheetName val="BKE_CT_GOC2"/>
      <sheetName val="BKE_CT_GOC_(2)2"/>
      <sheetName val="CTGS10_(2)2"/>
      <sheetName val="PIPE-03E_XLS2"/>
      <sheetName val="THV_CHI_62"/>
      <sheetName val="27+500-700_4(k85)2"/>
      <sheetName val="B9_SCL_(2)2"/>
      <sheetName val="Thang_7-052"/>
      <sheetName val="Bia_dvi2"/>
      <sheetName val="B3_Tonghop_thang2"/>
      <sheetName val="Liệt_kê1"/>
      <sheetName val="CHIET_TINH_TBA2"/>
      <sheetName val="CHIET_TINH_DZ_0,42"/>
      <sheetName val="CHIET_TINH_CCT2"/>
      <sheetName val="Tong_hop_gia2"/>
      <sheetName val="cong_bien_t1&lt;2"/>
      <sheetName val="Bang_2B2"/>
      <sheetName val="Dgia_vat_tu2"/>
      <sheetName val="Don_gia_III2"/>
      <sheetName val="Dgia_VT2"/>
      <sheetName val="Cong_doan2"/>
      <sheetName val="VËt_liÖu1"/>
      <sheetName val="K_L­¬ng_1"/>
      <sheetName val="GTDT_1"/>
      <sheetName val="Bï_VL_1"/>
      <sheetName val="Tæng_Hîp1"/>
      <sheetName val="Kinh_PhÝ1"/>
      <sheetName val="T_kÕ1"/>
      <sheetName val="tÝnh_VL1"/>
      <sheetName val="KL_®Ëp1"/>
      <sheetName val="Lµng_Lµ1"/>
      <sheetName val="THDN_MBA_phu_tai1"/>
      <sheetName val="TBA_CC1"/>
      <sheetName val="Purchase_Order1"/>
      <sheetName val="Customize_Your_Purchase_Order1"/>
      <sheetName val="A__Building__1"/>
      <sheetName val="Qty-(Arc_)1"/>
      <sheetName val="TH_K_II1"/>
      <sheetName val="TH_K_I1"/>
      <sheetName val="Electrical_Breakdown1"/>
      <sheetName val="DTcojg_4-51"/>
      <sheetName val="DGchitiet_1"/>
      <sheetName val="P_LIST1"/>
      <sheetName val="MAKING_BILL1"/>
      <sheetName val="CO_FORM_A1"/>
      <sheetName val="HOI_PHIEU1"/>
      <sheetName val="YEU_CAU_TT_TECH_(LC)1"/>
      <sheetName val="shipping_advice1"/>
      <sheetName val="ITB_COST1"/>
      <sheetName val="TIEN_GOI1"/>
      <sheetName val="NHAT_KY_THU_TIEN_T_GOI1"/>
      <sheetName val="LUONG_GIAN_TIEP1"/>
      <sheetName val="NHAT_KY_THU_TIEN_TM1"/>
      <sheetName val="UOC_THUC_HIEN_THUE_TNDN1"/>
      <sheetName val="QUY_TM1"/>
      <sheetName val="NKCT_-_011"/>
      <sheetName val="w't_table1"/>
      <sheetName val="LAI_-_LO1"/>
      <sheetName val="TO_KHAI_CHI_TIET1"/>
      <sheetName val="THUE_PII1"/>
      <sheetName val="THUE_PIII1"/>
      <sheetName val="QUYET_TOAN_THUE_TNDN1"/>
      <sheetName val="BANG_CAN_DOI_RUT_GON1"/>
      <sheetName val="BANG_CAN_DOI1"/>
      <sheetName val="NHAT_KY_CHI_TIEN1"/>
      <sheetName val="LAI_LO1"/>
      <sheetName val="TO_KHAI_THUE_DT_-TNDN-_CP1"/>
      <sheetName val="QUYET_TOAN_THUE-_CAC_KHOAN1"/>
      <sheetName val="GIA_THANH1"/>
      <sheetName val="BAI_DUNG_1"/>
      <sheetName val="BIA_NAM1"/>
      <sheetName val="TM_BAO_CAO1"/>
      <sheetName val="TH_du_toan¸1"/>
      <sheetName val="TH_du_toann1"/>
      <sheetName val="26+960-27+150_5(k95!1"/>
      <sheetName val="TH_du_toanþ1"/>
      <sheetName val="bANG_THANH_TOAN_LUONG_SC1"/>
      <sheetName val="DON_GIA_TIEN_LUONG_SXCB1"/>
      <sheetName val="bang_ke_luong_sc1"/>
      <sheetName val="DICH_VU1"/>
      <sheetName val="BD_LE_TET1"/>
      <sheetName val="BANG_THANH_TOAN_LUONG_TO_SO_CH1"/>
      <sheetName val="BANG_TONG_HOP_LUONG_SP1"/>
      <sheetName val="Bang_ke_tien_luong_O_phong1"/>
      <sheetName val="bang_ke_luong_SP1"/>
      <sheetName val="tam_ung_luong_ky_I1"/>
      <sheetName val="bao_cao_BHXH_6_thang1"/>
      <sheetName val="DMVT1_(2)1"/>
      <sheetName val="Ki泺m_tra_DS_thue_GTGT1"/>
      <sheetName val="27+740-820_3(k95)1"/>
      <sheetName val="20_9_051"/>
      <sheetName val="Thanh_toan1"/>
      <sheetName val="B_11D_1"/>
      <sheetName val="Gia_tr?1"/>
      <sheetName val="Ki??m_tra_DS_thue_GTGT1"/>
      <sheetName val="Thuong_dip_nhan_danh_hieu_AHL?1"/>
      <sheetName val="Tojg_hop_thep1"/>
      <sheetName val="tph_AAHSTOT271"/>
      <sheetName val="Van_chtyen1"/>
      <sheetName val="DS_dang_ky_thi_dua_20051"/>
      <sheetName val="DS_khen_thuong20041"/>
      <sheetName val="quy_bao_lu_051"/>
      <sheetName val="VT_co_phuong1"/>
      <sheetName val="Da_hai1"/>
      <sheetName val="VT_A_ma1"/>
      <sheetName val="VT_van_ho1"/>
      <sheetName val="Son_A_Ma1"/>
      <sheetName val="Son_Co_Ph1"/>
      <sheetName val="Mau_giao1"/>
      <sheetName val="TT_TH1"/>
      <sheetName val="vat_lieu_tan_hoat1"/>
      <sheetName val="KL_tonࡧ1"/>
      <sheetName val="QUY_TM_2004_(3)1"/>
      <sheetName val="QUY_TM_2004_(2)1"/>
      <sheetName val="SO_CAI_2004_TK_111_(2)1"/>
      <sheetName val="CTGS_N111_(2)1"/>
      <sheetName val="Can_doi_TK_(2)1"/>
      <sheetName val="CTGS_Co_1111"/>
      <sheetName val="Bang_1"/>
      <sheetName val="So_TGNH__(2)1"/>
      <sheetName val="N_1111"/>
      <sheetName val="Sheet1_(3)1"/>
      <sheetName val="C_1111"/>
      <sheetName val="KD_Theo_YTo1"/>
      <sheetName val="Tang_giam_TSCD1"/>
      <sheetName val="TK_Ngoai_bang1"/>
      <sheetName val="TMinh_BC_TC1"/>
      <sheetName val="Can_doi_TK1"/>
      <sheetName val="BCD_KToan1"/>
      <sheetName val="So_TGNH_1"/>
      <sheetName val="SO_CAI_TK_1121"/>
      <sheetName val="SO_CAI_2004_TK_1111"/>
      <sheetName val="Tien_Vay_3111"/>
      <sheetName val="DT_BH1"/>
      <sheetName val="So_QTM_20051"/>
      <sheetName val="QUY_TM_20041"/>
      <sheetName val="Ca_D1"/>
      <sheetName val="bang_ke_nop`thue1"/>
      <sheetName val="TK_9111"/>
      <sheetName val="H_long1"/>
      <sheetName val="C_Mong1"/>
      <sheetName val="M_Phu1"/>
      <sheetName val="T_Son1"/>
      <sheetName val="V_Don1"/>
      <sheetName val="Y_Kien1"/>
      <sheetName val="V_Quang1"/>
      <sheetName val="Q_Lam1"/>
      <sheetName val="P_Thu1"/>
      <sheetName val="T_Coc1"/>
      <sheetName val="D_Nghia1"/>
      <sheetName val="TT_DH1"/>
      <sheetName val="P_Phu1"/>
      <sheetName val="P_Lai1"/>
      <sheetName val="N_Xuyen1"/>
      <sheetName val="H_quan1"/>
      <sheetName val="S_Dang1"/>
      <sheetName val="N_Quan1"/>
      <sheetName val="C_Dam1"/>
      <sheetName val="B_luan1"/>
      <sheetName val="M_Luong1"/>
      <sheetName val="B_Doan1"/>
      <sheetName val="H_Do1"/>
      <sheetName val="D_Khe1"/>
      <sheetName val="P_Trung1"/>
      <sheetName val="V_du1"/>
      <sheetName val="TK_7111"/>
      <sheetName val="TK_6321"/>
      <sheetName val="Chi_tiet_5111"/>
      <sheetName val="TK_5111"/>
      <sheetName val="TK_342_(_thue_T_C_)1"/>
      <sheetName val="Phat_sinh_20051"/>
      <sheetName val="TK_341vay_dai_han_1"/>
      <sheetName val="TK_2141"/>
      <sheetName val="TK_2121"/>
      <sheetName val="Chi_tiet_TK_2111"/>
      <sheetName val="TK_2111"/>
      <sheetName val="TK_1541"/>
      <sheetName val="Chi_tiet_TK_1521"/>
      <sheetName val="TK_1521"/>
      <sheetName val="Chung_tu_ghi_so_1"/>
      <sheetName val="TK_1421"/>
      <sheetName val="TK_1411"/>
      <sheetName val="TK_1331"/>
      <sheetName val="Chi_tiet_TK1311"/>
      <sheetName val="TK_1311"/>
      <sheetName val="TK_1121"/>
      <sheetName val="TK_1111"/>
      <sheetName val="Phieu_thu1"/>
      <sheetName val="Phieu_chi_1"/>
      <sheetName val="Phieu_nhap_VTu_1"/>
      <sheetName val="Phieu_xuat_VTu1"/>
      <sheetName val="Can_doi_vat_tu_nhap_xuat_1"/>
      <sheetName val="Vat_tu_nhapxuat_nam_20051"/>
      <sheetName val="Ca_may_can_dung_nam_20051"/>
      <sheetName val="Vat_Tu_can_cho_CT_nam_20051"/>
      <sheetName val="HD_thu_mua_hang_NLS_1"/>
      <sheetName val="HD_thu_mua_cat_soi_1"/>
      <sheetName val="TLy_HD_mua_ban_1"/>
      <sheetName val="CAU5_A_Thu1"/>
      <sheetName val="yen_lenh1"/>
      <sheetName val="CAU5_(1+2)1"/>
      <sheetName val="CAU_7_(O_Hien)1"/>
      <sheetName val="CAU_71"/>
      <sheetName val="TCCG_(_NH)1"/>
      <sheetName val="Cau_91"/>
      <sheetName val="Cau_111"/>
      <sheetName val="Chi_tieu_KT-KT1"/>
      <sheetName val="BGDO_Sdong1"/>
      <sheetName val="BBtrang_SD1"/>
      <sheetName val="Vuong_do_l2_sd_171"/>
      <sheetName val="Vuong_do_SD171"/>
      <sheetName val="BG_T_SD171"/>
      <sheetName val="SD_171"/>
      <sheetName val="dn_x1"/>
      <sheetName val="dn_xay1"/>
      <sheetName val="TONG_HOP_VL-NC1"/>
      <sheetName val="DM_671"/>
      <sheetName val="gia_vt,nc,may1"/>
      <sheetName val="To_declare1"/>
      <sheetName val="MAIN_GATE_HOUSE1"/>
      <sheetName val="CT_Thang_Mo1"/>
      <sheetName val="CT__PL1"/>
      <sheetName val="Summary_(1)1"/>
      <sheetName val="List_of_Houses1"/>
      <sheetName val="B2_SITE_WORKS1"/>
      <sheetName val="B3_CONCRETE_WORKS1"/>
      <sheetName val="B4_MASONRY_WORKS1"/>
      <sheetName val="B5_METAL_WORKS1"/>
      <sheetName val="B6_THERMAL&amp;MOITURE1"/>
      <sheetName val="B7_ALU_GLASS_D&amp;W1"/>
      <sheetName val="B8_FINISHING_WORKS1"/>
      <sheetName val="B12_EXTERNAL_WORKS1"/>
      <sheetName val="DMVT_-_21"/>
      <sheetName val="B__Additional_items1"/>
      <sheetName val="C__VE_items_Add11"/>
      <sheetName val="F__VE_items_Updated_Add11"/>
      <sheetName val="G__Duplicated_items1"/>
      <sheetName val="BU13-_x0003_"/>
      <sheetName val="0"/>
      <sheetName val="Q1-0_x0018_"/>
      <sheetName val="Elec LG"/>
      <sheetName val="Phan tich"/>
      <sheetName val="TH MTC"/>
      <sheetName val="Bang KL"/>
      <sheetName val="TH Vat tu"/>
      <sheetName val="WEON"/>
      <sheetName val="NKC6"/>
      <sheetName val="Wastage"/>
      <sheetName val="HH Bê tông cọc"/>
      <sheetName val="D1000"/>
      <sheetName val="D1500 LOẠI 1"/>
      <sheetName val="D1500 LOẠI 2"/>
      <sheetName val="D1500 LOẠI 3"/>
      <sheetName val="D1500 LOẠI 4"/>
      <sheetName val="SỐ LIỆU"/>
      <sheetName val="HH Bê tông cọc (2)"/>
      <sheetName val="노임단가"/>
      <sheetName val="전기"/>
      <sheetName val="Cốt thép"/>
      <sheetName val="Civil"/>
      <sheetName val="_PIPE-03E.XLSÝ26+960-27+150.4(k"/>
      <sheetName val="뜃맟뭁돽띿맟_-BLDG"/>
      <sheetName val="__-BLDG"/>
      <sheetName val="Earthwork"/>
      <sheetName val="Btra"/>
      <sheetName val="Doi so"/>
      <sheetName val="BMS"/>
      <sheetName val="Chiet tinh dz22"/>
      <sheetName val="CDKT01"/>
      <sheetName val="TC01"/>
      <sheetName val="TC nguon"/>
      <sheetName val="NV01"/>
      <sheetName val="CNo"/>
      <sheetName val="BC Tai san"/>
      <sheetName val="Xac nhan kho bac"/>
      <sheetName val="SOE - USD"/>
      <sheetName val="SOE-EUR"/>
      <sheetName val="BC TKTU-ADB"/>
      <sheetName val="BC TKTU-AFD"/>
      <sheetName val="Bao cao GT KL XDCB thuc hien"/>
      <sheetName val="BangkeNX"/>
      <sheetName val="SoTHVT"/>
      <sheetName val="01. KHO A-&gt;E"/>
      <sheetName val="RAB AR&amp;STR"/>
      <sheetName val="20110731수금"/>
      <sheetName val="상세"/>
      <sheetName val="외상매출금시산"/>
      <sheetName val="Phuc loiע"/>
      <sheetName val="P&amp;L"/>
      <sheetName val="Kich thuoc mo M1-nam lay"/>
      <sheetName val="Sheet2 (&quot;)"/>
      <sheetName val="Cal"/>
      <sheetName val="THDr"/>
      <sheetName val="Kiã丵⿇_x0005__x0000_"/>
      <sheetName val="Comb."/>
      <sheetName val="Main-Mat's"/>
      <sheetName val="Sub-Mat's"/>
      <sheetName val="MDD"/>
      <sheetName val="LL-PI"/>
      <sheetName val="CBR"/>
      <sheetName val="Abrasion"/>
      <sheetName val="Sound"/>
      <sheetName val="HSXL"/>
      <sheetName val="cuoc13"/>
      <sheetName val="Đơn giá kết cấu"/>
      <sheetName val="Total"/>
      <sheetName val="K242 K98"/>
      <sheetName val="clvÃ"/>
      <sheetName val="Chh tiet - Dv lap"/>
      <sheetName val="Page 3"/>
      <sheetName val="外気負荷"/>
      <sheetName val="一発シート"/>
      <sheetName val="LB020A(月)"/>
      <sheetName val="完成工事"/>
      <sheetName val="未成工事"/>
      <sheetName val="FI"/>
      <sheetName val="工事名、社内ﾚｰﾄ"/>
      <sheetName val="電気設備表"/>
      <sheetName val="AG原単位"/>
      <sheetName val="社内ﾚｰﾄ"/>
      <sheetName val="当初予算"/>
      <sheetName val="4月分"/>
      <sheetName val="6月分"/>
      <sheetName val="8月分"/>
      <sheetName val="#REF!"/>
      <sheetName val="設備Pe"/>
      <sheetName val="p1016-p1069(Aｻｲﾄ内訳) "/>
      <sheetName val="MOTO"/>
      <sheetName val="149-2"/>
      <sheetName val="Temp&amp;Site"/>
      <sheetName val="FitOutConfCentre"/>
      <sheetName val="B3A - TOWER A"/>
      <sheetName val="Budget E"/>
      <sheetName val="Phieu_NX"/>
      <sheetName val="THEKHO"/>
      <sheetName val="Parameter"/>
      <sheetName val="GS"/>
      <sheetName val="FF-50"/>
      <sheetName val="PL"/>
      <sheetName val="Lban"/>
      <sheetName val="27*920-28+160.Su3"/>
      <sheetName val="수입"/>
      <sheetName val="DM Dân tộc"/>
      <sheetName val="DM Tỉnh thành"/>
      <sheetName val="DM Tôn giáo"/>
      <sheetName val="conbs"/>
      <sheetName val="M201"/>
      <sheetName val="Deferred Sales Aug04"/>
      <sheetName val="Deferred Sales Dec04"/>
      <sheetName val="DS NHAN VIEN NMHM"/>
      <sheetName val="AUTOMATIC SELECT"/>
      <sheetName val="sum(D)"/>
      <sheetName val="dongia (2)"/>
      <sheetName val="Corewall Rb-Mezz"/>
      <sheetName val="집계표"/>
      <sheetName val="실행철강하도"/>
      <sheetName val="見積原稿99831"/>
      <sheetName val="Đầu vào"/>
      <sheetName val="[PIPE-03E.XLS]_MGT_DRT_MGT_IM_2"/>
      <sheetName val="[PIPE-03E.XLS]_N_MGT_DRT_MGT__2"/>
      <sheetName val="[PIPE-03E.XLS]__Kaefer_delhi__2"/>
      <sheetName val="個案9411"/>
      <sheetName val="Para"/>
      <sheetName val="REMUNERASISTANDAR"/>
      <sheetName val="TABEL-DETASIR"/>
      <sheetName val="연령현황"/>
      <sheetName val="총무"/>
      <sheetName val="고객별 담당자"/>
      <sheetName val="BX T7"/>
      <sheetName val="Giai trinh"/>
      <sheetName val="COTTHEP"/>
      <sheetName val="PAYROLL"/>
      <sheetName val="KH_200³_(moi_max)"/>
      <sheetName val="KH_200³_(moi_max)1"/>
      <sheetName val="Caod_x0005_"/>
      <sheetName val="Caod_x0000_"/>
      <sheetName val="KH_200³_(moi_max)2"/>
      <sheetName val="KH_200³_(moi_max)4"/>
      <sheetName val="KH_200³_(moi_max)3"/>
      <sheetName val="KH_200³_(moi_max)5"/>
      <sheetName val="KH_200³_(moi_max)6"/>
      <sheetName val="KH_200³_(moi_max)7"/>
      <sheetName val="KH_200³_(moi_max)9"/>
      <sheetName val="KH_200³_(moi_max)8"/>
      <sheetName val="KH_200³_(moi_max)10"/>
      <sheetName val="KH_200³_(moi_max)11"/>
      <sheetName val="KH_200³_(moi_max)12"/>
      <sheetName val="KH_200³_(moi_max)13"/>
      <sheetName val="KH_200³_(moi_max)14"/>
      <sheetName val="P"/>
      <sheetName val="C45A-B"/>
      <sheetName val="Caod_x0014_"/>
      <sheetName val="mau02"/>
      <sheetName val="m3npk"/>
      <sheetName val="m5npk"/>
      <sheetName val="m3hvg"/>
      <sheetName val="m5hvg"/>
      <sheetName val="m3bhg"/>
      <sheetName val="m5bhg"/>
      <sheetName val="mau04"/>
      <sheetName val="Quotation AREA"/>
      <sheetName val="ThongTinBanDau"/>
      <sheetName val="Danh muc"/>
    </sheetNames>
    <definedNames>
      <definedName name="DataFilter"/>
      <definedName name="DataSort"/>
      <definedName name="GoBack" sheetId="1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 refreshError="1"/>
      <sheetData sheetId="864" refreshError="1"/>
      <sheetData sheetId="865" refreshError="1"/>
      <sheetData sheetId="866" refreshError="1"/>
      <sheetData sheetId="867"/>
      <sheetData sheetId="868"/>
      <sheetData sheetId="869"/>
      <sheetData sheetId="870"/>
      <sheetData sheetId="871"/>
      <sheetData sheetId="872"/>
      <sheetData sheetId="873" refreshError="1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 refreshError="1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/>
      <sheetData sheetId="1088"/>
      <sheetData sheetId="1089"/>
      <sheetData sheetId="1090"/>
      <sheetData sheetId="1091"/>
      <sheetData sheetId="1092"/>
      <sheetData sheetId="1093"/>
      <sheetData sheetId="1094" refreshError="1"/>
      <sheetData sheetId="1095" refreshError="1"/>
      <sheetData sheetId="1096" refreshError="1"/>
      <sheetData sheetId="1097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/>
      <sheetData sheetId="1126"/>
      <sheetData sheetId="1127"/>
      <sheetData sheetId="1128"/>
      <sheetData sheetId="1129" refreshError="1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/>
      <sheetData sheetId="121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 refreshError="1"/>
      <sheetData sheetId="1242" refreshError="1"/>
      <sheetData sheetId="1243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 refreshError="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 refreshError="1"/>
      <sheetData sheetId="1833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/>
      <sheetData sheetId="1840"/>
      <sheetData sheetId="1841"/>
      <sheetData sheetId="1842"/>
      <sheetData sheetId="1843" refreshError="1"/>
      <sheetData sheetId="1844"/>
      <sheetData sheetId="1845"/>
      <sheetData sheetId="1846" refreshError="1"/>
      <sheetData sheetId="1847" refreshError="1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 refreshError="1"/>
      <sheetData sheetId="2495"/>
      <sheetData sheetId="2496"/>
      <sheetData sheetId="2497"/>
      <sheetData sheetId="2498"/>
      <sheetData sheetId="2499"/>
      <sheetData sheetId="2500" refreshError="1"/>
      <sheetData sheetId="2501"/>
      <sheetData sheetId="2502"/>
      <sheetData sheetId="2503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/>
      <sheetData sheetId="2510"/>
      <sheetData sheetId="2511"/>
      <sheetData sheetId="2512"/>
      <sheetData sheetId="2513"/>
      <sheetData sheetId="2514"/>
      <sheetData sheetId="2515" refreshError="1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 refreshError="1"/>
      <sheetData sheetId="2530" refreshError="1"/>
      <sheetData sheetId="2531" refreshError="1"/>
      <sheetData sheetId="2532"/>
      <sheetData sheetId="2533"/>
      <sheetData sheetId="2534"/>
      <sheetData sheetId="2535"/>
      <sheetData sheetId="2536"/>
      <sheetData sheetId="2537" refreshError="1"/>
      <sheetData sheetId="2538" refreshError="1"/>
      <sheetData sheetId="2539" refreshError="1"/>
      <sheetData sheetId="2540"/>
      <sheetData sheetId="2541"/>
      <sheetData sheetId="2542" refreshError="1"/>
      <sheetData sheetId="2543" refreshError="1"/>
      <sheetData sheetId="2544" refreshError="1"/>
      <sheetData sheetId="2545"/>
      <sheetData sheetId="2546" refreshError="1"/>
      <sheetData sheetId="2547"/>
      <sheetData sheetId="2548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 refreshError="1"/>
      <sheetData sheetId="2597" refreshError="1"/>
      <sheetData sheetId="2598"/>
      <sheetData sheetId="2599" refreshError="1"/>
      <sheetData sheetId="2600"/>
      <sheetData sheetId="2601" refreshError="1"/>
      <sheetData sheetId="2602" refreshError="1"/>
      <sheetData sheetId="2603" refreshError="1"/>
      <sheetData sheetId="2604" refreshError="1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/>
      <sheetData sheetId="2642"/>
      <sheetData sheetId="2643"/>
      <sheetData sheetId="2644"/>
      <sheetData sheetId="2645"/>
      <sheetData sheetId="2646">
        <row r="3">
          <cell r="A3" t="str">
            <v>Ban hành kèm theo Quyết định số: 237/QĐ-VNPT Net-KHĐT ngày 10/02/2020</v>
          </cell>
        </row>
      </sheetData>
      <sheetData sheetId="2647">
        <row r="3">
          <cell r="A3" t="str">
            <v>Ban hành kèm theo Quyết định số: 237/QĐ-VNPT Net-KHĐT ngày 10/02/2020</v>
          </cell>
        </row>
      </sheetData>
      <sheetData sheetId="2648">
        <row r="3">
          <cell r="A3" t="str">
            <v>Ban hành kèm theo Quyết định số: 237/QĐ-VNPT Net-KHĐT ngày 10/02/2020</v>
          </cell>
        </row>
      </sheetData>
      <sheetData sheetId="2649">
        <row r="3">
          <cell r="A3" t="str">
            <v>Ban hành kèm theo Quyết định số: 237/QĐ-VNPT Net-KHĐT ngày 10/02/2020</v>
          </cell>
        </row>
      </sheetData>
      <sheetData sheetId="2650"/>
      <sheetData sheetId="2651">
        <row r="3">
          <cell r="A3" t="str">
            <v>Ban hành kèm theo Quyết định số: 237/QĐ-VNPT Net-KHĐT ngày 10/02/2020</v>
          </cell>
        </row>
      </sheetData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/>
      <sheetData sheetId="2727" refreshError="1"/>
      <sheetData sheetId="2728" refreshError="1"/>
      <sheetData sheetId="2729"/>
      <sheetData sheetId="2730"/>
      <sheetData sheetId="2731" refreshError="1"/>
      <sheetData sheetId="2732"/>
      <sheetData sheetId="2733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/>
      <sheetData sheetId="2744"/>
      <sheetData sheetId="2745"/>
      <sheetData sheetId="2746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/>
      <sheetData sheetId="2844"/>
      <sheetData sheetId="2845"/>
      <sheetData sheetId="2846" refreshError="1"/>
      <sheetData sheetId="2847"/>
      <sheetData sheetId="2848" refreshError="1"/>
      <sheetData sheetId="2849"/>
      <sheetData sheetId="2850" refreshError="1"/>
      <sheetData sheetId="2851" refreshError="1"/>
      <sheetData sheetId="2852" refreshError="1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 refreshError="1"/>
      <sheetData sheetId="2933" refreshError="1"/>
      <sheetData sheetId="2934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/>
      <sheetData sheetId="2952"/>
      <sheetData sheetId="2953"/>
      <sheetData sheetId="2954"/>
      <sheetData sheetId="2955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/>
      <sheetData sheetId="2981"/>
      <sheetData sheetId="2982" refreshError="1"/>
      <sheetData sheetId="2983" refreshError="1"/>
      <sheetData sheetId="2984"/>
      <sheetData sheetId="2985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/>
      <sheetData sheetId="2993" refreshError="1"/>
      <sheetData sheetId="2994" refreshError="1"/>
      <sheetData sheetId="2995" refreshError="1"/>
      <sheetData sheetId="2996" refreshError="1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/>
      <sheetData sheetId="3031"/>
      <sheetData sheetId="3032"/>
      <sheetData sheetId="3033"/>
      <sheetData sheetId="3034" refreshError="1"/>
      <sheetData sheetId="3035" refreshError="1"/>
      <sheetData sheetId="3036" refreshError="1"/>
      <sheetData sheetId="3037"/>
      <sheetData sheetId="3038" refreshError="1"/>
      <sheetData sheetId="3039" refreshError="1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/>
      <sheetData sheetId="3091"/>
      <sheetData sheetId="3092"/>
      <sheetData sheetId="3093"/>
      <sheetData sheetId="3094" refreshError="1"/>
      <sheetData sheetId="3095"/>
      <sheetData sheetId="3096"/>
      <sheetData sheetId="3097"/>
      <sheetData sheetId="3098"/>
      <sheetData sheetId="3099"/>
      <sheetData sheetId="3100"/>
      <sheetData sheetId="310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/>
      <sheetData sheetId="3183"/>
      <sheetData sheetId="3184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/>
      <sheetData sheetId="3197" refreshError="1"/>
      <sheetData sheetId="3198"/>
      <sheetData sheetId="3199" refreshError="1"/>
      <sheetData sheetId="3200" refreshError="1"/>
      <sheetData sheetId="3201"/>
      <sheetData sheetId="3202" refreshError="1"/>
      <sheetData sheetId="3203"/>
      <sheetData sheetId="3204"/>
      <sheetData sheetId="3205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 refreshError="1"/>
      <sheetData sheetId="3232" refreshError="1"/>
      <sheetData sheetId="3233" refreshError="1"/>
      <sheetData sheetId="3234" refreshError="1"/>
      <sheetData sheetId="3235"/>
      <sheetData sheetId="3236" refreshError="1"/>
      <sheetData sheetId="3237" refreshError="1"/>
      <sheetData sheetId="3238" refreshError="1"/>
      <sheetData sheetId="3239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/>
      <sheetData sheetId="3250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/>
      <sheetData sheetId="3334" refreshError="1"/>
      <sheetData sheetId="3335" refreshError="1"/>
      <sheetData sheetId="3336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/>
      <sheetData sheetId="3389"/>
      <sheetData sheetId="3390"/>
      <sheetData sheetId="3391"/>
      <sheetData sheetId="3392"/>
      <sheetData sheetId="3393"/>
      <sheetData sheetId="3394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>
        <row r="3">
          <cell r="A3" t="str">
            <v>Ban hành kèm theo Quyết định số: 237/QĐ-VNPT Net-KHĐT ngày 10/02/2020</v>
          </cell>
        </row>
      </sheetData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 refreshError="1"/>
      <sheetData sheetId="4213"/>
      <sheetData sheetId="4214" refreshError="1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 refreshError="1"/>
      <sheetData sheetId="9828" refreshError="1"/>
      <sheetData sheetId="9829" refreshError="1"/>
      <sheetData sheetId="9830" refreshError="1"/>
      <sheetData sheetId="983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/>
      <sheetData sheetId="9868"/>
      <sheetData sheetId="9869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/>
      <sheetData sheetId="9950"/>
      <sheetData sheetId="995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>
        <row r="3">
          <cell r="A3" t="str">
            <v>Ban hành kèm theo Quyết định số: 237/QĐ-VNPT Net-KHĐT ngày 10/02/2020</v>
          </cell>
        </row>
      </sheetData>
      <sheetData sheetId="9993"/>
      <sheetData sheetId="9994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>
        <row r="3">
          <cell r="A3" t="str">
            <v>Ban hành kèm theo Quyết định số: 237/QĐ-VNPT Net-KHĐT ngày 10/02/2020</v>
          </cell>
        </row>
      </sheetData>
      <sheetData sheetId="10010" refreshError="1"/>
      <sheetData sheetId="10011" refreshError="1"/>
      <sheetData sheetId="10012"/>
      <sheetData sheetId="10013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/>
      <sheetData sheetId="10074"/>
      <sheetData sheetId="10075"/>
      <sheetData sheetId="10076" refreshError="1"/>
      <sheetData sheetId="10077" refreshError="1"/>
      <sheetData sheetId="10078" refreshError="1"/>
      <sheetData sheetId="10079"/>
      <sheetData sheetId="10080" refreshError="1"/>
      <sheetData sheetId="10081" refreshError="1"/>
      <sheetData sheetId="10082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/>
      <sheetData sheetId="10096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/>
      <sheetData sheetId="10125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/>
      <sheetData sheetId="10144"/>
      <sheetData sheetId="10145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/>
      <sheetData sheetId="10173"/>
      <sheetData sheetId="10174" refreshError="1"/>
      <sheetData sheetId="10175" refreshError="1"/>
      <sheetData sheetId="10176"/>
      <sheetData sheetId="10177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 refreshError="1"/>
      <sheetData sheetId="10219" refreshError="1"/>
      <sheetData sheetId="10220" refreshError="1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 refreshError="1"/>
      <sheetData sheetId="10867" refreshError="1"/>
      <sheetData sheetId="10868" refreshError="1"/>
      <sheetData sheetId="10869" refreshError="1"/>
      <sheetData sheetId="10870" refreshError="1"/>
      <sheetData sheetId="10871" refreshError="1"/>
      <sheetData sheetId="10872" refreshError="1"/>
      <sheetData sheetId="10873" refreshError="1"/>
      <sheetData sheetId="10874" refreshError="1"/>
      <sheetData sheetId="10875" refreshError="1"/>
      <sheetData sheetId="10876" refreshError="1"/>
      <sheetData sheetId="10877" refreshError="1"/>
      <sheetData sheetId="10878" refreshError="1"/>
      <sheetData sheetId="10879" refreshError="1"/>
      <sheetData sheetId="10880" refreshError="1"/>
      <sheetData sheetId="10881" refreshError="1"/>
      <sheetData sheetId="10882" refreshError="1"/>
      <sheetData sheetId="10883" refreshError="1"/>
      <sheetData sheetId="10884" refreshError="1"/>
      <sheetData sheetId="10885" refreshError="1"/>
      <sheetData sheetId="10886" refreshError="1"/>
      <sheetData sheetId="10887" refreshError="1"/>
      <sheetData sheetId="10888" refreshError="1"/>
      <sheetData sheetId="10889" refreshError="1"/>
      <sheetData sheetId="10890" refreshError="1"/>
      <sheetData sheetId="10891" refreshError="1"/>
      <sheetData sheetId="10892" refreshError="1"/>
      <sheetData sheetId="10893" refreshError="1"/>
      <sheetData sheetId="10894" refreshError="1"/>
      <sheetData sheetId="10895" refreshError="1"/>
      <sheetData sheetId="10896" refreshError="1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 refreshError="1"/>
      <sheetData sheetId="10910" refreshError="1"/>
      <sheetData sheetId="10911" refreshError="1"/>
      <sheetData sheetId="10912" refreshError="1"/>
      <sheetData sheetId="10913" refreshError="1"/>
      <sheetData sheetId="10914" refreshError="1"/>
      <sheetData sheetId="10915" refreshError="1"/>
      <sheetData sheetId="10916"/>
      <sheetData sheetId="10917" refreshError="1"/>
      <sheetData sheetId="10918" refreshError="1"/>
      <sheetData sheetId="10919" refreshError="1"/>
      <sheetData sheetId="10920" refreshError="1"/>
      <sheetData sheetId="10921" refreshError="1"/>
      <sheetData sheetId="10922" refreshError="1"/>
      <sheetData sheetId="10923" refreshError="1"/>
      <sheetData sheetId="10924" refreshError="1"/>
      <sheetData sheetId="10925" refreshError="1"/>
      <sheetData sheetId="10926" refreshError="1"/>
      <sheetData sheetId="10927" refreshError="1"/>
      <sheetData sheetId="10928" refreshError="1"/>
      <sheetData sheetId="10929" refreshError="1"/>
      <sheetData sheetId="10930" refreshError="1"/>
      <sheetData sheetId="10931" refreshError="1"/>
      <sheetData sheetId="10932" refreshError="1"/>
      <sheetData sheetId="10933" refreshError="1"/>
      <sheetData sheetId="10934" refreshError="1"/>
      <sheetData sheetId="10935"/>
      <sheetData sheetId="10936"/>
      <sheetData sheetId="10937"/>
      <sheetData sheetId="10938" refreshError="1"/>
      <sheetData sheetId="10939" refreshError="1"/>
      <sheetData sheetId="10940" refreshError="1"/>
      <sheetData sheetId="10941" refreshError="1"/>
      <sheetData sheetId="10942" refreshError="1"/>
      <sheetData sheetId="10943" refreshError="1"/>
      <sheetData sheetId="10944" refreshError="1"/>
      <sheetData sheetId="10945" refreshError="1"/>
      <sheetData sheetId="10946" refreshError="1"/>
      <sheetData sheetId="10947" refreshError="1"/>
      <sheetData sheetId="10948" refreshError="1"/>
      <sheetData sheetId="10949" refreshError="1"/>
      <sheetData sheetId="10950" refreshError="1"/>
      <sheetData sheetId="10951" refreshError="1"/>
      <sheetData sheetId="10952" refreshError="1"/>
      <sheetData sheetId="10953" refreshError="1"/>
      <sheetData sheetId="10954" refreshError="1"/>
      <sheetData sheetId="10955" refreshError="1"/>
      <sheetData sheetId="10956" refreshError="1"/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 refreshError="1"/>
      <sheetData sheetId="10963" refreshError="1"/>
      <sheetData sheetId="10964" refreshError="1"/>
      <sheetData sheetId="10965" refreshError="1"/>
      <sheetData sheetId="10966" refreshError="1"/>
      <sheetData sheetId="10967" refreshError="1"/>
      <sheetData sheetId="10968"/>
      <sheetData sheetId="10969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/>
      <sheetData sheetId="11000" refreshError="1"/>
      <sheetData sheetId="11001"/>
      <sheetData sheetId="11002"/>
      <sheetData sheetId="11003" refreshError="1"/>
      <sheetData sheetId="11004" refreshError="1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"/>
      <sheetName val="Menu"/>
      <sheetName val="BS"/>
      <sheetName val="PL"/>
      <sheetName val="CF2"/>
      <sheetName val="CF1"/>
      <sheetName val="WK"/>
      <sheetName val="TM"/>
      <sheetName val="PAJE"/>
      <sheetName val="TM(TSCD)"/>
      <sheetName val="TM(NV)"/>
      <sheetName val="TM(Lienquan)"/>
      <sheetName val="TM CF1"/>
      <sheetName val="BSPL"/>
      <sheetName val="DT"/>
      <sheetName val="Khu_HN"/>
      <sheetName val="GDTS"/>
      <sheetName val="Sheet1"/>
      <sheetName val="CTPT"/>
      <sheetName val="4 BCTC_H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BIA TRONG"/>
      <sheetName val="T_MINH"/>
      <sheetName val="TONG HOP"/>
      <sheetName val="KPDT"/>
      <sheetName val="THONG SO"/>
      <sheetName val="DGCT"/>
      <sheetName val="PTDG"/>
      <sheetName val="TRIET TINH"/>
      <sheetName val="DEN BU"/>
      <sheetName val="TMKS"/>
      <sheetName val="chi tiet"/>
      <sheetName val="KL"/>
      <sheetName val="CHU Y"/>
      <sheetName val="XL4Poppy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9">
          <cell r="C9" t="b">
            <v>1</v>
          </cell>
        </row>
        <row r="15">
          <cell r="A15" t="b">
            <v>1</v>
          </cell>
        </row>
        <row r="26">
          <cell r="A26" t="b">
            <v>1</v>
          </cell>
        </row>
      </sheetData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u"/>
      <sheetName val="gtr"/>
      <sheetName val="dam16"/>
      <sheetName val="mcau"/>
      <sheetName val="dgptren"/>
      <sheetName val="dgpduoi"/>
      <sheetName val="M1,10"/>
      <sheetName val="M1,10 (2)"/>
      <sheetName val="T4"/>
      <sheetName val="T4 (2)"/>
      <sheetName val="T2,3"/>
      <sheetName val="T2,3 (2)"/>
      <sheetName val="VUA"/>
      <sheetName val="dg"/>
      <sheetName val="vc"/>
      <sheetName val="Sheet10"/>
      <sheetName val="Sheet11"/>
      <sheetName val="Sheet12"/>
      <sheetName val="Sheet13"/>
      <sheetName val="Sheet14"/>
      <sheetName val="Sheet15"/>
      <sheetName val="Sheet16"/>
      <sheetName val="00000000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2">
          <cell r="D12">
            <v>3090</v>
          </cell>
        </row>
        <row r="24">
          <cell r="D24">
            <v>6000</v>
          </cell>
        </row>
        <row r="25">
          <cell r="D25">
            <v>1400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hMuc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eu"/>
      <sheetName val="TMC"/>
      <sheetName val="TMDT"/>
      <sheetName val="GiaQuyen"/>
      <sheetName val="DMDZ"/>
      <sheetName val="Bang THDT"/>
      <sheetName val="Bang THDT phan DZ TT 3 pha"/>
      <sheetName val="pp3p_NC"/>
      <sheetName val="Bang 2_Vl-Nc-M phan TT3pha"/>
      <sheetName val="Bang 3_Chi tiet phan Dz"/>
      <sheetName val="Bang 6_thu hoi"/>
      <sheetName val="Bang 7_ V.c noi bo"/>
      <sheetName val="Bang 4_THDT phan 8 TBA 50kVA"/>
      <sheetName val="Bang 5_ chi tiet phan TBA"/>
      <sheetName val="Bang 6_ V.c duong dai"/>
      <sheetName val="DMDZ (2)"/>
      <sheetName val="Bang 9_ THCPXL phan TBA"/>
      <sheetName val="Bang 7_ chi phi KS-TK"/>
      <sheetName val="Bang 13_ chenh lech VTTBA"/>
      <sheetName val="Bang 14_ VT-TB chu yeu"/>
      <sheetName val="Bang 15_ VT-TB A cap"/>
      <sheetName val="DE BU"/>
      <sheetName val="kl3pct"/>
      <sheetName val="LIET KE 3 PHA MOI"/>
      <sheetName val="kl1p"/>
      <sheetName val="klHTHH"/>
      <sheetName val="klHTDL"/>
      <sheetName val="LK_VTTH"/>
      <sheetName val="lktram "/>
      <sheetName val="pp3p "/>
      <sheetName val="pp1p"/>
      <sheetName val="ppht"/>
      <sheetName val="DG"/>
      <sheetName val="TienLuong"/>
      <sheetName val="CHITIET VL-NC-TT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DMUC"/>
      <sheetName val="gvl"/>
      <sheetName val="chitiet"/>
      <sheetName val="Quantity"/>
      <sheetName val="Bang 3_Chi tiet phan D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TRA"/>
      <sheetName val="BANGTINH"/>
      <sheetName val="Tinh Qmax"/>
      <sheetName val="Hinh thai"/>
      <sheetName val="TonghopHT"/>
      <sheetName val="Khau do Kasin"/>
      <sheetName val="Langchanh Q2%"/>
      <sheetName val="Tra K"/>
      <sheetName val="b_ tra"/>
      <sheetName val="3MN H2%"/>
      <sheetName val="Khau do cau nho"/>
      <sheetName val="Tinh Qmax (Xoko)"/>
      <sheetName val="H~Q~V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111"/>
      <sheetName val="112"/>
      <sheetName val="NK"/>
      <sheetName val="XK"/>
      <sheetName val="144"/>
      <sheetName val="CTG.SO"/>
      <sheetName val="331"/>
      <sheetName val="KHTSCD"/>
      <sheetName val="SP.Sinh"/>
      <sheetName val="VH C.Viet"/>
      <sheetName val="Xa thanh"/>
      <sheetName val="Sheet4"/>
      <sheetName val="Sheet1"/>
      <sheetName val="Sheet3"/>
      <sheetName val="XL4Test5"/>
      <sheetName val="GVL"/>
      <sheetName val="Thuc thanh"/>
      <sheetName val="MTL$-INTER"/>
      <sheetName val="Tra_bang"/>
      <sheetName val="Truot_nen"/>
      <sheetName val="Chi tiet VL-NC-MTC"/>
      <sheetName val="dtxl"/>
      <sheetName val="Du_lieu"/>
      <sheetName val="Tinh_Qmax"/>
      <sheetName val="Hinh_thai"/>
      <sheetName val="Khau_do_Kasin"/>
      <sheetName val="Langchanh_Q2%"/>
      <sheetName val="Tra_K"/>
      <sheetName val="b__tra"/>
      <sheetName val="3MN_H2%"/>
      <sheetName val="Khau_do_cau_nho"/>
      <sheetName val="Tinh_Qmax_(Xoko)"/>
      <sheetName val="CTG_SO"/>
      <sheetName val="SP_Sinh"/>
      <sheetName val="VH_C_Viet"/>
      <sheetName val="Xa_thanh"/>
      <sheetName val="Thuc_thanh"/>
      <sheetName val="Chi_tiet_VL-NC-MTC"/>
      <sheetName val="Tra"/>
      <sheetName val="Khau do cau(nho"/>
      <sheetName val="Jhau do Kasin"/>
      <sheetName val="hinhhoc"/>
      <sheetName val="Tra?K"/>
      <sheetName val="PEDESB"/>
      <sheetName val="MTO REV.0"/>
      <sheetName val="tra-vat-lieu"/>
      <sheetName val="chitiet"/>
      <sheetName val="Sh%et1"/>
      <sheetName val="Tra_x0000_K"/>
      <sheetName val="Sheet2"/>
    </sheetNames>
    <sheetDataSet>
      <sheetData sheetId="0" refreshError="1">
        <row r="122">
          <cell r="B122">
            <v>0.02</v>
          </cell>
          <cell r="E122">
            <v>75</v>
          </cell>
          <cell r="F122">
            <v>0.6</v>
          </cell>
          <cell r="G122">
            <v>1.1000000000000001</v>
          </cell>
        </row>
        <row r="123">
          <cell r="B123">
            <v>0.04</v>
          </cell>
          <cell r="E123">
            <v>90</v>
          </cell>
          <cell r="F123">
            <v>0.9</v>
          </cell>
          <cell r="G123">
            <v>1.6</v>
          </cell>
        </row>
        <row r="124">
          <cell r="B124">
            <v>0.06</v>
          </cell>
          <cell r="E124">
            <v>100</v>
          </cell>
          <cell r="F124">
            <v>1.2</v>
          </cell>
          <cell r="G124">
            <v>2.2000000000000002</v>
          </cell>
        </row>
        <row r="125">
          <cell r="B125">
            <v>0.08</v>
          </cell>
          <cell r="E125">
            <v>125</v>
          </cell>
          <cell r="F125">
            <v>2</v>
          </cell>
          <cell r="G125">
            <v>3.9</v>
          </cell>
        </row>
        <row r="126">
          <cell r="B126">
            <v>0.1</v>
          </cell>
          <cell r="E126">
            <v>150</v>
          </cell>
          <cell r="F126">
            <v>3.3</v>
          </cell>
          <cell r="G126">
            <v>6.1</v>
          </cell>
        </row>
        <row r="127">
          <cell r="B127">
            <v>0.10100000000000001</v>
          </cell>
          <cell r="E127">
            <v>175</v>
          </cell>
          <cell r="F127">
            <v>4.8</v>
          </cell>
          <cell r="G127">
            <v>8.5</v>
          </cell>
        </row>
        <row r="128">
          <cell r="B128">
            <v>1</v>
          </cell>
          <cell r="E128">
            <v>200</v>
          </cell>
          <cell r="F128">
            <v>6.7</v>
          </cell>
          <cell r="G128">
            <v>12</v>
          </cell>
        </row>
        <row r="129">
          <cell r="B129">
            <v>2</v>
          </cell>
        </row>
        <row r="130">
          <cell r="B130">
            <v>10</v>
          </cell>
        </row>
        <row r="131">
          <cell r="B131">
            <v>10.01</v>
          </cell>
        </row>
        <row r="132">
          <cell r="B132">
            <v>100</v>
          </cell>
        </row>
        <row r="133">
          <cell r="B133">
            <v>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"/>
      <sheetName val="GIAVLIEU"/>
      <sheetName val="XM"/>
      <sheetName val="NC"/>
      <sheetName val="LINHTINH"/>
      <sheetName val="PTDG"/>
      <sheetName val="PHAN-CAU"/>
      <sheetName val="TONGHOP1"/>
      <sheetName val="TT"/>
      <sheetName val="Sheet1"/>
      <sheetName val="Bu_vat_lieu"/>
      <sheetName val="MTO REV.2(ARMOR)"/>
    </sheetNames>
    <sheetDataSet>
      <sheetData sheetId="0"/>
      <sheetData sheetId="1" refreshError="1">
        <row r="41">
          <cell r="M41">
            <v>4761111.4773485707</v>
          </cell>
        </row>
        <row r="51">
          <cell r="M51">
            <v>42325320.399999991</v>
          </cell>
        </row>
        <row r="67">
          <cell r="M67">
            <v>550000</v>
          </cell>
        </row>
        <row r="70">
          <cell r="M70">
            <v>4545454.5454545449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DTDD"/>
      <sheetName val="DTCD"/>
      <sheetName val="DTDD2003"/>
      <sheetName val="Vayvon"/>
      <sheetName val="Tdien"/>
      <sheetName val="DTSON ADB3-N2"/>
      <sheetName val="BangketienvayNHS"/>
      <sheetName val="XXXXXXXX"/>
      <sheetName val="tong hop"/>
      <sheetName val="phan tich DG"/>
      <sheetName val="gia vat lieu"/>
      <sheetName val="gia xe may"/>
      <sheetName val="gia nhan cong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C47-456"/>
      <sheetName val="C46"/>
      <sheetName val="C47-PII"/>
      <sheetName val="tuong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general"/>
      <sheetName val="Main Road"/>
      <sheetName val="Nconõþnhan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00000000"/>
      <sheetName val="1"/>
      <sheetName val="2"/>
      <sheetName val="1-11"/>
      <sheetName val="2-11"/>
      <sheetName val="1-12"/>
      <sheetName val="1-1"/>
      <sheetName val="2-12"/>
      <sheetName val="2-1"/>
      <sheetName val="1-2"/>
      <sheetName val="2-2"/>
      <sheetName val="1-3"/>
      <sheetName val="8thangdaunam"/>
      <sheetName val="KDT6"/>
      <sheetName val="KDT7"/>
      <sheetName val="KDT8"/>
      <sheetName val="KDT9"/>
      <sheetName val="KDT10"/>
      <sheetName val="TH"/>
      <sheetName val="XLT7"/>
      <sheetName val="XL8"/>
      <sheetName val="XLT9"/>
      <sheetName val="XLT6"/>
      <sheetName val="B-n (2)"/>
      <sheetName val="B-n"/>
      <sheetName val="B-ky2"/>
      <sheetName val="TH-t toan"/>
      <sheetName val="T-toan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KJ 2002"/>
      <sheetName val="chi tieu HV"/>
      <sheetName val="sx-tt-tk"/>
      <sheetName val="tsach &amp; thu hoi"/>
      <sheetName val="KK than ton   (2)"/>
      <sheetName val="KK than ton   (3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 (2)"/>
      <sheetName val="XNGBQI-05 (3)"/>
      <sheetName val="XNGBQII-05 (2)"/>
      <sheetName val="XNGBQII-05 (3)"/>
      <sheetName val="XNGBQIII-05"/>
      <sheetName val="XNGBQII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00000001"/>
      <sheetName val="XNGBQII-05"/>
      <sheetName val="XNGBQII-05 (02)"/>
      <sheetName val="Chart1"/>
      <sheetName val="BANGTRA"/>
      <sheetName val="Det1-3"/>
      <sheetName val="T-H"/>
      <sheetName val="Com29-04Gh"/>
      <sheetName val="Com27-04NThu"/>
      <sheetName val="TH8-5"/>
      <sheetName val="KL Nthu ngay 8-5"/>
      <sheetName val="Com21-04"/>
      <sheetName val="115BC03"/>
      <sheetName val="112BC02"/>
      <sheetName val="114BC02"/>
      <sheetName val="113BC03"/>
      <sheetName val="113BC02"/>
      <sheetName val="116BC02"/>
      <sheetName val="116BC04"/>
      <sheetName val="114BC04"/>
      <sheetName val="112BC04"/>
      <sheetName val="111AC01"/>
      <sheetName val="111-BC02"/>
      <sheetName val="115BC02"/>
      <sheetName val="116BC01"/>
      <sheetName val="GH116BC04(13-4)"/>
      <sheetName val="GH113BC03(13-4)"/>
      <sheetName val="GH112BC02(13-4)"/>
      <sheetName val="Com1-3"/>
      <sheetName val="Com26-3"/>
      <sheetName val="Det26-3"/>
      <sheetName val="Com1-4"/>
      <sheetName val="Det1-4"/>
      <sheetName val="10000000"/>
      <sheetName val="20000000"/>
      <sheetName val="30000000"/>
      <sheetName val="40000000"/>
      <sheetName val="50000000"/>
      <sheetName val="DTCT"/>
      <sheetName val="dtxl"/>
      <sheetName val="Shdet3"/>
      <sheetName val="g)a vat lieu"/>
      <sheetName val="gia nhan cmng"/>
      <sheetName val="!-3"/>
      <sheetName val="T2"/>
      <sheetName val="T3"/>
      <sheetName val="T4"/>
      <sheetName val="T5"/>
      <sheetName val="THop"/>
      <sheetName val="THKD"/>
      <sheetName val="TT 9T - 2003"/>
      <sheetName val="TT QIII-2003"/>
      <sheetName val="TT QII-2003"/>
      <sheetName val="TT QI-2003"/>
      <sheetName val="sx-tt)tk"/>
      <sheetName val="LLV"/>
      <sheetName val="khi tiet KHM"/>
      <sheetName val="DP than"/>
      <sheetName val="Maueoi"/>
      <sheetName val="TH thantkn"/>
      <sheetName val="XNE@QII-05 (3)"/>
      <sheetName val="QK(@P1) (7)"/>
      <sheetName val="vlmifh hoa"/>
      <sheetName val="catNam Daf (DELTA) (3)"/>
      <sheetName val="Sheet0"/>
      <sheetName val="gvl"/>
      <sheetName val="CD2000"/>
      <sheetName val="F1"/>
      <sheetName val="BOQ-1"/>
      <sheetName val="BiaNgoai"/>
      <sheetName val="BiaTrong"/>
      <sheetName val="PTVT"/>
      <sheetName val="THVT"/>
      <sheetName val="CVC"/>
      <sheetName val="CVCM"/>
      <sheetName val="BG"/>
      <sheetName val="DToan"/>
      <sheetName val="THKL"/>
      <sheetName val="CLVL"/>
      <sheetName val="CLVT Mong"/>
      <sheetName val="PTVT Mong"/>
      <sheetName val="DG Mong"/>
      <sheetName val="CLVT Than"/>
      <sheetName val="PTVT Than"/>
      <sheetName val="DG Than"/>
      <sheetName val="Cheet14"/>
      <sheetName val="PHUTRO500"/>
      <sheetName val="DS-Thuong 6T dau"/>
      <sheetName val="000000_x0010_0"/>
      <sheetName val="KLHT"/>
      <sheetName val="CCDUCU"/>
      <sheetName val="TONGHOP KH"/>
      <sheetName val="PBOKHAUHAO"/>
      <sheetName val="MTO REV.2(ARMOR)"/>
      <sheetName val="thdt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Sheut26"/>
      <sheetName val="Cofgty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8"/>
      <sheetName val="t.so"/>
      <sheetName val="BangketienvcyNHS"/>
      <sheetName val="XJ54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canh"/>
      <sheetName val="[PHUTRO500.xlsѝGia ban NK bq"/>
      <sheetName val="Breakdown bill"/>
      <sheetName val="Breakdown 2"/>
      <sheetName val="MTL(AG)"/>
      <sheetName val="bluong"/>
      <sheetName val="dg"/>
      <sheetName val="banggia1"/>
      <sheetName val="_PHUTRO500.xlsѝGia ban NK bq"/>
      <sheetName val="nc"/>
      <sheetName val="v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Tổng kê"/>
      <sheetName val="AC"/>
      <sheetName val="cat Na dan(DP1)²"/>
      <sheetName val="Girder"/>
      <sheetName val="Wall"/>
      <sheetName val="Fax-Print"/>
      <sheetName val="Total International"/>
      <sheetName val="Intl without Commercial"/>
      <sheetName val="Dieuchinh"/>
      <sheetName val="DU_LIEU"/>
      <sheetName val="KKKKKKKK"/>
      <sheetName val="khluong"/>
      <sheetName val="pian tich DG"/>
      <sheetName val="cat Na dan(DP1)²_x0000__x0000_"/>
      <sheetName val="XXPXXXX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tong hop"/>
      <sheetName val="phan tich DG"/>
      <sheetName val="gia vat lieu"/>
      <sheetName val="gia xe may"/>
      <sheetName val="gia nhan cong"/>
      <sheetName val="XL4Test5"/>
      <sheetName val="gvl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eneral"/>
      <sheetName val="Main Road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Sum"/>
      <sheetName val="DE "/>
      <sheetName val="Chart1"/>
      <sheetName val="phùn tich DG"/>
      <sheetName val="MTO REV.0"/>
      <sheetName val="Đoàn Vay Tiền"/>
      <sheetName val="Nợ Đoàn"/>
      <sheetName val="Congty"/>
      <sheetName val="VPPN"/>
      <sheetName val="XN74"/>
      <sheetName val="XN54"/>
      <sheetName val="XN33"/>
      <sheetName val="NK96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BANGTRA"/>
      <sheetName val="QMCT"/>
      <sheetName val="tra-vat-lieu"/>
      <sheetName val="DO AM DT"/>
      <sheetName val=""/>
      <sheetName val="Ðoàn Vay Ti?n"/>
      <sheetName val="N? Ðoàn"/>
      <sheetName val="Input"/>
      <sheetName val="dtk490_x000d_491(PAI_x0009_"/>
      <sheetName val="QTNugc"/>
      <sheetName val="10000_x0010_00"/>
      <sheetName val="hieuchinh30.11"/>
      <sheetName val="Bcaonhanh"/>
      <sheetName val="chitieth.chinh"/>
      <sheetName val="trinhEVN29.8"/>
      <sheetName val="GIA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 vat"/>
      <sheetName val="Ðoàn Vay Ti_n"/>
      <sheetName val="N_ Ðoàn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Qheet1"/>
      <sheetName val="BanTinh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Gia"/>
      <sheetName val="Breakdown bill"/>
      <sheetName val="Breakdown 2"/>
      <sheetName val="dtk490_x000d_491(PAI "/>
      <sheetName val="dudoan"/>
      <sheetName val="Tinh truoc VAT"/>
      <sheetName val="CP khaosat(Congtinh)"/>
      <sheetName val="CP khaosat(tuyettinh)"/>
      <sheetName val="Bia"/>
      <sheetName val="Tai trong"/>
      <sheetName val="Pile-Br-Capacity"/>
      <sheetName val="cong"/>
      <sheetName val="dtxl"/>
      <sheetName val="dtk486"/>
      <sheetName val="dtk490_x000a_491(PAI_x0009_"/>
      <sheetName val="CN kho doi"/>
      <sheetName val="CTHTchua TTn?ib?"/>
      <sheetName val="CN2004 N?p TCT"/>
      <sheetName val="dtk490_x000a_491(PAI "/>
      <sheetName val="TTTram"/>
      <sheetName val="CD2000"/>
      <sheetName val="MTO REV.2(ARMOR)"/>
      <sheetName val="CTHTchua TTn_ib_"/>
      <sheetName val="CN2004 N_p TCT"/>
      <sheetName val="Truot_nen"/>
      <sheetName val="Gia vat tu"/>
      <sheetName val="dtk490_491(PAI_x0009_"/>
      <sheetName val="dtk490_491(PAI 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CN kho ðoi"/>
      <sheetName val="CTHTchýa TTn?ib?"/>
      <sheetName val="GIADINH+TKCNHAN"/>
      <sheetName val="cn"/>
      <sheetName val="110104"/>
      <sheetName val="160104"/>
      <sheetName val="260104"/>
      <sheetName val="040204"/>
      <sheetName val="130204"/>
      <sheetName val="230204"/>
      <sheetName val="OANH TDTKAH"/>
      <sheetName val="AHUY TKVP"/>
      <sheetName val="AHUYTKDQ"/>
      <sheetName val="sq"/>
      <sheetName val="10000_x005f_x0010_00"/>
      <sheetName val="Temp"/>
      <sheetName val="thso_sanh"/>
      <sheetName val="DG_"/>
      <sheetName val="gia vat_x0000_lieu"/>
      <sheetName val="CTHTchýa TTn_ib_"/>
      <sheetName val="pc"/>
      <sheetName val="pt"/>
      <sheetName val="111"/>
      <sheetName val="th thu chi"/>
      <sheetName val="tam ung"/>
      <sheetName val="dtk490࠭491(PAI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/>
      <sheetData sheetId="220"/>
      <sheetData sheetId="221"/>
      <sheetData sheetId="222"/>
      <sheetData sheetId="223"/>
      <sheetData sheetId="224"/>
      <sheetData sheetId="2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Sheet1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Gia vat tu"/>
      <sheetName val="CHO TC"/>
      <sheetName val="Tinh"/>
      <sheetName val="Tinh (m2)"/>
      <sheetName val="Datyeu"/>
      <sheetName val="SS106"/>
      <sheetName val="00000001"/>
      <sheetName val="XL4Poppy"/>
      <sheetName val="tuong"/>
      <sheetName val="tra-vat-lieu"/>
      <sheetName val="ESTI."/>
      <sheetName val="DI-ESTI"/>
      <sheetName val="DO AM DT"/>
      <sheetName val="dtct cong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ctTBA"/>
      <sheetName val="B2_3"/>
      <sheetName val="CL_XD"/>
      <sheetName val="CHO_TC"/>
      <sheetName val="Tinh_(m2)"/>
      <sheetName val="DO_AM_DT"/>
      <sheetName val="DG_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_lieu"/>
      <sheetName val="THOP XL"/>
      <sheetName val="Du Toan"/>
      <sheetName val="BGVL"/>
      <sheetName val="NC&amp;M"/>
      <sheetName val="DG Nen"/>
      <sheetName val="Thuc thanh"/>
      <sheetName val=""/>
      <sheetName val="Bia"/>
      <sheetName val="tra-vat-lgeu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Sheet9"/>
      <sheetName val="Sheet10"/>
      <sheetName val="ESTI_"/>
      <sheetName val="Tro_giup"/>
      <sheetName val="XL4Test5_(2)"/>
      <sheetName val="XL4Test5_(3)"/>
      <sheetName val="XL4Test5_(4)"/>
      <sheetName val="XL4Test5_(5)"/>
      <sheetName val="dtct_cong"/>
      <sheetName val="Gia_vat_tu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Name"/>
      <sheetName val="IBASE"/>
      <sheetName val="Package1"/>
      <sheetName val="Tổng kê"/>
      <sheetName val="Sheet2"/>
      <sheetName val="Sheet3"/>
      <sheetName val="THCT"/>
      <sheetName val="THTram"/>
      <sheetName val="THDZ0,4"/>
      <sheetName val="TH DZ35"/>
      <sheetName val="Tổng hợp VT"/>
      <sheetName val="AASHTO92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????????"/>
      <sheetName val="B2_31"/>
      <sheetName val="CL_XD1"/>
      <sheetName val="CHO_TC1"/>
      <sheetName val="Tinh_(m2)1"/>
      <sheetName val="DO_AM_DT1"/>
      <sheetName val="DG_1"/>
      <sheetName val="KKKKKKKK"/>
      <sheetName val="Du_Toan"/>
      <sheetName val="THOP_XL"/>
      <sheetName val="Thuc_thanh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Sum"/>
      <sheetName val="________"/>
      <sheetName val="Gia"/>
      <sheetName val="_x0000__x0000__x0000__x0000__x0000__x0000__x0000__x0000_"/>
    </sheetNames>
    <sheetDataSet>
      <sheetData sheetId="0"/>
      <sheetData sheetId="1"/>
      <sheetData sheetId="2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cphiNVL"/>
      <sheetName val="sanluong+doanhthu"/>
      <sheetName val="Sheet4"/>
      <sheetName val="KHtragoc+lai"/>
      <sheetName val="kh-hao"/>
      <sheetName val="th-chi1"/>
      <sheetName val="thu-chi"/>
      <sheetName val="00000000"/>
      <sheetName val="XL4Poppy"/>
      <sheetName val="So tien vay"/>
      <sheetName val="Lai NH"/>
      <sheetName val="Tong hop"/>
      <sheetName val="phan bo lai vay"/>
      <sheetName val="01"/>
      <sheetName val="DO01"/>
      <sheetName val="DO2"/>
      <sheetName val="2"/>
      <sheetName val="3"/>
      <sheetName val="do3"/>
      <sheetName val="NEW_PANEL"/>
      <sheetName val="Sheet2"/>
      <sheetName val="Sheet3"/>
      <sheetName val="Sheet5"/>
      <sheetName val="Sheet6"/>
      <sheetName val="Sheet7"/>
      <sheetName val="Sheet8"/>
      <sheetName val="Sheet9"/>
      <sheetName val="Sheet10"/>
      <sheetName val="Sheet1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ONG HOP VAT TU"/>
      <sheetName val="BANG DU TOAN"/>
      <sheetName val="PHAN TICH VAT TU"/>
      <sheetName val="TONG HOP VAT TU (2)"/>
      <sheetName val="BANGCUOC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Form3m"/>
      <sheetName val="FormCaoDo"/>
      <sheetName val="GOC-SB2"/>
      <sheetName val="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2"/>
      <sheetName val="KHthuvon T3-2003"/>
      <sheetName val="KHThuvonT4-2003"/>
      <sheetName val="THuchienKHTVQI-2003"/>
      <sheetName val="KHTV Q2-2003"/>
      <sheetName val="Thang5-03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phan tich DG"/>
      <sheetName val="gia vat lieu"/>
      <sheetName val="gia xe may"/>
      <sheetName val="gia nhan cong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5 nam (tach)"/>
      <sheetName val="5 nam (tach) (2)"/>
      <sheetName val="KH 2003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antich"/>
      <sheetName val="Toan_DA"/>
      <sheetName val="2004"/>
      <sheetName val="2005"/>
      <sheetName val="ton tam"/>
      <sheetName val="Thep hinh"/>
      <sheetName val="p-in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cong40_x0016_-410"/>
      <sheetName val="DSKH HN"/>
      <sheetName val="NKY "/>
      <sheetName val="DS-TT"/>
      <sheetName val=" HN NHAP"/>
      <sheetName val="KHO HN"/>
      <sheetName val="CNO 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Shaet28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[heet3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KHOI LUONG"/>
      <sheetName val="K255 SBasa"/>
      <sheetName val=""/>
      <sheetName val="BL01"/>
      <sheetName val="BL02"/>
      <sheetName val="BL03"/>
      <sheetName val="Phan dap J95"/>
      <sheetName val="_x0012_2-9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k`28-10"/>
      <sheetName val="Sheet13"/>
      <sheetName val="Sheet14"/>
      <sheetName val="Sheet15"/>
      <sheetName val="Sheet16"/>
      <sheetName val="kh Òv-10"/>
      <sheetName val="SŨeet3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HD thu mea cat soi "/>
      <sheetName val="Mau co 02C"/>
      <sheetName val="14C-"/>
      <sheetName val="14C-SB2"/>
      <sheetName val="[PANEL.XLS_x001d_T5"/>
      <sheetName val="[PANEL.XLSŝQT thue 2001"/>
      <sheetName val="TH FF140"/>
      <sheetName val="TH FF177"/>
      <sheetName val="Tien dat HD"/>
      <sheetName val="TH cong no"/>
      <sheetName val="12.03"/>
      <sheetName val="1.04"/>
      <sheetName val="2.04"/>
      <sheetName val="3.04"/>
      <sheetName val="4.04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9"/>
      <sheetName val="T2"/>
      <sheetName val="T1"/>
      <sheetName val="Sheep75"/>
      <sheetName val="Sheetး6"/>
      <sheetName val="NEW-PAN၅L"/>
      <sheetName val="nuoc"/>
      <sheetName val="ctTBA"/>
      <sheetName val="Gia"/>
      <sheetName val="mau 1"/>
      <sheetName val="mau 10"/>
      <sheetName val="mau 2"/>
      <sheetName val="mau 3"/>
      <sheetName val="mau 4"/>
      <sheetName val="Tai san luu dong"/>
      <sheetName val="Boiduongkiemke"/>
      <sheetName val="Tonghopgiatri"/>
      <sheetName val="Kiemke30-6"/>
      <sheetName val="tuong"/>
      <sheetName val="Giantiep"/>
      <sheetName val="Phucvu"/>
      <sheetName val="PXBTso1_SLa"/>
      <sheetName val="PXBT TQuang"/>
      <sheetName val="Doicogioi"/>
      <sheetName val="PXnghien"/>
      <sheetName val="BTHLT01&amp;0205"/>
      <sheetName val="Dien+T U"/>
      <sheetName val="DS chi tet TQ"/>
      <sheetName val="Doan phi"/>
      <sheetName val="Ba⁮g luong CB"/>
      <sheetName val="Bang CC (2)"/>
      <sheetName val="Nhat trinh"/>
      <sheetName val="Tien An T11"/>
      <sheetName val="DNPD-QL"/>
      <sheetName val="Bang luong"/>
      <sheetName val="Bang CC"/>
      <sheetName val=" Luong nghien "/>
      <sheetName val="QT-LN"/>
      <sheetName val="Phuc vu"/>
      <sheetName val="May Phat"/>
      <sheetName val="1813"/>
      <sheetName val="Thg 2"/>
      <sheetName val="Thg 3"/>
      <sheetName val="Thg 4"/>
      <sheetName val="thg5"/>
      <sheetName val="Thg6"/>
      <sheetName val="Thg7"/>
      <sheetName val="thang1"/>
      <sheetName val="thang2"/>
      <sheetName val="Bang lu哜ng CB"/>
      <sheetName val="Hni"/>
      <sheetName val="ht 24,11"/>
      <sheetName val="gvl"/>
      <sheetName val="gia vt,nc,may"/>
      <sheetName val="Bang PTKL/Luu"/>
      <sheetName val="UH"/>
      <sheetName val="SILICATE"/>
      <sheetName val="PANEL"/>
      <sheetName val="_heet30"/>
      <sheetName val="Tuan B_x0000_ao"/>
      <sheetName val="Tuan 1"/>
      <sheetName val="Tuan 2"/>
      <sheetName val="Tuan 3"/>
      <sheetName val="Tuan 4"/>
      <sheetName val="Dot - 2"/>
      <sheetName val="Dot 1"/>
      <sheetName val="PDV+XE"/>
      <sheetName val="ct6- 1"/>
      <sheetName val="ct6-2"/>
      <sheetName val="ct2 - 1"/>
      <sheetName val="ct2-2"/>
      <sheetName val=" ct16"/>
      <sheetName val="bc xe tth"/>
      <sheetName val="soke toan cno"/>
      <sheetName val="bccno"/>
      <sheetName val="bang thong ke"/>
      <sheetName val="bcdv"/>
      <sheetName val="Shuet39"/>
      <sheetName val="Ma 787"/>
      <sheetName val="w00000_x0010_0"/>
      <sheetName val="tk131t1 (2)"/>
      <sheetName val="tk331 (3)"/>
      <sheetName val="tk336t1 (5)"/>
      <sheetName val="Ma KH 331 "/>
      <sheetName val="Danh sach (7)"/>
      <sheetName val="Danh sach (8)"/>
      <sheetName val="cong no TD (2)"/>
      <sheetName val="BKCN331-04 (2)"/>
      <sheetName val="BKCN131-04 (3)"/>
      <sheetName val="KHTV _x0003__x0000_-2003"/>
      <sheetName val="CHITIET VL-NC-TT1p"/>
      <sheetName val="TONGKE3p"/>
      <sheetName val="BKCN336-04 (4)"/>
      <sheetName val="Danh muc ho so luu tru 2002(12)"/>
      <sheetName val="Danh muc ho so luu tru 2002(13)"/>
      <sheetName val="ke SCL (6)"/>
      <sheetName val="ke DTXDCB (7)"/>
      <sheetName val="MTSan (8)"/>
      <sheetName val="Thue 0 ktru "/>
      <sheetName val="Thue 0 ktru  -05 "/>
      <sheetName val="CPhi 50 nam "/>
      <sheetName val="Tra goc vay MTruong "/>
      <sheetName val="ke DC Than (7)"/>
      <sheetName val="kectu  go "/>
      <sheetName val="Hon gai "/>
      <sheetName val="Huong bien "/>
      <sheetName val="NM Sua "/>
      <sheetName val="L Thuc "/>
      <sheetName val="San gat "/>
      <sheetName val="H Chat mo "/>
      <sheetName val="Xang dau "/>
      <sheetName val="Hai Yen"/>
      <sheetName val="cang le "/>
      <sheetName val="HTan"/>
      <sheetName val="phieuchi (5)"/>
      <sheetName val="phieuchi CD(6)"/>
      <sheetName val="phieuThuCD (7)"/>
      <sheetName val="Biat1 (8)"/>
      <sheetName val="Biat1 (10)"/>
      <sheetName val="Biat1 (9)"/>
      <sheetName val="keno (2)"/>
      <sheetName val="UOC CP 2004 "/>
      <sheetName val="00000001"/>
      <sheetName val="KHo152"/>
      <sheetName val="Kho153"/>
      <sheetName val="bcchi tiet"/>
      <sheetName val="HS"/>
      <sheetName val="PANEL ?????"/>
      <sheetName val="SUeet3"/>
      <sheetName val="[PANEL.XLSၝXL4Test5"/>
      <sheetName val="NKNVLIEUBSUN_x0003_"/>
      <sheetName val="QT thue _x0012_001"/>
      <sheetName val="P_x0000_bo CPC 2001"/>
      <sheetName val="Hoan t_x0008_anh"/>
      <sheetName val="K_x0008_oach"/>
      <sheetName val="_x000b_H T8"/>
      <sheetName val="_x0014_11"/>
      <sheetName val="Kh 1_x0012_"/>
      <sheetName val="ht 2_x0010_-10"/>
      <sheetName val="KH15_x000d_12"/>
      <sheetName val="Ht_x0000_15-12"/>
      <sheetName val="kh24-_x0011_1"/>
      <sheetName val="kh _x0011_7-11"/>
      <sheetName val="_x0010_6-10"/>
      <sheetName val="_x0012_9-9"/>
      <sheetName val="H_x0014_29"/>
      <sheetName val="K2_x0014_9 K98"/>
      <sheetName val="K252 K_x0019_8"/>
      <sheetName val="K253 Subba_x0013_e"/>
      <sheetName val="K25_x0019_"/>
      <sheetName val="K_x0012_60 Subbase"/>
      <sheetName val="K2_x0016_1 Base"/>
      <sheetName val="Theo doi R_x0001_nh"/>
      <sheetName val="Ra_x000e_h 1"/>
      <sheetName val="116_x000d_128-cav_x0009_co"/>
      <sheetName val="TTKL_x000d_ TAM BAN 408"/>
      <sheetName val="Sheet_x0012_9"/>
      <sheetName val="Tuong_x0000__x0000__x0000__x0000__x0000__x0000__x0000__x0000__x0000__x0001__x0000_㑄Ś_x0000__x0004__x0000__x0000__x0000__x0000__x0000__x0000_敜ś_x0000__x0000__x0000_"/>
      <sheetName val="Bang lu?ng CB"/>
      <sheetName val="So quy 2007"/>
      <sheetName val="Tu PC 58"/>
      <sheetName val="Tu PC 33 - 57"/>
      <sheetName val="PC tu 01 - 32"/>
      <sheetName val="PT tu 01"/>
      <sheetName val="So quy NH"/>
      <sheetName val="Bia so quy"/>
      <sheetName val="bo"/>
      <sheetName val="116_x000d_128-cav co"/>
      <sheetName val="O252 AC"/>
      <sheetName val="01,04"/>
      <sheetName val="7000ð000"/>
      <sheetName val="h00000ð0"/>
      <sheetName val="i00ð0000"/>
      <sheetName val="[PANEL.XLSsQT thue 2001"/>
      <sheetName val="Sheet?6"/>
      <sheetName val="K253 K9_x0018_"/>
      <sheetName val="Ht1r8"/>
      <sheetName val="KH15 12"/>
      <sheetName val="116 128-cav co"/>
      <sheetName val="TTKL  TAM BAN 4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/>
      <sheetData sheetId="791" refreshError="1"/>
      <sheetData sheetId="792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 refreshError="1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/>
      <sheetData sheetId="878" refreshError="1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 refreshError="1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 refreshError="1"/>
      <sheetData sheetId="916" refreshError="1"/>
      <sheetData sheetId="917"/>
      <sheetData sheetId="918"/>
      <sheetData sheetId="919"/>
      <sheetData sheetId="920"/>
      <sheetData sheetId="921" refreshError="1"/>
      <sheetData sheetId="922" refreshError="1"/>
      <sheetData sheetId="923"/>
      <sheetData sheetId="924"/>
      <sheetData sheetId="925" refreshError="1"/>
      <sheetData sheetId="926" refreshError="1"/>
      <sheetData sheetId="92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hang04"/>
      <sheetName val="Thang06"/>
      <sheetName val="Thang0"/>
      <sheetName val="00000000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10000000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Tai khoan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HCP"/>
      <sheetName val="BQT"/>
      <sheetName val="RG"/>
      <sheetName val="BCVT"/>
      <sheetName val="BKHD"/>
      <sheetName val="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䁧"/>
      <sheetName val="NEW-PANEL"/>
      <sheetName val="TN"/>
      <sheetName val="ND"/>
      <sheetName val="VL"/>
      <sheetName val="tra-vat-lieu"/>
      <sheetName val="DTCT"/>
      <sheetName val="Chart1"/>
      <sheetName val="KL18Thang"/>
      <sheetName val="TH"/>
      <sheetName val="M200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Hướng dẫn"/>
      <sheetName val="Ví dụ hàm Vlookup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Comb"/>
      <sheetName val="d?"/>
      <sheetName val="ch DG"/>
      <sheetName val="NEW_PANEL"/>
      <sheetName val="Page 3"/>
      <sheetName val="dongia??????????_x0009_?㢠ś?_x0004_??????㋄ś?"/>
      <sheetName val="dongia?_x0009_㢠ś?_x0004_?㋄ś?"/>
      <sheetName val="dongia?_x0009_㢠ś_x0004_?㋄ś"/>
      <sheetName val="phan tich DG??㠨Ȣ?_x0004_??????杀Ȣ?????"/>
      <sheetName val="?????????_x0009_??s?_x0004_???????s????????"/>
      <sheetName val="dongia??????????_x0009_??s?_x0004_???????s?"/>
      <sheetName val="dongia?_x0009_?s?_x0004_??s?"/>
      <sheetName val="dongia?_x0009_?s_x0004_??s"/>
      <sheetName val="ch DG?????_x0004_????????????????????"/>
      <sheetName val="dongia? 㢠ś?_x0004_?㋄ś?"/>
      <sheetName val="phan tich DG?????_x0004_?????????????"/>
      <sheetName val="dongia? ?s?_x0004_??s?"/>
      <sheetName val="_x0009_?s?_x0004_??s?"/>
      <sheetName val="ch DG????_x0004_???????"/>
      <sheetName val="phan tich DG????_x0004_????"/>
      <sheetName val="_x0009_?s"/>
      <sheetName val="Hu?ng d?n"/>
      <sheetName val="Ví d? hàm Vlookup"/>
      <sheetName val="phaɮ tich DG??㠨Ȣ?_x0004_??????杀Ȣ?????"/>
      <sheetName val="Input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dongia??????_x0002_???_x0009_??s?_x0004_???????s?"/>
      <sheetName val="dongia?_x0002_?_x0009_?s?_x0004_??s?"/>
      <sheetName val="pha? tich DG?????_x0004_?????????????"/>
      <sheetName val="?@?@?@?@?@?@?@?@?@?@?@?@?@?@?@?"/>
      <sheetName val="dongia? 㢠ś_x0004_?㋄ś"/>
      <sheetName val="ch DG???_x0004_???????"/>
      <sheetName val="@"/>
      <sheetName val="@?@?@?@?@?@?@?@?@?@?@?@?@?@?@?@"/>
      <sheetName val="dongia? ?s_x0004_??s"/>
      <sheetName val="d_"/>
      <sheetName val="_x0009__s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Hu_ng d_n"/>
      <sheetName val="Ví d_ hàm Vlookup"/>
      <sheetName val="phaɮ tich DG__㠨Ȣ__x0004_______杀Ȣ_____"/>
      <sheetName val="dongia_______x0002_____x0009___s__x0004________s_"/>
      <sheetName val="dongia__x0002___x0009__s__x0004___s_"/>
      <sheetName val="pha_ tich DG______x0004______________"/>
      <sheetName val="ch DG__"/>
      <sheetName val="_@_@_@_@_@_@_@_@_@_@_@_@_@_@_@_"/>
      <sheetName val="dongia_ 㢠ś_x0004__㋄ś"/>
      <sheetName val="ch DG____x0004________"/>
      <sheetName val=" ?s"/>
      <sheetName val="Book 1 Summary"/>
      <sheetName val="tuong"/>
      <sheetName val="donööö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?????????_x0009_????_x0004_????????????????"/>
      <sheetName val="G_x0016_L"/>
      <sheetName val=" _s"/>
      <sheetName val="ctTBA"/>
      <sheetName val="XXXPXXX0"/>
      <sheetName val="[DT-TN.xlsMCT"/>
      <sheetName val="Sheet9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Page_3"/>
      <sheetName val=" ?s?s"/>
      <sheetName val="dongia ?s?s"/>
      <sheetName val=" ?s?_x0004_??s?"/>
      <sheetName val="[DT-TN.xls_Cham cong TH 1-&gt;6"/>
      <sheetName val="@_@_@_@_@_@_@_@_@_@_@_@_@_@_@_@"/>
      <sheetName val="dongia_ _s_x0004___s"/>
      <sheetName val="GIAVNX"/>
      <sheetName val="RE"/>
      <sheetName val="KLt lan3"/>
      <sheetName val="HESO"/>
      <sheetName val="dongia?̃̃̃̃̃̃̃̃̃̃̃̃̃̃̃̃̃̃̃̃̃̃̃̃"/>
      <sheetName val="Tra_bang"/>
      <sheetName val="@?@?@?@?@?@?@?@?@?@?@?@?@?@?@?"/>
      <sheetName val="_DT-TN.xls_Cham cong TH 1-&gt;6"/>
      <sheetName val="@_@_@_@_@_@_@_@_@_@_@_@_@_@_@_"/>
      <sheetName val="Gia"/>
      <sheetName val="dtct cau"/>
      <sheetName val="Hý?ng d?n"/>
      <sheetName val="dongia?_x0009_???_x0004_????"/>
      <sheetName val="dongia??????????_x0009_????_x0004_?????????"/>
      <sheetName val="dongia?_x0009_??_x0004_???"/>
      <sheetName val="dongia? ???_x0004_????"/>
      <sheetName val="DT-XL"/>
      <sheetName val="BCTC"/>
      <sheetName val="tong ho`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pha? tich DG__??__x0004_______??_____"/>
      <sheetName val="dongia_ ?s_x0004__?s"/>
      <sheetName val="Tai"/>
      <sheetName val="KKKKKKKK"/>
      <sheetName val="__________x0009______x0004_________________"/>
      <sheetName val="dongia?????????? ?㢠ś?_x0004_??????㋄ś?"/>
      <sheetName val="????????? ??s?_x0004_???????s????????"/>
      <sheetName val="dongia?????????? ??s?_x0004_???????s?"/>
      <sheetName val="_DT-TN.xlsMCT"/>
      <sheetName val=" _s__x0004___s_"/>
      <sheetName val="Ke toan thuk hien cong trinh"/>
      <sheetName val="dongia??????_x0002_??? ??s?_x0004_???????s?"/>
      <sheetName val="dongia?_x0002_? ?s?_x0004_??s?"/>
      <sheetName val="dongia__________ _㢠ś__x0004_______㋄ś_"/>
      <sheetName val="_________ __s__x0004________s________"/>
      <sheetName val="dongia__________ __s__x0004________s_"/>
      <sheetName val="dongia_______x0002____ __s__x0004________s_"/>
      <sheetName val="dongia__x0002__ _s__x0004___s_"/>
      <sheetName val=" ??"/>
      <sheetName val="????????? ????_x0004_????????????????"/>
      <sheetName val=" ???_x0004_????"/>
      <sheetName val="phan_tich_DG㠨Ȣ杀Ȣ"/>
      <sheetName val="Gia "/>
      <sheetName val="Hý_ng d_n"/>
      <sheetName val="breakdown"/>
      <sheetName val="dongia__x0009_____x0004_____"/>
      <sheetName val="dongia___________x0009______x0004__________"/>
      <sheetName val="dongia__x0009____x0004____"/>
      <sheetName val="dongia_ ____x0004_____"/>
      <sheetName val=" _s_s"/>
      <sheetName val="dongia _s_s"/>
      <sheetName val=" __"/>
      <sheetName val="_________ _____x0004_________________"/>
      <sheetName val=" ____x0004_____"/>
      <sheetName val="_x0009_???_x0004_????"/>
      <sheetName val="Tai?khoan"/>
      <sheetName val="DT-TN"/>
      <sheetName val="IBASE"/>
      <sheetName val="DI-ESTI"/>
      <sheetName val="Chenh lech vct tu"/>
      <sheetName val="Du th!u"/>
      <sheetName val="Loading"/>
      <sheetName val="Check C"/>
      <sheetName val="dongia_㢠ś㋄ś1"/>
      <sheetName val="_?s?s"/>
      <sheetName val="ch DG??"/>
      <sheetName val="dongia 㢠ś"/>
      <sheetName val="_x0009_??"/>
      <sheetName val="dongia_?s?s1"/>
      <sheetName val="ch_DG??????"/>
      <sheetName val="Hướng_dẫn"/>
      <sheetName val="Ví_dụ_hàm_Vlookup"/>
      <sheetName val="phan_tich_DG????"/>
      <sheetName val="dongia_?s?s"/>
      <sheetName val="tong_hop1"/>
      <sheetName val="phan_tich_DG1"/>
      <sheetName val="gia_vat_lieu1"/>
      <sheetName val="gia_xe_may1"/>
      <sheetName val="gia_nhan_cong1"/>
      <sheetName val="TC_1"/>
      <sheetName val="TC__(2)1"/>
      <sheetName val="PL_KS1"/>
      <sheetName val="thi_sat1"/>
      <sheetName val="den_bu1"/>
      <sheetName val="Du_toan_(2)1"/>
      <sheetName val="Du_toan1"/>
      <sheetName val="Phan_tich_vat_tu1"/>
      <sheetName val="Tong_hop_vat_tu1"/>
      <sheetName val="Gia_tri_vat_tu1"/>
      <sheetName val="Chenh_lech_vat_tu1"/>
      <sheetName val="Du_thau1"/>
      <sheetName val="Don_gia_chi_tiet1"/>
      <sheetName val="Tu_van_Thiet_ke1"/>
      <sheetName val="Tien_do_thi_cong1"/>
      <sheetName val="Bia_du_toan1"/>
      <sheetName val="Tro_giup1"/>
      <sheetName val="GT_TT_(2)1"/>
      <sheetName val="KLTC_giai_doan1"/>
      <sheetName val="KL_(2)1"/>
      <sheetName val="KLtt_lan31"/>
      <sheetName val="GTT2_lan3_tt1"/>
      <sheetName val="GTT2_lan_4_dc_1"/>
      <sheetName val="chenh_lech_gia1"/>
      <sheetName val="KL_bao_con_lai1"/>
      <sheetName val="GTT2_lan_4_tt1"/>
      <sheetName val="Tai_khoan1"/>
      <sheetName val="CT_doanh_thu_20051"/>
      <sheetName val="Dthu_2006_sua1"/>
      <sheetName val="Doanh_thu_gia_thanh1"/>
      <sheetName val="6_thang_20061"/>
      <sheetName val="Bao_cao_thue_(2)1"/>
      <sheetName val="Tong_hop_CP_T101"/>
      <sheetName val="Thuc thanh"/>
      <sheetName val="dongia_x0000__x0000__x0000__x0000__x0000__x0000__x0000__x0000__x0000__x0000__x0009__x0000_㢠ś_x0000__x0004__x0000__x0000__x0000__x0000__x0000__x0000_㋄ś_x0000_"/>
      <sheetName val="_x0000__x0000__x0000__x0000__x0000__x0000__x0000__x0000__x0000__x0009__x0000_?s_x0000__x0004__x0000__x0000__x0000__x0000__x0000__x0000_?s_x0000__x0000__x0000__x0000__x0000__x0000__x0000__x0000_"/>
      <sheetName val="phan tich DG_x0000__x0000_㠨Ȣ_x0000__x0004__x0000__x0000__x0000__x0000__x0000__x0000_杀Ȣ_x0000__x0000__x0000__x0000__x0000_"/>
      <sheetName val="dongia_x0000__x0009_?s_x0000__x0004__x0000_?s_x0000_"/>
      <sheetName val="_x0000_@_x0000_@_x0000_@_x0000_@_x0000_@_x0000_@_x0000_@_x0000_@_x0000_@_x0000_@_x0000_@_x0000_@_x0000_@_x0000_@_x0000_@_x0000_"/>
      <sheetName val="dongia_x0000_ 㢠ś_x0000__x0004__x0000_㋄ś_x0000_"/>
      <sheetName val="ch DG_x0000__x0000_??_x0000__x0004__x0000__x0000__x0000__x0000__x0000__x0000_??_x0000__x0000__x0000__x0000__x0000__x0000__x0000__x0000_??_x0000__x0000_"/>
      <sheetName val="phan tich DG_x0000__x0000_??_x0000__x0004__x0000__x0000__x0000__x0000__x0000__x0000_??_x0000__x0000__x0000__x0000__x0000_"/>
      <sheetName val="dongia_x0000_ ?s_x0000__x0004__x0000_?s_x0000_"/>
      <sheetName val="dongia_x0000__x0000__x0000__x0000__x0000__x0000__x0002__x0000__x0000__x0000__x0009__x0000_?s_x0000__x0004__x0000__x0000__x0000__x0000__x0000__x0000_?s_x0000_"/>
      <sheetName val="@_x0000_@_x0000_@_x0000_@_x0000_@_x0000_@_x0000_@_x0000_@_x0000_@_x0000_@_x0000_@_x0000_@_x0000_@_x0000_@_x0000_@_x0000_@"/>
      <sheetName val=" ?s_x0000__x0004__x0000_?s_x0000_"/>
      <sheetName val="_x0000__x0000__x0000__x0000__x0000__x0000__x0000__x0000__x0000__x0009__x0000_??_x0000__x0004__x0000__x0000__x0000__x0000__x0000__x0000_??_x0000__x0000__x0000__x0000__x0000__x0000__x0000__x0000_"/>
      <sheetName val="dongia_x0000_ ??_x0000__x0004__x0000_??_x0000_"/>
      <sheetName val="dongia_x0000_̃̃̃̃̃̃̃̃̃̃̃̃̃̃̃̃̃̃̃̃̃̃̃̃"/>
      <sheetName val="dongia_x0000__x0009_??_x0000__x0004__x0000_??_x0000_"/>
      <sheetName val="Tai_x0000_khoan"/>
      <sheetName val="dongia_x0000__x0002__x0000_ ?s_x0000__x0004__x0000_?s_x0000_"/>
      <sheetName val=" ??_x0000__x0004__x0000_??_x0000_"/>
      <sheetName val="dongia_x0000_ 㢠ś_x0000__x0004__x0000_㏄ś_x0000_"/>
      <sheetName val="dongia?????????? ????_x0004_?????????"/>
      <sheetName val="dongia? ??_x0004_???"/>
      <sheetName val="dongia__________ _?s__x0004_______?s_"/>
      <sheetName val="dongia__________ _____x0004__________"/>
      <sheetName val="dongia_ ___x0004____"/>
      <sheetName val="dongia 㢠ś?_x0004_?㋄ś?"/>
      <sheetName val="phan tich DG?㠨Ȣ?_x0004_?杀Ȣ?咄Ȣ?"/>
      <sheetName val="phan tich DG?㠨Ȣ?_x0004_?杀Ȣ?"/>
      <sheetName val="DG "/>
      <sheetName val="TK NO 1q1"/>
      <sheetName val="聰han tich DG_x0000__x0000_㠨Ȣ_x0000__x0004__x0000__x0000__x0000__x0000__x0000__x0000_杀Ȣ_x0000__x0000__x0000__x0000__x0000_"/>
      <sheetName val="Hướng d麫n"/>
      <sheetName val="Ví dụ hàm Vloïkup"/>
      <sheetName val="dongia_x0000_ ?s_x0002__x0004__x0000_?s_x0000_"/>
      <sheetName val="BCQT`"/>
      <sheetName val="dongia?????????_x0009_?㢠ś?_x0004_??????㋄ś?"/>
      <sheetName val="_x0009___"/>
      <sheetName val="TH_x0000_GCT"/>
      <sheetName val="Tong h_x000b_p vat tu"/>
      <sheetName val="dongia_̃̃̃̃̃̃̃̃̃̃̃̃̃̃̃̃̃̃̃̃̃̃̃̃"/>
      <sheetName val="Bao_cao_thue1"/>
      <sheetName val="Thue_cong_trinh1"/>
      <sheetName val="Gia_thanh1"/>
      <sheetName val="Pke_toan1"/>
      <sheetName val="Gia_thanh_cong_trinh_-_Hoa1"/>
      <sheetName val="Ke_toan_thuc_hien_cong_trinh1"/>
      <sheetName val="Du_kien_DT_9_thang_de_nop1"/>
      <sheetName val="TK_NO_1111"/>
      <sheetName val="TK_NO_1121"/>
      <sheetName val="TK_14181"/>
      <sheetName val="TK_3311"/>
      <sheetName val="TK_14121"/>
      <sheetName val="BCAO_SDCT1"/>
      <sheetName val="TK_1421"/>
      <sheetName val="TK_2421"/>
      <sheetName val="TK_CO_1121"/>
      <sheetName val="TK_1531"/>
      <sheetName val="CT_1541"/>
      <sheetName val="TK_CO_1111"/>
      <sheetName val="Hướng_dẫn1"/>
      <sheetName val="Ví_dụ_hàm_Vlookup1"/>
      <sheetName val="CP)TV-CAU"/>
      <sheetName val="~~~~~~~~~~~~~~~~~~~~~~~~~~~~~~~"/>
      <sheetName val="XF33"/>
      <sheetName val="XL4Dest5"/>
      <sheetName val="phan tich DG_㠨Ȣ__x0004__杀Ȣ_咄Ȣ_"/>
      <sheetName val="phan tich DG_㠨Ȣ__x0004__杀Ȣ_"/>
      <sheetName val="dongia 㢠ś__x0004__㋄ś_"/>
      <sheetName val="phan_tich_DG??????"/>
      <sheetName val="dongia_x0000__x0000__x0000__x0000__x0000__x0000__x0000__x0000__x0000__x0000__x0009__x0000_?s_x0000__x0004__x0000__x0000__x0000__x0000__x0000__x0000_?s_x0000_"/>
      <sheetName val="dongia_x0000__x0009_㢠ś_x0000__x0004__x0000_㋄ś_x0000_"/>
      <sheetName val="dongia_x0000__x0009_㢠ś_x0004__x0000_㋄ś"/>
      <sheetName val="dongia_x0000__x0009_?s_x0004__x0000_?s"/>
      <sheetName val="_x0009_?s_x0000__x0004__x0000_?s_x0000_"/>
      <sheetName val="ch DG_x0000_??_x0000__x0004__x0000_??_x0000_??_x0000_"/>
      <sheetName val="phan tich DG_x0000_??_x0000__x0004__x0000_??_x0000_"/>
      <sheetName val="dongia_x0000__x0002__x0000__x0009_?s_x0000__x0004__x0000_?s_x0000_"/>
      <sheetName val="dongia_x0000_ 㢠ś_x0004__x0000_㋄ś"/>
      <sheetName val="ch DG??_x0000__x0004__x0000_??_x0000_??_x0000_"/>
      <sheetName val="dongia_x0000_ ?s_x0004__x0000_?s"/>
      <sheetName val="_x0000__x0000__x0000__x0000__x0000__x0000__x0000__x0000__x0000_ _x0000_?s_x0000__x0004__x0000__x0000__x0000__x0000__x0000__x0000_?s_x0000__x0000__x0000__x0000__x0000__x0000__x0000__x0000_"/>
      <sheetName val="dongia_x0000__x0000__x0000__x0000__x0000__x0000__x0000__x0000__x0000__x0000_ _x0000_㢠ś_x0000__x0004__x0000__x0000__x0000__x0000__x0000__x0000_㋄ś_x0000_"/>
      <sheetName val="dongia_x0000__x0000__x0000__x0000__x0000__x0000__x0000__x0000__x0000__x0000_ _x0000_?s_x0000__x0004__x0000__x0000__x0000__x0000__x0000__x0000_?s_x0000_"/>
      <sheetName val="dongia 㢠ś_x0000__x0004__x0000_㋄ś_x0000_"/>
      <sheetName val="@_x0000_@_x0000_@_x0000_@_x0000_@_x0000_@_x0000_@_x0000_@_x0000_@_x0000_@_x0000_@_x0000_@_x0000_@_x0000_@_x0000_@_x0000_"/>
      <sheetName val="_x0009_??_x0000__x0004__x0000_??_x0000_"/>
      <sheetName val="dongia_x0000__x0000__x0000__x0000__x0000__x0000__x0002__x0000__x0000__x0000_ _x0000_?s_x0000__x0004__x0000__x0000__x0000__x0000__x0000__x0000_?s_x0000_"/>
      <sheetName val="dongia_x0000__x0000__x0000__x0000__x0000__x0000__x0000__x0000__x0000__x0000__x0009__x0000_??_x0000__x0004__x0000__x0000__x0000__x0000__x0000__x0000_??_x0000_"/>
      <sheetName val="dongia_x0000__x0009_??_x0004__x0000_??"/>
      <sheetName val="dongia_x0000_ ??_x0004__x0000_??"/>
      <sheetName val="_x0000__x0000__x0000__x0000__x0000__x0000__x0000__x0000__x0000_ _x0000_??_x0000__x0004__x0000__x0000__x0000__x0000__x0000__x0000_??_x0000__x0000__x0000__x0000__x0000__x0000__x0000__x0000_"/>
    </sheetNames>
    <sheetDataSet>
      <sheetData sheetId="0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 refreshError="1"/>
      <sheetData sheetId="487" refreshError="1"/>
      <sheetData sheetId="488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 refreshError="1"/>
      <sheetData sheetId="539" refreshError="1"/>
      <sheetData sheetId="540" refreshError="1"/>
      <sheetData sheetId="5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CDKT"/>
      <sheetName val="TMBCTC"/>
      <sheetName val="DMTK"/>
      <sheetName val="BCDSPS"/>
      <sheetName val="SONKC"/>
      <sheetName val="CAC SO CAI"/>
      <sheetName val="TH NOP NSNN"/>
      <sheetName val="LIET KE TH NOP THUE"/>
      <sheetName val="CDKT"/>
      <sheetName val="TH BAN RA "/>
      <sheetName val="TH MUA VAO"/>
      <sheetName val="DC THUE GTGT"/>
      <sheetName val="BANG TH THUE"/>
      <sheetName val="QT THUE TNDN"/>
      <sheetName val="PHU LUC SO 1"/>
      <sheetName val="PHU LUC SO 2"/>
      <sheetName val="YO KHAI CHI PHI"/>
      <sheetName val="TIEN LUONG VA THU NHAP KHAC"/>
      <sheetName val="BAO CAO TAI CHINH"/>
      <sheetName val="KQKD"/>
      <sheetName val="2-LAI-LO1"/>
      <sheetName val="2-LAI-LO2"/>
      <sheetName val="QT HOA DON NAM"/>
      <sheetName val="NXT NVL"/>
      <sheetName val="NXT HANG HOA"/>
      <sheetName val="BANG KH TSCD"/>
      <sheetName val="LUU CHUYEN TIEN TE"/>
      <sheetName val="QT THUE TTDB"/>
      <sheetName val="HDKT"/>
      <sheetName val="QT TNTX"/>
      <sheetName val="THUYET MINH BCTC"/>
      <sheetName val="BANG LIET KE"/>
      <sheetName val="TGBCDKT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HS"/>
      <sheetName val="MucLuc"/>
      <sheetName val="LaiVay"/>
      <sheetName val="THDT"/>
      <sheetName val="BiaHSMT"/>
      <sheetName val="BiaDT"/>
      <sheetName val="TH"/>
      <sheetName val="PTVT"/>
      <sheetName val="GiaVT"/>
      <sheetName val="THXL"/>
      <sheetName val="ThongSo"/>
      <sheetName val="TMinh"/>
      <sheetName val="VC"/>
      <sheetName val="VTu"/>
      <sheetName val="Vua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kinh phí XD"/>
      <sheetName val="MTO REV.2(ARMOR)"/>
      <sheetName val="MoCayM"/>
      <sheetName val="MTO REV_2_ARMOR_"/>
      <sheetName val="Don gia vung III"/>
      <sheetName val="phuluc1"/>
      <sheetName val="MHSCT"/>
      <sheetName val="DL1"/>
      <sheetName val="DL2"/>
      <sheetName val="Gia thanh chuoi su"/>
      <sheetName val="Tiep dia"/>
      <sheetName val="Don gia vung III-Can Tho"/>
      <sheetName val="NKC"/>
      <sheetName val="Don_gia_vung_III"/>
      <sheetName val="kinh_phí_XD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CaMay"/>
      <sheetName val="DGiaT"/>
      <sheetName val="DGiaTN"/>
      <sheetName val="TT"/>
      <sheetName val="TDTKP"/>
      <sheetName val="DK-KH"/>
      <sheetName val="TONG HOP VL-NC"/>
      <sheetName val="BTH"/>
      <sheetName val="Du_lieu"/>
      <sheetName val="Trung the 1 pha "/>
      <sheetName val="Trung the 3 pha"/>
      <sheetName val="Ha the"/>
      <sheetName val="DG"/>
      <sheetName val="dtxl"/>
      <sheetName val="dg-VTu"/>
      <sheetName val="5-10 "/>
      <sheetName val="CDTK"/>
      <sheetName val="PTD"/>
      <sheetName val="ChiTietDZ"/>
      <sheetName val="VuaBT"/>
      <sheetName val="HESO"/>
      <sheetName val="GVL"/>
      <sheetName val="bang tien luong"/>
      <sheetName val="Dinh nghia"/>
      <sheetName val="giathanh1"/>
      <sheetName val="Kh_Hang"/>
      <sheetName val="Giathang"/>
      <sheetName val="GIALAPDT"/>
      <sheetName val="5%"/>
      <sheetName val="TONGKE3p"/>
      <sheetName val="CHITIET VL-NC"/>
      <sheetName val="phulucR"/>
      <sheetName val="TONG HOP T9"/>
      <sheetName val="CHITIET VL-NC-TT1p"/>
      <sheetName val="TONG_HOP_VL-NC"/>
      <sheetName val="MTO_REV_2(ARMOR)"/>
      <sheetName val="MTO_REV_2_ARMOR_"/>
      <sheetName val="Dinh_nghia"/>
      <sheetName val="Trung_the_1_pha_"/>
      <sheetName val="Trung_the_3_pha"/>
      <sheetName val="Ha_the"/>
      <sheetName val="Gia_thanh_chuoi_su"/>
      <sheetName val="Tiep_dia"/>
      <sheetName val="Don_gia_vung_III-Can_Tho"/>
      <sheetName val="PP1PXDM"/>
      <sheetName val="PP3PXDM"/>
      <sheetName val="khung ten TD"/>
      <sheetName val="tOAN DON VI"/>
      <sheetName val="BETON"/>
      <sheetName val="DT_XL"/>
      <sheetName val="DON GIA CAN THO"/>
      <sheetName val="GRAND REKAP"/>
      <sheetName val="GRAND_REKAP"/>
      <sheetName val="Ked"/>
      <sheetName val="1670SM2"/>
      <sheetName val="Bang tra"/>
      <sheetName val="46m x 120m"/>
      <sheetName val="Ngay"/>
      <sheetName val="Cong trinh"/>
      <sheetName val="Bill of Qty MEP"/>
      <sheetName val="TONG HOP"/>
      <sheetName val="Data"/>
      <sheetName val="Don_gia_vung_III1"/>
      <sheetName val="kinh_phí_XD1"/>
      <sheetName val="HA_NOI1"/>
      <sheetName val="Cao_su1"/>
      <sheetName val="CN_CK1"/>
      <sheetName val="tam_ung1"/>
      <sheetName val="SP_INLUA1"/>
      <sheetName val="SP_TPBK1"/>
      <sheetName val="SP_KHAUBONG1"/>
      <sheetName val="sp_cluyen1"/>
      <sheetName val="SP_RUOT1"/>
      <sheetName val="sp_vo1"/>
      <sheetName val="sp_tpcs1"/>
      <sheetName val="bang_tien_luong"/>
      <sheetName val="TONG_HOP"/>
      <sheetName val="Gia_thanh_chuoi_su1"/>
      <sheetName val="Tiep_dia1"/>
      <sheetName val="Don_gia_vung_III-Can_Tho1"/>
      <sheetName val="Don_gia_vung_III2"/>
      <sheetName val="kinh_phí_XD2"/>
      <sheetName val="HA_NOI2"/>
      <sheetName val="Cao_su2"/>
      <sheetName val="CN_CK2"/>
      <sheetName val="tam_ung2"/>
      <sheetName val="SP_INLUA2"/>
      <sheetName val="SP_TPBK2"/>
      <sheetName val="SP_KHAUBONG2"/>
      <sheetName val="sp_cluyen2"/>
      <sheetName val="SP_RUOT2"/>
      <sheetName val="sp_vo2"/>
      <sheetName val="sp_tpcs2"/>
      <sheetName val="MTO_REV_2(ARMOR)1"/>
      <sheetName val="MTO_REV_2_ARMOR_1"/>
      <sheetName val="TONG_HOP_VL-NC1"/>
      <sheetName val="bang_tien_luong1"/>
      <sheetName val="Trung_the_1_pha_1"/>
      <sheetName val="Trung_the_3_pha1"/>
      <sheetName val="Ha_the1"/>
      <sheetName val="TONG_HOP1"/>
      <sheetName val="Gia_thanh_chuoi_su2"/>
      <sheetName val="Tiep_dia2"/>
      <sheetName val="Don_gia_vung_III-Can_Tho2"/>
      <sheetName val="Don_gia_vung_III3"/>
      <sheetName val="kinh_phí_XD3"/>
      <sheetName val="HA_NOI3"/>
      <sheetName val="Cao_su3"/>
      <sheetName val="CN_CK3"/>
      <sheetName val="tam_ung3"/>
      <sheetName val="SP_INLUA3"/>
      <sheetName val="SP_TPBK3"/>
      <sheetName val="SP_KHAUBONG3"/>
      <sheetName val="sp_cluyen3"/>
      <sheetName val="SP_RUOT3"/>
      <sheetName val="sp_vo3"/>
      <sheetName val="sp_tpcs3"/>
      <sheetName val="MTO_REV_2(ARMOR)2"/>
      <sheetName val="MTO_REV_2_ARMOR_2"/>
      <sheetName val="TONG_HOP_VL-NC2"/>
      <sheetName val="bang_tien_luong2"/>
      <sheetName val="Trung_the_1_pha_2"/>
      <sheetName val="Trung_the_3_pha2"/>
      <sheetName val="Ha_the2"/>
      <sheetName val="TONG_HOP2"/>
      <sheetName val="dmVUA"/>
      <sheetName val="pp1p"/>
      <sheetName val="pp3p "/>
      <sheetName val="ppht"/>
      <sheetName val="TH VL, NC, DDHT Thanhphuoc"/>
      <sheetName val="NHA VE SINH CN"/>
      <sheetName val="Abutment"/>
      <sheetName val="_x0000__x0000__x0000__x0000__x0000__x0000__x0000__x0000_"/>
      <sheetName val="Chi tiet"/>
    </sheetNames>
    <sheetDataSet>
      <sheetData sheetId="0" refreshError="1">
        <row r="7">
          <cell r="Q7">
            <v>0</v>
          </cell>
        </row>
        <row r="8">
          <cell r="Q8">
            <v>0</v>
          </cell>
        </row>
        <row r="9">
          <cell r="F9" t="str">
            <v>BA.1512</v>
          </cell>
          <cell r="Q9">
            <v>75.341999999999999</v>
          </cell>
        </row>
        <row r="10">
          <cell r="F10" t="str">
            <v>HA.1111SR</v>
          </cell>
          <cell r="Q10">
            <v>2.5200000000000005</v>
          </cell>
        </row>
        <row r="11">
          <cell r="F11" t="str">
            <v>KA.1110</v>
          </cell>
          <cell r="Q11">
            <v>1.915E-2</v>
          </cell>
        </row>
        <row r="12">
          <cell r="F12" t="str">
            <v>HA.5213</v>
          </cell>
          <cell r="Q12">
            <v>11.879999999999999</v>
          </cell>
        </row>
        <row r="13">
          <cell r="F13" t="str">
            <v>KA.2320</v>
          </cell>
          <cell r="Q13">
            <v>0.68799999999999994</v>
          </cell>
        </row>
        <row r="14">
          <cell r="F14" t="str">
            <v>IA.3511</v>
          </cell>
          <cell r="Q14">
            <v>1.1879999999999999</v>
          </cell>
        </row>
        <row r="15">
          <cell r="F15" t="str">
            <v>IA.3521</v>
          </cell>
          <cell r="Q15">
            <v>0</v>
          </cell>
        </row>
        <row r="16">
          <cell r="F16" t="str">
            <v>HA.2313</v>
          </cell>
          <cell r="Q16">
            <v>0.252</v>
          </cell>
        </row>
        <row r="17">
          <cell r="F17" t="str">
            <v>KA.2120</v>
          </cell>
          <cell r="Q17">
            <v>6.7199999999999996E-2</v>
          </cell>
        </row>
        <row r="18">
          <cell r="F18" t="str">
            <v>IA.2211</v>
          </cell>
          <cell r="Q18">
            <v>0</v>
          </cell>
        </row>
        <row r="19">
          <cell r="F19" t="str">
            <v>IA.2221</v>
          </cell>
          <cell r="Q19">
            <v>0</v>
          </cell>
        </row>
        <row r="20">
          <cell r="F20" t="str">
            <v>HA.3113</v>
          </cell>
          <cell r="Q20">
            <v>1.44</v>
          </cell>
        </row>
        <row r="21">
          <cell r="F21" t="str">
            <v>KA.2120</v>
          </cell>
          <cell r="Q21">
            <v>0.192</v>
          </cell>
        </row>
        <row r="22">
          <cell r="F22" t="str">
            <v>IA.2311</v>
          </cell>
          <cell r="Q22">
            <v>0</v>
          </cell>
        </row>
        <row r="23">
          <cell r="F23" t="str">
            <v>IA.2321</v>
          </cell>
          <cell r="Q23">
            <v>0</v>
          </cell>
        </row>
        <row r="24">
          <cell r="F24" t="str">
            <v>RB.2135</v>
          </cell>
          <cell r="Q24">
            <v>52</v>
          </cell>
        </row>
        <row r="25">
          <cell r="F25" t="str">
            <v>BB.1112</v>
          </cell>
          <cell r="Q25">
            <v>75.341999999999999</v>
          </cell>
        </row>
        <row r="26">
          <cell r="Q26">
            <v>0</v>
          </cell>
        </row>
        <row r="27">
          <cell r="F27" t="str">
            <v>BA.1512</v>
          </cell>
          <cell r="Q27">
            <v>0</v>
          </cell>
        </row>
        <row r="28">
          <cell r="F28" t="str">
            <v>HA.1111SR</v>
          </cell>
          <cell r="Q28">
            <v>0</v>
          </cell>
        </row>
        <row r="29">
          <cell r="F29" t="str">
            <v>KA.1110</v>
          </cell>
          <cell r="Q29">
            <v>0</v>
          </cell>
        </row>
        <row r="30">
          <cell r="F30" t="str">
            <v>RB.2135</v>
          </cell>
          <cell r="Q30">
            <v>0</v>
          </cell>
        </row>
        <row r="31">
          <cell r="F31" t="str">
            <v>GG.2214</v>
          </cell>
          <cell r="Q31">
            <v>0</v>
          </cell>
        </row>
        <row r="32">
          <cell r="F32" t="str">
            <v>PA.1214</v>
          </cell>
          <cell r="Q32">
            <v>0</v>
          </cell>
        </row>
        <row r="33">
          <cell r="F33" t="str">
            <v>BB.1112</v>
          </cell>
          <cell r="Q33">
            <v>0</v>
          </cell>
        </row>
        <row r="34">
          <cell r="F34" t="str">
            <v>VC-03</v>
          </cell>
          <cell r="Q34">
            <v>0</v>
          </cell>
        </row>
        <row r="35">
          <cell r="F35" t="str">
            <v>BB.1112</v>
          </cell>
          <cell r="Q35">
            <v>0</v>
          </cell>
        </row>
        <row r="36">
          <cell r="F36" t="str">
            <v>HG.4113</v>
          </cell>
          <cell r="Q36">
            <v>0</v>
          </cell>
        </row>
        <row r="37">
          <cell r="F37" t="str">
            <v>KP.2310</v>
          </cell>
          <cell r="Q37">
            <v>0</v>
          </cell>
        </row>
        <row r="38">
          <cell r="F38" t="str">
            <v>IB.2511</v>
          </cell>
          <cell r="Q38">
            <v>0</v>
          </cell>
        </row>
        <row r="39">
          <cell r="F39" t="str">
            <v>09-09</v>
          </cell>
          <cell r="Q39">
            <v>0</v>
          </cell>
        </row>
        <row r="41">
          <cell r="F41" t="str">
            <v>BA.1512</v>
          </cell>
          <cell r="Q41">
            <v>0</v>
          </cell>
        </row>
        <row r="42">
          <cell r="F42" t="str">
            <v>HA.1111SR</v>
          </cell>
          <cell r="Q42">
            <v>0</v>
          </cell>
        </row>
        <row r="43">
          <cell r="F43" t="str">
            <v>KA.1110</v>
          </cell>
          <cell r="Q43">
            <v>0</v>
          </cell>
        </row>
        <row r="44">
          <cell r="F44" t="str">
            <v>RB.2125</v>
          </cell>
          <cell r="Q44">
            <v>0</v>
          </cell>
        </row>
        <row r="45">
          <cell r="F45" t="str">
            <v>GG.2214</v>
          </cell>
          <cell r="Q45">
            <v>0</v>
          </cell>
        </row>
        <row r="46">
          <cell r="F46" t="str">
            <v>PA.1214</v>
          </cell>
          <cell r="Q46">
            <v>0</v>
          </cell>
        </row>
        <row r="47">
          <cell r="F47" t="str">
            <v>BB.1112</v>
          </cell>
          <cell r="Q47">
            <v>0</v>
          </cell>
        </row>
        <row r="48">
          <cell r="F48" t="str">
            <v>VC-03</v>
          </cell>
          <cell r="Q48">
            <v>0</v>
          </cell>
        </row>
        <row r="49">
          <cell r="F49" t="str">
            <v>BB.1112</v>
          </cell>
          <cell r="Q49">
            <v>0</v>
          </cell>
        </row>
        <row r="50">
          <cell r="F50" t="str">
            <v>HG.4113</v>
          </cell>
          <cell r="Q50">
            <v>0</v>
          </cell>
        </row>
        <row r="51">
          <cell r="F51" t="str">
            <v>KP.2310</v>
          </cell>
          <cell r="Q51">
            <v>0</v>
          </cell>
        </row>
        <row r="52">
          <cell r="F52" t="str">
            <v>IB.2511</v>
          </cell>
          <cell r="Q52">
            <v>0</v>
          </cell>
        </row>
        <row r="53">
          <cell r="F53" t="str">
            <v>09-09</v>
          </cell>
          <cell r="Q53">
            <v>0</v>
          </cell>
        </row>
        <row r="54">
          <cell r="F54" t="e">
            <v>#DIV/0!</v>
          </cell>
          <cell r="Q54">
            <v>0</v>
          </cell>
        </row>
        <row r="55">
          <cell r="F55" t="str">
            <v>BA.1512</v>
          </cell>
          <cell r="Q55">
            <v>22.823277749999999</v>
          </cell>
        </row>
        <row r="56">
          <cell r="F56" t="str">
            <v>BA.1512</v>
          </cell>
          <cell r="Q56">
            <v>0</v>
          </cell>
        </row>
        <row r="57">
          <cell r="F57" t="str">
            <v>HA.1111SR</v>
          </cell>
          <cell r="Q57">
            <v>0.60000000000000009</v>
          </cell>
        </row>
        <row r="58">
          <cell r="F58" t="str">
            <v>KA.1110</v>
          </cell>
          <cell r="Q58">
            <v>1.1199999999999998E-2</v>
          </cell>
        </row>
        <row r="59">
          <cell r="F59" t="str">
            <v>HA.5213</v>
          </cell>
          <cell r="Q59">
            <v>3.2399999999999993</v>
          </cell>
        </row>
        <row r="60">
          <cell r="F60" t="str">
            <v>KA.2320</v>
          </cell>
          <cell r="Q60">
            <v>0.36399999999999999</v>
          </cell>
        </row>
        <row r="61">
          <cell r="F61" t="str">
            <v>IA.3511</v>
          </cell>
          <cell r="Q61">
            <v>0.32399999999999995</v>
          </cell>
        </row>
        <row r="62">
          <cell r="F62" t="str">
            <v>IA.3521</v>
          </cell>
          <cell r="Q62">
            <v>0</v>
          </cell>
        </row>
        <row r="63">
          <cell r="F63" t="str">
            <v>RB.2135</v>
          </cell>
          <cell r="Q63">
            <v>29.4</v>
          </cell>
        </row>
        <row r="64">
          <cell r="F64" t="str">
            <v>BB.1112</v>
          </cell>
        </row>
        <row r="65">
          <cell r="F65" t="str">
            <v>VC-03</v>
          </cell>
          <cell r="Q65">
            <v>0</v>
          </cell>
        </row>
        <row r="66">
          <cell r="F66" t="str">
            <v>BB.1113</v>
          </cell>
          <cell r="Q66">
            <v>22.823277749999999</v>
          </cell>
        </row>
        <row r="67">
          <cell r="F67" t="str">
            <v>ZJ.7276</v>
          </cell>
          <cell r="Q67">
            <v>0</v>
          </cell>
        </row>
        <row r="68">
          <cell r="F68" t="str">
            <v>ZJ.7276</v>
          </cell>
          <cell r="Q68">
            <v>0</v>
          </cell>
        </row>
        <row r="69">
          <cell r="Q69">
            <v>0</v>
          </cell>
        </row>
        <row r="70">
          <cell r="F70" t="str">
            <v>BA.1512</v>
          </cell>
          <cell r="Q70">
            <v>208.19363174999998</v>
          </cell>
        </row>
        <row r="71">
          <cell r="F71" t="str">
            <v>BA.1512</v>
          </cell>
          <cell r="Q71">
            <v>0</v>
          </cell>
        </row>
        <row r="72">
          <cell r="F72" t="str">
            <v>HA.1111SR</v>
          </cell>
          <cell r="Q72">
            <v>5.3248000000000006</v>
          </cell>
        </row>
        <row r="73">
          <cell r="F73" t="str">
            <v>KA.1110</v>
          </cell>
          <cell r="Q73">
            <v>0.10344000000000002</v>
          </cell>
        </row>
        <row r="74">
          <cell r="F74" t="str">
            <v>HA.5213</v>
          </cell>
          <cell r="Q74">
            <v>27.525120000000001</v>
          </cell>
        </row>
        <row r="75">
          <cell r="F75" t="str">
            <v>KA.2320</v>
          </cell>
          <cell r="Q75">
            <v>3.1129600000000006</v>
          </cell>
        </row>
        <row r="76">
          <cell r="F76" t="str">
            <v>IA.3511</v>
          </cell>
          <cell r="Q76">
            <v>2.7525120000000003</v>
          </cell>
        </row>
        <row r="77">
          <cell r="F77" t="str">
            <v>IA.3521</v>
          </cell>
          <cell r="Q77">
            <v>0</v>
          </cell>
        </row>
        <row r="78">
          <cell r="F78" t="str">
            <v>RB.2135</v>
          </cell>
          <cell r="Q78">
            <v>253.952</v>
          </cell>
        </row>
        <row r="79">
          <cell r="F79" t="str">
            <v>BB.1112</v>
          </cell>
        </row>
        <row r="80">
          <cell r="F80" t="str">
            <v>VC-03</v>
          </cell>
        </row>
        <row r="81">
          <cell r="F81" t="str">
            <v>BB.1113</v>
          </cell>
          <cell r="Q81">
            <v>208.19363174999998</v>
          </cell>
        </row>
        <row r="82">
          <cell r="F82" t="str">
            <v>ZJ.7276</v>
          </cell>
          <cell r="Q82">
            <v>0</v>
          </cell>
        </row>
        <row r="83">
          <cell r="F83" t="str">
            <v>ZJ.7276</v>
          </cell>
          <cell r="Q83">
            <v>0</v>
          </cell>
        </row>
        <row r="84">
          <cell r="Q84">
            <v>0</v>
          </cell>
        </row>
        <row r="85">
          <cell r="F85" t="str">
            <v>BA.1512</v>
          </cell>
          <cell r="Q85">
            <v>61.142766749999986</v>
          </cell>
        </row>
        <row r="86">
          <cell r="F86" t="str">
            <v>BA.1512</v>
          </cell>
          <cell r="Q86">
            <v>0</v>
          </cell>
        </row>
        <row r="87">
          <cell r="F87" t="str">
            <v>HA.1111SR</v>
          </cell>
          <cell r="Q87">
            <v>1.7423999999999999</v>
          </cell>
        </row>
        <row r="88">
          <cell r="F88" t="str">
            <v>KA.1110</v>
          </cell>
          <cell r="Q88">
            <v>2.564E-2</v>
          </cell>
        </row>
        <row r="89">
          <cell r="F89" t="str">
            <v>HA.5213</v>
          </cell>
          <cell r="Q89">
            <v>9.4089599999999987</v>
          </cell>
        </row>
        <row r="90">
          <cell r="F90" t="str">
            <v>KA.2320</v>
          </cell>
          <cell r="Q90">
            <v>1.0260800000000001</v>
          </cell>
        </row>
        <row r="91">
          <cell r="F91" t="str">
            <v>IA.3511</v>
          </cell>
          <cell r="Q91">
            <v>0.94089599999999995</v>
          </cell>
        </row>
        <row r="92">
          <cell r="F92" t="str">
            <v>IA.3521</v>
          </cell>
          <cell r="Q92">
            <v>0</v>
          </cell>
        </row>
        <row r="93">
          <cell r="F93" t="str">
            <v>RB.2135</v>
          </cell>
          <cell r="Q93">
            <v>84.216000000000008</v>
          </cell>
        </row>
        <row r="94">
          <cell r="F94" t="str">
            <v>BB.1112</v>
          </cell>
        </row>
        <row r="95">
          <cell r="F95" t="str">
            <v>VC-03</v>
          </cell>
        </row>
        <row r="96">
          <cell r="F96" t="str">
            <v>BB.1113</v>
          </cell>
          <cell r="Q96">
            <v>61.142766749999986</v>
          </cell>
        </row>
        <row r="97">
          <cell r="F97" t="str">
            <v>ZJ.7276</v>
          </cell>
          <cell r="Q97">
            <v>0</v>
          </cell>
        </row>
        <row r="98">
          <cell r="F98" t="str">
            <v>ZJ.7276</v>
          </cell>
          <cell r="Q98">
            <v>0</v>
          </cell>
        </row>
        <row r="99">
          <cell r="Q99">
            <v>0</v>
          </cell>
        </row>
        <row r="100">
          <cell r="F100" t="str">
            <v>HG.4113</v>
          </cell>
          <cell r="Q100">
            <v>0</v>
          </cell>
        </row>
        <row r="101">
          <cell r="F101" t="str">
            <v>KP.2310</v>
          </cell>
          <cell r="Q101">
            <v>0</v>
          </cell>
        </row>
        <row r="102">
          <cell r="F102" t="str">
            <v>LA.5110</v>
          </cell>
          <cell r="Q102">
            <v>0</v>
          </cell>
        </row>
        <row r="103">
          <cell r="F103" t="str">
            <v>IB.2511</v>
          </cell>
          <cell r="Q103">
            <v>0</v>
          </cell>
        </row>
        <row r="104">
          <cell r="F104" t="str">
            <v>HG.4113</v>
          </cell>
          <cell r="Q104">
            <v>1.8480000000000005</v>
          </cell>
        </row>
        <row r="105">
          <cell r="F105" t="str">
            <v>KP.2310</v>
          </cell>
          <cell r="Q105">
            <v>0.12600000000000003</v>
          </cell>
        </row>
        <row r="106">
          <cell r="F106" t="str">
            <v>09-09</v>
          </cell>
          <cell r="Q106">
            <v>60</v>
          </cell>
        </row>
        <row r="107">
          <cell r="F107" t="str">
            <v>IB.2511</v>
          </cell>
          <cell r="Q107">
            <v>0.18480000000000008</v>
          </cell>
        </row>
        <row r="108">
          <cell r="F108" t="str">
            <v>IB.2511</v>
          </cell>
          <cell r="Q108">
            <v>0</v>
          </cell>
        </row>
        <row r="109">
          <cell r="F109" t="str">
            <v>HG.4113</v>
          </cell>
          <cell r="Q109">
            <v>5.0175999999999998</v>
          </cell>
        </row>
        <row r="110">
          <cell r="F110" t="str">
            <v>KP.2310</v>
          </cell>
          <cell r="Q110">
            <v>0.39424000000000009</v>
          </cell>
        </row>
        <row r="111">
          <cell r="F111" t="str">
            <v>09-09</v>
          </cell>
          <cell r="Q111">
            <v>256</v>
          </cell>
        </row>
        <row r="112">
          <cell r="F112" t="str">
            <v>IB.2511</v>
          </cell>
          <cell r="Q112">
            <v>0.50175999999999998</v>
          </cell>
        </row>
        <row r="113">
          <cell r="F113" t="str">
            <v>IB.2511</v>
          </cell>
          <cell r="Q113">
            <v>0</v>
          </cell>
        </row>
        <row r="114">
          <cell r="F114" t="str">
            <v>HG.4113</v>
          </cell>
          <cell r="Q114">
            <v>1.3312000000000002</v>
          </cell>
        </row>
        <row r="115">
          <cell r="F115" t="str">
            <v>KP.2310</v>
          </cell>
          <cell r="Q115">
            <v>0</v>
          </cell>
        </row>
        <row r="116">
          <cell r="F116" t="str">
            <v>09-09</v>
          </cell>
          <cell r="Q116">
            <v>26</v>
          </cell>
        </row>
        <row r="117">
          <cell r="F117" t="str">
            <v>IB.2511</v>
          </cell>
          <cell r="Q117">
            <v>0.13312000000000002</v>
          </cell>
        </row>
        <row r="118">
          <cell r="F118" t="str">
            <v>IB.2511</v>
          </cell>
          <cell r="Q118">
            <v>0</v>
          </cell>
        </row>
        <row r="119">
          <cell r="F119" t="str">
            <v>67/SON-BCN</v>
          </cell>
          <cell r="Q119">
            <v>0.52</v>
          </cell>
        </row>
        <row r="120">
          <cell r="F120" t="str">
            <v>67/SON-BCN</v>
          </cell>
          <cell r="Q120">
            <v>0.8</v>
          </cell>
        </row>
        <row r="121">
          <cell r="F121" t="str">
            <v>67/SON-BCN</v>
          </cell>
          <cell r="Q121">
            <v>0.8</v>
          </cell>
        </row>
        <row r="122">
          <cell r="F122" t="str">
            <v>67/SON-BCN</v>
          </cell>
          <cell r="Q122">
            <v>1</v>
          </cell>
        </row>
        <row r="123">
          <cell r="F123" t="str">
            <v>IB.2511</v>
          </cell>
          <cell r="Q123">
            <v>0</v>
          </cell>
        </row>
        <row r="124">
          <cell r="F124" t="str">
            <v>NB.1710</v>
          </cell>
          <cell r="Q124">
            <v>2.8400000000000003</v>
          </cell>
        </row>
        <row r="125">
          <cell r="F125" t="str">
            <v>TT</v>
          </cell>
          <cell r="Q125">
            <v>300</v>
          </cell>
        </row>
        <row r="126">
          <cell r="F126" t="str">
            <v>TT</v>
          </cell>
          <cell r="Q126">
            <v>0</v>
          </cell>
        </row>
        <row r="127">
          <cell r="F127" t="str">
            <v>UC.2230R</v>
          </cell>
          <cell r="Q127">
            <v>0</v>
          </cell>
        </row>
        <row r="128">
          <cell r="F128" t="str">
            <v>UC.2230</v>
          </cell>
          <cell r="Q128">
            <v>0</v>
          </cell>
        </row>
        <row r="129">
          <cell r="F129" t="str">
            <v>BB.1112</v>
          </cell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F132" t="str">
            <v>BA.1433</v>
          </cell>
          <cell r="Q132">
            <v>0</v>
          </cell>
        </row>
        <row r="133">
          <cell r="F133" t="str">
            <v>HA.1121SR</v>
          </cell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F136" t="str">
            <v>KA.1110</v>
          </cell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F139" t="str">
            <v>HA.1224</v>
          </cell>
          <cell r="Q139">
            <v>0</v>
          </cell>
        </row>
        <row r="140">
          <cell r="F140" t="str">
            <v>KA.1110</v>
          </cell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F144" t="str">
            <v>IA.1110</v>
          </cell>
          <cell r="Q144">
            <v>0</v>
          </cell>
        </row>
        <row r="145">
          <cell r="F145" t="str">
            <v>IA.1120</v>
          </cell>
          <cell r="Q145">
            <v>0</v>
          </cell>
        </row>
        <row r="146">
          <cell r="F146" t="str">
            <v>HA.2314</v>
          </cell>
          <cell r="Q146">
            <v>0</v>
          </cell>
        </row>
        <row r="147">
          <cell r="F147" t="str">
            <v>KA.2120</v>
          </cell>
          <cell r="Q147">
            <v>0</v>
          </cell>
        </row>
        <row r="148">
          <cell r="F148" t="str">
            <v>IA.2211</v>
          </cell>
          <cell r="Q148">
            <v>0</v>
          </cell>
        </row>
        <row r="149">
          <cell r="F149" t="str">
            <v>IA.2221</v>
          </cell>
          <cell r="Q149">
            <v>0</v>
          </cell>
        </row>
        <row r="150">
          <cell r="F150" t="str">
            <v>HA.3114</v>
          </cell>
          <cell r="Q150">
            <v>0</v>
          </cell>
        </row>
        <row r="151">
          <cell r="F151" t="str">
            <v>KA.2120</v>
          </cell>
          <cell r="Q151">
            <v>0</v>
          </cell>
        </row>
        <row r="152">
          <cell r="F152" t="str">
            <v>IA.2311</v>
          </cell>
          <cell r="Q152">
            <v>0</v>
          </cell>
        </row>
        <row r="153">
          <cell r="F153" t="str">
            <v>IA.2321</v>
          </cell>
          <cell r="Q153">
            <v>0</v>
          </cell>
        </row>
        <row r="154">
          <cell r="F154" t="str">
            <v>GG.2214</v>
          </cell>
          <cell r="Q154">
            <v>0</v>
          </cell>
        </row>
        <row r="155">
          <cell r="F155" t="str">
            <v>PA.1214</v>
          </cell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F160" t="str">
            <v>67/MK-BCN</v>
          </cell>
          <cell r="Q160">
            <v>0</v>
          </cell>
        </row>
        <row r="161">
          <cell r="F161" t="str">
            <v>66/QÑ-BCN</v>
          </cell>
          <cell r="Q161">
            <v>0</v>
          </cell>
        </row>
        <row r="162">
          <cell r="F162" t="str">
            <v>TT</v>
          </cell>
          <cell r="Q162">
            <v>0</v>
          </cell>
        </row>
        <row r="163">
          <cell r="F163" t="str">
            <v>TT</v>
          </cell>
          <cell r="Q163">
            <v>0</v>
          </cell>
        </row>
        <row r="164">
          <cell r="F164" t="str">
            <v>ZJ.2109</v>
          </cell>
          <cell r="Q164">
            <v>0</v>
          </cell>
        </row>
        <row r="165">
          <cell r="F165" t="str">
            <v>ZK.4160X3</v>
          </cell>
          <cell r="Q165">
            <v>0</v>
          </cell>
        </row>
        <row r="166">
          <cell r="F166" t="str">
            <v>BB.1112</v>
          </cell>
        </row>
        <row r="167">
          <cell r="F167" t="str">
            <v>VC-03</v>
          </cell>
        </row>
        <row r="168">
          <cell r="F168" t="str">
            <v>BB.1113</v>
          </cell>
          <cell r="Q168">
            <v>0</v>
          </cell>
        </row>
        <row r="169">
          <cell r="F169" t="str">
            <v>UD.5122CC</v>
          </cell>
          <cell r="Q169">
            <v>0</v>
          </cell>
        </row>
        <row r="170">
          <cell r="Q170">
            <v>0</v>
          </cell>
        </row>
        <row r="171">
          <cell r="F171" t="str">
            <v>BA.1432</v>
          </cell>
          <cell r="Q171">
            <v>0</v>
          </cell>
        </row>
        <row r="172">
          <cell r="F172" t="str">
            <v>HA.1121SR</v>
          </cell>
          <cell r="Q172">
            <v>0</v>
          </cell>
        </row>
        <row r="173">
          <cell r="F173" t="str">
            <v>KA.1110</v>
          </cell>
          <cell r="Q173">
            <v>0</v>
          </cell>
        </row>
        <row r="174">
          <cell r="F174" t="str">
            <v>HA.1223</v>
          </cell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F178" t="str">
            <v>KA.1110</v>
          </cell>
          <cell r="Q178">
            <v>0</v>
          </cell>
        </row>
        <row r="179">
          <cell r="F179">
            <v>0</v>
          </cell>
          <cell r="Q179">
            <v>0</v>
          </cell>
        </row>
        <row r="180">
          <cell r="Q180">
            <v>0</v>
          </cell>
        </row>
        <row r="181">
          <cell r="F181" t="str">
            <v>IA.1110</v>
          </cell>
          <cell r="Q181">
            <v>0</v>
          </cell>
        </row>
        <row r="182">
          <cell r="F182" t="str">
            <v>IA.1130</v>
          </cell>
          <cell r="Q182">
            <v>0</v>
          </cell>
        </row>
        <row r="183">
          <cell r="F183" t="str">
            <v>HA.2313</v>
          </cell>
          <cell r="Q183">
            <v>0</v>
          </cell>
        </row>
        <row r="184">
          <cell r="F184" t="str">
            <v>KA.2120</v>
          </cell>
          <cell r="Q184">
            <v>0</v>
          </cell>
        </row>
        <row r="185">
          <cell r="F185" t="str">
            <v>IA.2211</v>
          </cell>
          <cell r="Q185">
            <v>0</v>
          </cell>
        </row>
        <row r="186">
          <cell r="F186" t="str">
            <v>IA.2221</v>
          </cell>
          <cell r="Q186">
            <v>0</v>
          </cell>
        </row>
        <row r="187">
          <cell r="F187" t="str">
            <v>HA.3113</v>
          </cell>
          <cell r="Q187">
            <v>0</v>
          </cell>
        </row>
        <row r="188">
          <cell r="F188" t="str">
            <v>KA.2120</v>
          </cell>
          <cell r="Q188">
            <v>0</v>
          </cell>
        </row>
        <row r="189">
          <cell r="F189" t="str">
            <v>IA.2311</v>
          </cell>
          <cell r="Q189">
            <v>0</v>
          </cell>
        </row>
        <row r="190">
          <cell r="F190" t="str">
            <v>IA.2321</v>
          </cell>
          <cell r="Q190">
            <v>0</v>
          </cell>
        </row>
        <row r="191">
          <cell r="F191" t="str">
            <v>HA.2113</v>
          </cell>
          <cell r="Q191">
            <v>0</v>
          </cell>
        </row>
        <row r="192">
          <cell r="F192" t="str">
            <v>KA.2120</v>
          </cell>
          <cell r="Q192">
            <v>0</v>
          </cell>
        </row>
        <row r="193">
          <cell r="F193" t="str">
            <v>HA.3213</v>
          </cell>
          <cell r="Q193">
            <v>0</v>
          </cell>
        </row>
        <row r="194">
          <cell r="F194" t="str">
            <v>KA.2310</v>
          </cell>
          <cell r="Q194">
            <v>0</v>
          </cell>
        </row>
        <row r="195">
          <cell r="F195" t="str">
            <v>IA.2311</v>
          </cell>
          <cell r="Q195">
            <v>0</v>
          </cell>
        </row>
        <row r="196">
          <cell r="F196" t="str">
            <v>IA.2321</v>
          </cell>
          <cell r="Q196">
            <v>0</v>
          </cell>
        </row>
        <row r="197">
          <cell r="F197" t="str">
            <v>GG.2214</v>
          </cell>
          <cell r="Q197">
            <v>0</v>
          </cell>
        </row>
        <row r="198">
          <cell r="F198" t="str">
            <v>PA.1214</v>
          </cell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F202" t="str">
            <v>67/MK-BCN</v>
          </cell>
          <cell r="Q202">
            <v>0</v>
          </cell>
        </row>
        <row r="203">
          <cell r="F203" t="str">
            <v>66/QÑ-BCN</v>
          </cell>
          <cell r="Q203">
            <v>0</v>
          </cell>
        </row>
        <row r="204">
          <cell r="F204" t="str">
            <v>TT</v>
          </cell>
          <cell r="Q204">
            <v>0</v>
          </cell>
        </row>
        <row r="205">
          <cell r="F205" t="str">
            <v>TT</v>
          </cell>
          <cell r="Q205">
            <v>0</v>
          </cell>
        </row>
        <row r="206">
          <cell r="F206" t="str">
            <v>ZJ.2109</v>
          </cell>
          <cell r="Q206">
            <v>0</v>
          </cell>
        </row>
        <row r="207">
          <cell r="F207" t="str">
            <v>ZK.4160X3</v>
          </cell>
          <cell r="Q207">
            <v>0</v>
          </cell>
        </row>
        <row r="208">
          <cell r="F208" t="str">
            <v>BA.1512</v>
          </cell>
          <cell r="Q208">
            <v>0</v>
          </cell>
        </row>
        <row r="209">
          <cell r="F209" t="str">
            <v>ZJ.2110</v>
          </cell>
          <cell r="Q209">
            <v>0</v>
          </cell>
        </row>
        <row r="210">
          <cell r="F210" t="str">
            <v>ZK.4160X4</v>
          </cell>
          <cell r="Q210">
            <v>0</v>
          </cell>
        </row>
        <row r="211">
          <cell r="F211" t="str">
            <v>UD.3110</v>
          </cell>
          <cell r="Q211">
            <v>0</v>
          </cell>
        </row>
        <row r="212">
          <cell r="F212" t="str">
            <v>BB.1112</v>
          </cell>
          <cell r="Q212">
            <v>0</v>
          </cell>
        </row>
        <row r="213">
          <cell r="F213" t="str">
            <v>VC-03</v>
          </cell>
          <cell r="Q213">
            <v>0</v>
          </cell>
        </row>
        <row r="214">
          <cell r="F214" t="str">
            <v>UD.5122CC</v>
          </cell>
          <cell r="Q214">
            <v>0</v>
          </cell>
        </row>
        <row r="215">
          <cell r="Q215">
            <v>0</v>
          </cell>
        </row>
        <row r="216">
          <cell r="F216" t="str">
            <v>BA.1432</v>
          </cell>
          <cell r="Q216">
            <v>0</v>
          </cell>
        </row>
        <row r="217">
          <cell r="F217" t="str">
            <v>HA.1121SR</v>
          </cell>
          <cell r="Q217">
            <v>0</v>
          </cell>
        </row>
        <row r="218">
          <cell r="F218" t="str">
            <v>KA.1110</v>
          </cell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F221" t="str">
            <v>HA.1223</v>
          </cell>
          <cell r="Q221">
            <v>0</v>
          </cell>
        </row>
        <row r="222">
          <cell r="Q222">
            <v>0</v>
          </cell>
        </row>
        <row r="223">
          <cell r="Q223">
            <v>0</v>
          </cell>
        </row>
        <row r="224">
          <cell r="F224" t="str">
            <v>KA.1110</v>
          </cell>
          <cell r="Q224">
            <v>0</v>
          </cell>
        </row>
        <row r="225">
          <cell r="Q225">
            <v>0</v>
          </cell>
        </row>
        <row r="226">
          <cell r="Q226">
            <v>0</v>
          </cell>
        </row>
        <row r="227">
          <cell r="F227" t="str">
            <v>HA.2314</v>
          </cell>
          <cell r="Q227">
            <v>0</v>
          </cell>
        </row>
        <row r="228">
          <cell r="Q228">
            <v>0</v>
          </cell>
        </row>
        <row r="229">
          <cell r="Q229">
            <v>0</v>
          </cell>
        </row>
        <row r="230">
          <cell r="F230" t="str">
            <v>KA.2120</v>
          </cell>
          <cell r="Q230">
            <v>0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F233" t="str">
            <v>HA.2113</v>
          </cell>
          <cell r="Q233">
            <v>0</v>
          </cell>
        </row>
        <row r="234">
          <cell r="F234" t="str">
            <v>KA.2310</v>
          </cell>
          <cell r="Q234">
            <v>0</v>
          </cell>
        </row>
        <row r="235">
          <cell r="F235" t="str">
            <v>HA.3213</v>
          </cell>
          <cell r="Q235">
            <v>0</v>
          </cell>
        </row>
        <row r="236">
          <cell r="F236" t="str">
            <v>KA.2310</v>
          </cell>
          <cell r="Q236">
            <v>0</v>
          </cell>
        </row>
        <row r="237">
          <cell r="F237" t="str">
            <v>HA.3114</v>
          </cell>
          <cell r="Q237">
            <v>0</v>
          </cell>
        </row>
        <row r="238">
          <cell r="Q238">
            <v>0</v>
          </cell>
        </row>
        <row r="239">
          <cell r="Q239">
            <v>0</v>
          </cell>
        </row>
        <row r="240">
          <cell r="Q240">
            <v>0</v>
          </cell>
        </row>
        <row r="241">
          <cell r="F241" t="str">
            <v>KA.2120</v>
          </cell>
          <cell r="Q241">
            <v>0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F245" t="str">
            <v>HA.1111</v>
          </cell>
          <cell r="Q245">
            <v>0</v>
          </cell>
        </row>
        <row r="246">
          <cell r="F246" t="str">
            <v>IA.1110</v>
          </cell>
          <cell r="Q246">
            <v>0</v>
          </cell>
        </row>
        <row r="247">
          <cell r="F247" t="str">
            <v>IA.1120</v>
          </cell>
          <cell r="Q247">
            <v>0</v>
          </cell>
        </row>
        <row r="248">
          <cell r="F248" t="str">
            <v>GG.2214</v>
          </cell>
          <cell r="Q248">
            <v>0</v>
          </cell>
        </row>
        <row r="249">
          <cell r="F249" t="str">
            <v>PA.1214</v>
          </cell>
          <cell r="Q249">
            <v>0</v>
          </cell>
        </row>
        <row r="250">
          <cell r="F250" t="str">
            <v>67/MK-BCN</v>
          </cell>
          <cell r="Q250">
            <v>0</v>
          </cell>
        </row>
        <row r="251">
          <cell r="F251" t="str">
            <v>66/QÑ-BCN</v>
          </cell>
          <cell r="Q251">
            <v>0</v>
          </cell>
        </row>
        <row r="252">
          <cell r="F252" t="str">
            <v>TT</v>
          </cell>
          <cell r="Q252">
            <v>0</v>
          </cell>
        </row>
        <row r="253">
          <cell r="F253" t="str">
            <v>TT</v>
          </cell>
          <cell r="Q253">
            <v>0</v>
          </cell>
        </row>
        <row r="254">
          <cell r="F254" t="str">
            <v>ZJ.2109</v>
          </cell>
          <cell r="Q254">
            <v>0</v>
          </cell>
        </row>
        <row r="255">
          <cell r="F255" t="str">
            <v>UD.5122CC</v>
          </cell>
          <cell r="Q255">
            <v>0</v>
          </cell>
        </row>
        <row r="256">
          <cell r="Q256">
            <v>0</v>
          </cell>
        </row>
        <row r="257">
          <cell r="F257" t="str">
            <v>BA.1432</v>
          </cell>
          <cell r="Q257">
            <v>115</v>
          </cell>
        </row>
        <row r="258">
          <cell r="F258" t="str">
            <v>B3-13e/CÑ79/57C</v>
          </cell>
          <cell r="Q258">
            <v>0.49099999999999999</v>
          </cell>
        </row>
        <row r="259">
          <cell r="F259" t="str">
            <v>HA.1121SR</v>
          </cell>
          <cell r="Q259">
            <v>3.55</v>
          </cell>
        </row>
        <row r="260">
          <cell r="F260" t="str">
            <v>KA.1110</v>
          </cell>
          <cell r="Q260">
            <v>1.9499999999999997E-2</v>
          </cell>
        </row>
        <row r="261">
          <cell r="Q261">
            <v>1.6799999999999995E-2</v>
          </cell>
        </row>
        <row r="262">
          <cell r="Q262">
            <v>2.7000000000000001E-3</v>
          </cell>
        </row>
        <row r="263">
          <cell r="F263" t="str">
            <v>HA.1223</v>
          </cell>
          <cell r="Q263">
            <v>26.645999999999997</v>
          </cell>
        </row>
        <row r="264">
          <cell r="Q264">
            <v>26.495999999999999</v>
          </cell>
        </row>
        <row r="265">
          <cell r="Q265">
            <v>0.15</v>
          </cell>
        </row>
        <row r="266">
          <cell r="F266" t="str">
            <v>KA.1110</v>
          </cell>
          <cell r="Q266">
            <v>0.13719999999999999</v>
          </cell>
        </row>
        <row r="267">
          <cell r="Q267">
            <v>0.13119999999999998</v>
          </cell>
        </row>
        <row r="268">
          <cell r="Q268">
            <v>6.0000000000000001E-3</v>
          </cell>
        </row>
        <row r="269">
          <cell r="F269" t="str">
            <v>HA.2313</v>
          </cell>
          <cell r="Q269">
            <v>0.6160000000000001</v>
          </cell>
        </row>
        <row r="270">
          <cell r="F270" t="str">
            <v>KA.2120</v>
          </cell>
          <cell r="Q270">
            <v>0.1232</v>
          </cell>
        </row>
        <row r="271">
          <cell r="F271" t="str">
            <v>HA.2113</v>
          </cell>
          <cell r="Q271">
            <v>4.1800000000000006</v>
          </cell>
        </row>
        <row r="272">
          <cell r="Q272">
            <v>2.4640000000000004</v>
          </cell>
        </row>
        <row r="273">
          <cell r="Q273">
            <v>1.7160000000000002</v>
          </cell>
        </row>
        <row r="274">
          <cell r="F274" t="str">
            <v>KA.2310</v>
          </cell>
          <cell r="Q274">
            <v>0.41800000000000004</v>
          </cell>
        </row>
        <row r="275">
          <cell r="Q275">
            <v>0.24640000000000001</v>
          </cell>
        </row>
        <row r="276">
          <cell r="Q276">
            <v>0.17160000000000003</v>
          </cell>
        </row>
        <row r="277">
          <cell r="F277" t="str">
            <v>HA.3213</v>
          </cell>
          <cell r="Q277">
            <v>3.3599999999999994</v>
          </cell>
        </row>
        <row r="278">
          <cell r="F278" t="str">
            <v>KA.2310</v>
          </cell>
          <cell r="Q278">
            <v>3.44E-2</v>
          </cell>
        </row>
        <row r="279">
          <cell r="F279" t="str">
            <v>HA.3113</v>
          </cell>
          <cell r="Q279">
            <v>0.68400000000000005</v>
          </cell>
        </row>
        <row r="280">
          <cell r="Q280">
            <v>0.64</v>
          </cell>
        </row>
        <row r="281">
          <cell r="Q281">
            <v>4.4000000000000011E-2</v>
          </cell>
        </row>
        <row r="282">
          <cell r="F282" t="str">
            <v>KA.2210</v>
          </cell>
          <cell r="Q282">
            <v>6.8400000000000002E-2</v>
          </cell>
        </row>
        <row r="283">
          <cell r="Q283">
            <v>6.4000000000000001E-2</v>
          </cell>
        </row>
        <row r="284">
          <cell r="Q284">
            <v>4.4000000000000003E-3</v>
          </cell>
        </row>
        <row r="285">
          <cell r="F285" t="str">
            <v>HA.1111</v>
          </cell>
          <cell r="Q285">
            <v>14.3</v>
          </cell>
        </row>
        <row r="286">
          <cell r="F286" t="str">
            <v>IA.1110</v>
          </cell>
          <cell r="Q286">
            <v>4.4260699999999993</v>
          </cell>
        </row>
        <row r="287">
          <cell r="F287" t="str">
            <v>IA.1120</v>
          </cell>
          <cell r="Q287">
            <v>0</v>
          </cell>
        </row>
        <row r="288">
          <cell r="F288" t="str">
            <v>GG.2214</v>
          </cell>
          <cell r="Q288">
            <v>37.659999999999997</v>
          </cell>
        </row>
        <row r="289">
          <cell r="F289" t="str">
            <v>PA.1214</v>
          </cell>
          <cell r="Q289">
            <v>171.8</v>
          </cell>
        </row>
        <row r="290">
          <cell r="F290" t="str">
            <v>67/MK-BCN</v>
          </cell>
          <cell r="Q290">
            <v>2.2737099999999999</v>
          </cell>
        </row>
        <row r="291">
          <cell r="F291" t="str">
            <v>04.9102/66.BCN</v>
          </cell>
          <cell r="Q291">
            <v>2.2737099999999999</v>
          </cell>
        </row>
        <row r="292">
          <cell r="F292" t="str">
            <v>TT</v>
          </cell>
          <cell r="Q292">
            <v>24</v>
          </cell>
        </row>
        <row r="293">
          <cell r="F293" t="str">
            <v>TT</v>
          </cell>
          <cell r="Q293">
            <v>22</v>
          </cell>
        </row>
        <row r="294">
          <cell r="F294" t="str">
            <v>BA.1512</v>
          </cell>
          <cell r="Q294">
            <v>21.966583333333329</v>
          </cell>
        </row>
        <row r="295">
          <cell r="F295" t="str">
            <v>BB.1112</v>
          </cell>
          <cell r="Q295">
            <v>21.966583333333329</v>
          </cell>
        </row>
        <row r="296">
          <cell r="F296" t="str">
            <v>ZJ.2110</v>
          </cell>
          <cell r="Q296">
            <v>0.32</v>
          </cell>
        </row>
        <row r="297">
          <cell r="F297" t="str">
            <v>ZJ.2109</v>
          </cell>
          <cell r="Q297">
            <v>0</v>
          </cell>
        </row>
        <row r="298">
          <cell r="F298" t="str">
            <v>ZK.4160X3</v>
          </cell>
          <cell r="Q298">
            <v>7</v>
          </cell>
        </row>
        <row r="299">
          <cell r="F299" t="str">
            <v>ZK.4160X3</v>
          </cell>
          <cell r="Q299">
            <v>0</v>
          </cell>
        </row>
        <row r="300">
          <cell r="F300" t="str">
            <v>BB.1112</v>
          </cell>
          <cell r="Q300">
            <v>30</v>
          </cell>
        </row>
        <row r="301">
          <cell r="F301" t="str">
            <v>VC-03</v>
          </cell>
          <cell r="Q301">
            <v>85</v>
          </cell>
        </row>
        <row r="302">
          <cell r="F302" t="str">
            <v>BB.1112</v>
          </cell>
        </row>
        <row r="303">
          <cell r="F303" t="str">
            <v>UD.5122CC</v>
          </cell>
          <cell r="Q303">
            <v>8.6</v>
          </cell>
        </row>
        <row r="304">
          <cell r="Q304">
            <v>0</v>
          </cell>
        </row>
        <row r="305">
          <cell r="F305" t="str">
            <v>BA.1432</v>
          </cell>
          <cell r="Q305">
            <v>0</v>
          </cell>
        </row>
        <row r="306">
          <cell r="F306" t="str">
            <v>B3-13e/CÑ79/57C</v>
          </cell>
          <cell r="Q306">
            <v>0</v>
          </cell>
        </row>
        <row r="307">
          <cell r="F307" t="str">
            <v>HA.1121SR</v>
          </cell>
          <cell r="Q307">
            <v>0</v>
          </cell>
        </row>
        <row r="308">
          <cell r="F308" t="str">
            <v>KA.1110</v>
          </cell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F311" t="str">
            <v>HA.1223</v>
          </cell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F315" t="str">
            <v>KA.1110</v>
          </cell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F319" t="str">
            <v>HA.2313</v>
          </cell>
          <cell r="Q319">
            <v>0</v>
          </cell>
        </row>
        <row r="320">
          <cell r="F320" t="str">
            <v>KA.2120</v>
          </cell>
          <cell r="Q320">
            <v>0</v>
          </cell>
        </row>
        <row r="321">
          <cell r="F321" t="str">
            <v>HA.2313</v>
          </cell>
          <cell r="Q321">
            <v>0</v>
          </cell>
        </row>
        <row r="322">
          <cell r="F322" t="str">
            <v>KA.2120</v>
          </cell>
          <cell r="Q322">
            <v>0</v>
          </cell>
        </row>
        <row r="323">
          <cell r="F323" t="str">
            <v>HA.2113</v>
          </cell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F326" t="str">
            <v>KA.2310</v>
          </cell>
          <cell r="Q326">
            <v>0</v>
          </cell>
        </row>
        <row r="327">
          <cell r="Q327">
            <v>0</v>
          </cell>
        </row>
        <row r="328">
          <cell r="Q328">
            <v>0</v>
          </cell>
        </row>
        <row r="329">
          <cell r="F329" t="str">
            <v>HA.3213</v>
          </cell>
          <cell r="Q329">
            <v>0</v>
          </cell>
        </row>
        <row r="330">
          <cell r="F330" t="str">
            <v>KA.2310</v>
          </cell>
          <cell r="Q330">
            <v>0</v>
          </cell>
        </row>
        <row r="331">
          <cell r="F331" t="str">
            <v>HA.3113</v>
          </cell>
          <cell r="Q331">
            <v>0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0</v>
          </cell>
        </row>
        <row r="335">
          <cell r="F335" t="str">
            <v>KA.2210</v>
          </cell>
          <cell r="Q335">
            <v>0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F339" t="str">
            <v>HA.1111</v>
          </cell>
          <cell r="Q339">
            <v>0</v>
          </cell>
        </row>
        <row r="340">
          <cell r="F340" t="str">
            <v>IA.1110</v>
          </cell>
          <cell r="Q340">
            <v>0</v>
          </cell>
        </row>
        <row r="341">
          <cell r="F341" t="str">
            <v>IA.1120</v>
          </cell>
          <cell r="Q341">
            <v>0</v>
          </cell>
        </row>
        <row r="342">
          <cell r="F342" t="str">
            <v>GG.2214</v>
          </cell>
          <cell r="Q342">
            <v>0</v>
          </cell>
        </row>
        <row r="343">
          <cell r="F343" t="str">
            <v>PA.1214</v>
          </cell>
          <cell r="Q343">
            <v>0</v>
          </cell>
        </row>
        <row r="344">
          <cell r="F344" t="str">
            <v>67/MK-BCN</v>
          </cell>
          <cell r="Q344">
            <v>0</v>
          </cell>
        </row>
        <row r="345">
          <cell r="F345" t="str">
            <v>04.9102/66.BCN</v>
          </cell>
          <cell r="Q345">
            <v>0</v>
          </cell>
        </row>
        <row r="346">
          <cell r="F346" t="str">
            <v>TT</v>
          </cell>
          <cell r="Q346">
            <v>0</v>
          </cell>
        </row>
        <row r="347">
          <cell r="F347" t="str">
            <v>TT</v>
          </cell>
          <cell r="Q347">
            <v>0</v>
          </cell>
        </row>
        <row r="348">
          <cell r="F348" t="str">
            <v>ZJ.2109</v>
          </cell>
          <cell r="Q348">
            <v>0</v>
          </cell>
        </row>
        <row r="349">
          <cell r="F349" t="str">
            <v>ZJ.2109</v>
          </cell>
          <cell r="Q349">
            <v>0</v>
          </cell>
        </row>
        <row r="350">
          <cell r="F350" t="str">
            <v>ZK.4160X3</v>
          </cell>
          <cell r="Q350">
            <v>0</v>
          </cell>
        </row>
        <row r="351">
          <cell r="F351" t="str">
            <v>ZK.4160X3</v>
          </cell>
          <cell r="Q351">
            <v>0</v>
          </cell>
        </row>
        <row r="352">
          <cell r="F352" t="str">
            <v>BB.1112</v>
          </cell>
          <cell r="Q352">
            <v>0</v>
          </cell>
        </row>
        <row r="353">
          <cell r="F353" t="str">
            <v>VC-03/100</v>
          </cell>
          <cell r="Q353">
            <v>0</v>
          </cell>
        </row>
        <row r="354">
          <cell r="F354" t="str">
            <v>BB.1112</v>
          </cell>
          <cell r="Q354">
            <v>0</v>
          </cell>
        </row>
        <row r="355">
          <cell r="F355" t="str">
            <v>UD.5122CC</v>
          </cell>
          <cell r="Q355">
            <v>0</v>
          </cell>
        </row>
        <row r="356">
          <cell r="Q356">
            <v>0</v>
          </cell>
        </row>
        <row r="357">
          <cell r="F357" t="str">
            <v>BA.1432</v>
          </cell>
          <cell r="Q357">
            <v>0</v>
          </cell>
        </row>
        <row r="358">
          <cell r="F358" t="str">
            <v>B3-13e/CÑ79/57C</v>
          </cell>
          <cell r="Q358">
            <v>0</v>
          </cell>
        </row>
        <row r="359">
          <cell r="F359" t="str">
            <v>HA.1121SR</v>
          </cell>
          <cell r="Q359">
            <v>0</v>
          </cell>
        </row>
        <row r="360">
          <cell r="F360" t="str">
            <v>KA.1110</v>
          </cell>
          <cell r="Q360">
            <v>0</v>
          </cell>
        </row>
        <row r="361">
          <cell r="Q361">
            <v>0</v>
          </cell>
        </row>
        <row r="362">
          <cell r="Q362">
            <v>0</v>
          </cell>
        </row>
        <row r="363">
          <cell r="F363" t="str">
            <v>HA.1223</v>
          </cell>
          <cell r="Q363">
            <v>0</v>
          </cell>
        </row>
        <row r="364">
          <cell r="Q364">
            <v>0</v>
          </cell>
        </row>
        <row r="365">
          <cell r="Q365">
            <v>0</v>
          </cell>
        </row>
        <row r="366">
          <cell r="F366" t="str">
            <v>KA.1110</v>
          </cell>
          <cell r="Q366">
            <v>0</v>
          </cell>
        </row>
        <row r="367">
          <cell r="Q367">
            <v>0</v>
          </cell>
        </row>
        <row r="368">
          <cell r="Q368">
            <v>0</v>
          </cell>
        </row>
        <row r="369">
          <cell r="F369" t="str">
            <v>HA.2313</v>
          </cell>
          <cell r="Q369">
            <v>0</v>
          </cell>
        </row>
        <row r="370">
          <cell r="F370" t="str">
            <v>KA.2120</v>
          </cell>
          <cell r="Q370">
            <v>0</v>
          </cell>
        </row>
        <row r="371">
          <cell r="F371" t="str">
            <v>HA.2313</v>
          </cell>
          <cell r="Q371">
            <v>0</v>
          </cell>
        </row>
        <row r="372">
          <cell r="F372" t="str">
            <v>KA.2120</v>
          </cell>
          <cell r="Q372">
            <v>0</v>
          </cell>
        </row>
        <row r="373">
          <cell r="F373" t="str">
            <v>HA.2113</v>
          </cell>
          <cell r="Q373">
            <v>0</v>
          </cell>
        </row>
        <row r="374">
          <cell r="Q374">
            <v>0</v>
          </cell>
        </row>
        <row r="375">
          <cell r="Q375">
            <v>0</v>
          </cell>
        </row>
        <row r="376">
          <cell r="F376" t="str">
            <v>KA.2310</v>
          </cell>
          <cell r="Q376">
            <v>0</v>
          </cell>
        </row>
        <row r="377">
          <cell r="Q377">
            <v>0</v>
          </cell>
        </row>
        <row r="378">
          <cell r="Q378">
            <v>0</v>
          </cell>
        </row>
        <row r="379">
          <cell r="F379" t="str">
            <v>HA.3213</v>
          </cell>
          <cell r="Q379">
            <v>0</v>
          </cell>
        </row>
        <row r="380">
          <cell r="F380" t="str">
            <v>KA.2310</v>
          </cell>
          <cell r="Q380">
            <v>0</v>
          </cell>
        </row>
        <row r="381">
          <cell r="F381" t="str">
            <v>HA.3113</v>
          </cell>
          <cell r="Q381">
            <v>0</v>
          </cell>
        </row>
        <row r="382">
          <cell r="Q382">
            <v>0</v>
          </cell>
        </row>
        <row r="383">
          <cell r="Q383">
            <v>0</v>
          </cell>
        </row>
        <row r="384">
          <cell r="Q384">
            <v>0</v>
          </cell>
        </row>
        <row r="385">
          <cell r="F385" t="str">
            <v>KA.2210</v>
          </cell>
          <cell r="Q385">
            <v>0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F389" t="str">
            <v>HA.1111</v>
          </cell>
          <cell r="Q389">
            <v>0</v>
          </cell>
        </row>
        <row r="390">
          <cell r="F390" t="str">
            <v>IA.1110</v>
          </cell>
          <cell r="Q390">
            <v>0</v>
          </cell>
        </row>
        <row r="391">
          <cell r="F391" t="str">
            <v>IA.1120</v>
          </cell>
          <cell r="Q391">
            <v>0</v>
          </cell>
        </row>
        <row r="392">
          <cell r="F392" t="str">
            <v>GG.2214</v>
          </cell>
          <cell r="Q392">
            <v>0</v>
          </cell>
        </row>
        <row r="393">
          <cell r="F393" t="str">
            <v>PA.1214</v>
          </cell>
          <cell r="Q393">
            <v>0</v>
          </cell>
        </row>
        <row r="394">
          <cell r="F394" t="str">
            <v>67/MK-BCN</v>
          </cell>
          <cell r="Q394">
            <v>0</v>
          </cell>
        </row>
        <row r="395">
          <cell r="F395" t="str">
            <v>04.9102/66.BCN</v>
          </cell>
          <cell r="Q395">
            <v>0</v>
          </cell>
        </row>
        <row r="396">
          <cell r="F396" t="str">
            <v>TT</v>
          </cell>
          <cell r="Q396">
            <v>0</v>
          </cell>
        </row>
        <row r="397">
          <cell r="F397" t="str">
            <v>TT</v>
          </cell>
          <cell r="Q397">
            <v>0</v>
          </cell>
        </row>
        <row r="398">
          <cell r="F398" t="str">
            <v>ZJ.2109</v>
          </cell>
          <cell r="Q398">
            <v>0</v>
          </cell>
        </row>
        <row r="399">
          <cell r="F399" t="str">
            <v>ZK.4160X3</v>
          </cell>
          <cell r="Q399">
            <v>0</v>
          </cell>
        </row>
        <row r="400">
          <cell r="F400" t="str">
            <v>BB.1112</v>
          </cell>
          <cell r="Q400">
            <v>0</v>
          </cell>
        </row>
        <row r="401">
          <cell r="F401" t="str">
            <v>VC-03/100</v>
          </cell>
          <cell r="Q401">
            <v>0</v>
          </cell>
        </row>
        <row r="402">
          <cell r="F402" t="str">
            <v>BB.1112</v>
          </cell>
        </row>
        <row r="403">
          <cell r="F403" t="str">
            <v>UD.5122CC</v>
          </cell>
          <cell r="Q403">
            <v>0</v>
          </cell>
        </row>
        <row r="404">
          <cell r="Q404">
            <v>0</v>
          </cell>
        </row>
        <row r="405">
          <cell r="F405" t="str">
            <v>BA.1432</v>
          </cell>
          <cell r="Q405">
            <v>0</v>
          </cell>
        </row>
        <row r="406">
          <cell r="F406" t="str">
            <v>HA.1121SR</v>
          </cell>
          <cell r="Q406">
            <v>0</v>
          </cell>
        </row>
        <row r="407">
          <cell r="F407" t="str">
            <v>KA.1110</v>
          </cell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F410" t="str">
            <v>HA.1223</v>
          </cell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F413" t="str">
            <v>KA.1110</v>
          </cell>
          <cell r="Q413">
            <v>0</v>
          </cell>
        </row>
        <row r="414">
          <cell r="Q414">
            <v>0</v>
          </cell>
        </row>
        <row r="415">
          <cell r="Q415">
            <v>0</v>
          </cell>
        </row>
        <row r="416">
          <cell r="F416" t="str">
            <v>HA.2314</v>
          </cell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F419" t="str">
            <v>KA.2120</v>
          </cell>
          <cell r="Q419">
            <v>0</v>
          </cell>
        </row>
        <row r="420">
          <cell r="Q420">
            <v>0</v>
          </cell>
        </row>
        <row r="421">
          <cell r="Q421">
            <v>0</v>
          </cell>
        </row>
        <row r="422">
          <cell r="F422" t="str">
            <v>HA.2113</v>
          </cell>
          <cell r="Q422">
            <v>0</v>
          </cell>
        </row>
        <row r="423">
          <cell r="F423" t="str">
            <v>KA.2310</v>
          </cell>
          <cell r="Q423">
            <v>0</v>
          </cell>
        </row>
        <row r="424">
          <cell r="F424" t="str">
            <v>HA.3213</v>
          </cell>
          <cell r="Q424">
            <v>0</v>
          </cell>
        </row>
        <row r="425">
          <cell r="F425" t="str">
            <v>KA.2310</v>
          </cell>
          <cell r="Q425">
            <v>0</v>
          </cell>
        </row>
        <row r="426">
          <cell r="F426" t="str">
            <v>HA.3114</v>
          </cell>
          <cell r="Q426">
            <v>0</v>
          </cell>
        </row>
        <row r="427">
          <cell r="Q427">
            <v>0</v>
          </cell>
        </row>
        <row r="428">
          <cell r="Q428">
            <v>0</v>
          </cell>
        </row>
        <row r="429">
          <cell r="Q429">
            <v>0</v>
          </cell>
        </row>
        <row r="430">
          <cell r="F430" t="str">
            <v>KA.2210</v>
          </cell>
          <cell r="Q430">
            <v>0</v>
          </cell>
        </row>
        <row r="431">
          <cell r="Q431">
            <v>0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F434" t="str">
            <v>HA.1111</v>
          </cell>
          <cell r="Q434">
            <v>0</v>
          </cell>
        </row>
        <row r="435">
          <cell r="F435" t="str">
            <v>IA.1110</v>
          </cell>
          <cell r="Q435">
            <v>0</v>
          </cell>
        </row>
        <row r="436">
          <cell r="F436" t="str">
            <v>IA.1120</v>
          </cell>
          <cell r="Q436">
            <v>0</v>
          </cell>
        </row>
        <row r="437">
          <cell r="F437" t="str">
            <v>GG.2214</v>
          </cell>
          <cell r="Q437">
            <v>0</v>
          </cell>
        </row>
        <row r="438">
          <cell r="F438" t="str">
            <v>PA.1214</v>
          </cell>
          <cell r="Q438">
            <v>0</v>
          </cell>
        </row>
        <row r="439">
          <cell r="F439" t="str">
            <v>67/MK-BCN</v>
          </cell>
          <cell r="Q439">
            <v>0</v>
          </cell>
        </row>
        <row r="440">
          <cell r="F440" t="str">
            <v>66/QÑ-BCN</v>
          </cell>
          <cell r="Q440">
            <v>0</v>
          </cell>
        </row>
        <row r="441">
          <cell r="F441" t="str">
            <v>TT</v>
          </cell>
          <cell r="Q441">
            <v>0</v>
          </cell>
        </row>
        <row r="442">
          <cell r="F442" t="str">
            <v>TT</v>
          </cell>
          <cell r="Q442">
            <v>0</v>
          </cell>
        </row>
        <row r="443">
          <cell r="F443" t="str">
            <v>ZJ.2109</v>
          </cell>
          <cell r="Q443">
            <v>0</v>
          </cell>
        </row>
        <row r="444">
          <cell r="F444" t="str">
            <v>UD.5122CC</v>
          </cell>
          <cell r="Q444">
            <v>0</v>
          </cell>
        </row>
        <row r="445">
          <cell r="Q445">
            <v>0</v>
          </cell>
        </row>
        <row r="446">
          <cell r="F446" t="str">
            <v>BA.1412</v>
          </cell>
          <cell r="Q446">
            <v>0</v>
          </cell>
        </row>
        <row r="447">
          <cell r="F447" t="str">
            <v>HA.1111SR</v>
          </cell>
          <cell r="Q447">
            <v>0</v>
          </cell>
        </row>
        <row r="448">
          <cell r="F448" t="str">
            <v>HA.1111SR</v>
          </cell>
          <cell r="Q448">
            <v>0</v>
          </cell>
        </row>
        <row r="449">
          <cell r="F449" t="str">
            <v>HA.1213</v>
          </cell>
          <cell r="Q449">
            <v>0</v>
          </cell>
        </row>
        <row r="450">
          <cell r="F450" t="str">
            <v>KA.1220</v>
          </cell>
          <cell r="Q450">
            <v>0</v>
          </cell>
        </row>
        <row r="451">
          <cell r="F451" t="str">
            <v>KA.1220</v>
          </cell>
          <cell r="Q451">
            <v>0</v>
          </cell>
        </row>
        <row r="452">
          <cell r="F452" t="str">
            <v>IA.1110</v>
          </cell>
          <cell r="Q452">
            <v>0</v>
          </cell>
        </row>
        <row r="453">
          <cell r="F453" t="str">
            <v>IA.1120</v>
          </cell>
          <cell r="Q453">
            <v>0</v>
          </cell>
        </row>
        <row r="454">
          <cell r="F454" t="str">
            <v>BA.1432</v>
          </cell>
          <cell r="Q454">
            <v>0</v>
          </cell>
        </row>
        <row r="455">
          <cell r="F455" t="str">
            <v>HA.1111SR</v>
          </cell>
          <cell r="Q455">
            <v>0</v>
          </cell>
        </row>
        <row r="456">
          <cell r="F456" t="str">
            <v>HA.1213</v>
          </cell>
          <cell r="Q456">
            <v>0</v>
          </cell>
        </row>
        <row r="457">
          <cell r="F457" t="str">
            <v>KA.1220</v>
          </cell>
          <cell r="Q457">
            <v>0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F461" t="str">
            <v>IA.1110</v>
          </cell>
          <cell r="Q461">
            <v>0</v>
          </cell>
        </row>
        <row r="462">
          <cell r="F462" t="str">
            <v>RA.1215</v>
          </cell>
          <cell r="Q462">
            <v>0</v>
          </cell>
        </row>
        <row r="463">
          <cell r="F463" t="str">
            <v>BB.1112</v>
          </cell>
          <cell r="Q463">
            <v>0</v>
          </cell>
        </row>
        <row r="464">
          <cell r="F464" t="str">
            <v>NA.1530</v>
          </cell>
          <cell r="Q464">
            <v>0</v>
          </cell>
        </row>
        <row r="465">
          <cell r="F465" t="str">
            <v>NA.1610SR</v>
          </cell>
          <cell r="Q465">
            <v>0</v>
          </cell>
        </row>
        <row r="466">
          <cell r="F466" t="str">
            <v>TT</v>
          </cell>
          <cell r="Q466">
            <v>0</v>
          </cell>
        </row>
        <row r="467">
          <cell r="F467" t="str">
            <v>NB.3110</v>
          </cell>
          <cell r="Q467">
            <v>0</v>
          </cell>
        </row>
        <row r="468">
          <cell r="F468" t="str">
            <v>UC.2230R</v>
          </cell>
          <cell r="Q468">
            <v>0</v>
          </cell>
        </row>
        <row r="469">
          <cell r="F469" t="str">
            <v>UC.2230</v>
          </cell>
          <cell r="Q469">
            <v>0</v>
          </cell>
        </row>
        <row r="470">
          <cell r="Q470">
            <v>0</v>
          </cell>
        </row>
        <row r="471">
          <cell r="F471" t="str">
            <v>BA.1433</v>
          </cell>
          <cell r="Q471">
            <v>0</v>
          </cell>
        </row>
        <row r="472">
          <cell r="F472" t="str">
            <v>HA.1111SR</v>
          </cell>
          <cell r="Q472">
            <v>0</v>
          </cell>
        </row>
        <row r="473">
          <cell r="F473" t="str">
            <v>HA.1213</v>
          </cell>
          <cell r="Q473">
            <v>0</v>
          </cell>
        </row>
        <row r="474">
          <cell r="F474" t="str">
            <v>KA.1220</v>
          </cell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F477" t="str">
            <v>IA.1110</v>
          </cell>
          <cell r="Q477">
            <v>0</v>
          </cell>
        </row>
        <row r="478">
          <cell r="F478" t="str">
            <v>IA.1120</v>
          </cell>
          <cell r="Q478">
            <v>0</v>
          </cell>
        </row>
        <row r="479">
          <cell r="F479" t="str">
            <v>67/BL-BCN</v>
          </cell>
          <cell r="Q479">
            <v>0</v>
          </cell>
        </row>
        <row r="480">
          <cell r="F480" t="str">
            <v>RA.1215</v>
          </cell>
          <cell r="Q480">
            <v>0</v>
          </cell>
        </row>
        <row r="481">
          <cell r="F481" t="str">
            <v>BB.1113</v>
          </cell>
          <cell r="Q481">
            <v>0</v>
          </cell>
        </row>
        <row r="482">
          <cell r="Q482">
            <v>0</v>
          </cell>
        </row>
        <row r="483">
          <cell r="F483" t="str">
            <v>BA.1412</v>
          </cell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F488" t="str">
            <v>HA.1111SR</v>
          </cell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0</v>
          </cell>
        </row>
        <row r="493">
          <cell r="F493" t="str">
            <v>HA.1111SR</v>
          </cell>
          <cell r="Q493">
            <v>0</v>
          </cell>
        </row>
        <row r="494">
          <cell r="Q494">
            <v>0</v>
          </cell>
        </row>
        <row r="495">
          <cell r="Q495">
            <v>0</v>
          </cell>
        </row>
        <row r="496">
          <cell r="F496" t="str">
            <v>HA.1213</v>
          </cell>
          <cell r="Q496">
            <v>0</v>
          </cell>
        </row>
        <row r="497">
          <cell r="F497" t="str">
            <v>HA.1213</v>
          </cell>
          <cell r="Q497">
            <v>0</v>
          </cell>
        </row>
        <row r="498">
          <cell r="Q498">
            <v>0</v>
          </cell>
        </row>
        <row r="499">
          <cell r="Q499">
            <v>0</v>
          </cell>
        </row>
        <row r="500">
          <cell r="F500" t="str">
            <v>KA.1220</v>
          </cell>
          <cell r="Q500">
            <v>0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0</v>
          </cell>
        </row>
        <row r="504">
          <cell r="Q504">
            <v>0</v>
          </cell>
        </row>
        <row r="505">
          <cell r="F505" t="str">
            <v>KA.1220</v>
          </cell>
          <cell r="Q505">
            <v>0</v>
          </cell>
        </row>
        <row r="506">
          <cell r="Q506">
            <v>0</v>
          </cell>
        </row>
        <row r="507">
          <cell r="Q507">
            <v>0</v>
          </cell>
        </row>
        <row r="508">
          <cell r="Q508">
            <v>0</v>
          </cell>
        </row>
        <row r="509">
          <cell r="F509" t="str">
            <v>HA.3113</v>
          </cell>
          <cell r="Q509">
            <v>0</v>
          </cell>
        </row>
        <row r="510">
          <cell r="F510" t="str">
            <v>KA.2120</v>
          </cell>
          <cell r="Q510">
            <v>0</v>
          </cell>
        </row>
        <row r="511">
          <cell r="F511" t="str">
            <v>HA.3113</v>
          </cell>
          <cell r="Q511">
            <v>0</v>
          </cell>
        </row>
        <row r="512">
          <cell r="Q512">
            <v>0</v>
          </cell>
        </row>
        <row r="513">
          <cell r="Q513">
            <v>0</v>
          </cell>
        </row>
        <row r="514">
          <cell r="Q514">
            <v>0</v>
          </cell>
        </row>
        <row r="515">
          <cell r="Q515">
            <v>0</v>
          </cell>
        </row>
        <row r="516">
          <cell r="F516" t="str">
            <v>KA.2120</v>
          </cell>
          <cell r="Q516">
            <v>0</v>
          </cell>
        </row>
        <row r="517">
          <cell r="Q517">
            <v>0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F520">
            <v>0</v>
          </cell>
          <cell r="Q520">
            <v>0</v>
          </cell>
        </row>
        <row r="521">
          <cell r="F521" t="str">
            <v>IA.1130</v>
          </cell>
          <cell r="Q521">
            <v>0</v>
          </cell>
        </row>
        <row r="522">
          <cell r="F522" t="str">
            <v>IA.1130</v>
          </cell>
          <cell r="Q522">
            <v>0</v>
          </cell>
        </row>
        <row r="523">
          <cell r="F523" t="str">
            <v>RA.1215</v>
          </cell>
          <cell r="Q523">
            <v>0</v>
          </cell>
        </row>
        <row r="524">
          <cell r="F524" t="str">
            <v>GG.2114</v>
          </cell>
          <cell r="Q524">
            <v>0</v>
          </cell>
        </row>
        <row r="525">
          <cell r="F525" t="str">
            <v>PA.1214</v>
          </cell>
          <cell r="Q525">
            <v>0</v>
          </cell>
        </row>
        <row r="526">
          <cell r="F526" t="str">
            <v>UB.1110</v>
          </cell>
          <cell r="Q526">
            <v>0</v>
          </cell>
        </row>
        <row r="527">
          <cell r="F527" t="str">
            <v>UC.3110</v>
          </cell>
          <cell r="Q527">
            <v>0</v>
          </cell>
        </row>
        <row r="528">
          <cell r="F528" t="str">
            <v>BA.1512</v>
          </cell>
          <cell r="Q528">
            <v>0</v>
          </cell>
        </row>
        <row r="529">
          <cell r="F529" t="str">
            <v>ZJ.7275</v>
          </cell>
          <cell r="Q529">
            <v>0</v>
          </cell>
        </row>
        <row r="530">
          <cell r="F530" t="str">
            <v>BB.1112</v>
          </cell>
          <cell r="Q530">
            <v>0</v>
          </cell>
        </row>
        <row r="531">
          <cell r="F531" t="str">
            <v>NA.1530</v>
          </cell>
        </row>
        <row r="532">
          <cell r="F532" t="str">
            <v>NA.1610SR</v>
          </cell>
        </row>
        <row r="533">
          <cell r="F533" t="str">
            <v>TT</v>
          </cell>
        </row>
        <row r="534">
          <cell r="F534" t="str">
            <v>NB.3110</v>
          </cell>
        </row>
        <row r="535">
          <cell r="F535" t="str">
            <v>UC.2230R</v>
          </cell>
        </row>
        <row r="536">
          <cell r="F536" t="str">
            <v>UC.2230</v>
          </cell>
        </row>
        <row r="537">
          <cell r="Q537">
            <v>0</v>
          </cell>
        </row>
        <row r="538">
          <cell r="F538" t="str">
            <v>BD.1312</v>
          </cell>
          <cell r="Q538">
            <v>6.97</v>
          </cell>
        </row>
        <row r="539">
          <cell r="F539" t="str">
            <v>BB.1212</v>
          </cell>
          <cell r="Q539">
            <v>400</v>
          </cell>
        </row>
        <row r="540">
          <cell r="F540" t="str">
            <v>TT</v>
          </cell>
          <cell r="Q540">
            <v>520</v>
          </cell>
        </row>
        <row r="541">
          <cell r="F541" t="str">
            <v>BK.5112</v>
          </cell>
          <cell r="Q541">
            <v>40.229999999999997</v>
          </cell>
        </row>
        <row r="542">
          <cell r="F542" t="str">
            <v>B13-4/CÑ79/12</v>
          </cell>
          <cell r="Q542">
            <v>295</v>
          </cell>
        </row>
        <row r="543">
          <cell r="F543" t="str">
            <v>B3-13e/CÑ79/12</v>
          </cell>
          <cell r="Q543">
            <v>0.2</v>
          </cell>
        </row>
        <row r="544">
          <cell r="F544" t="str">
            <v>ZJ.7272</v>
          </cell>
          <cell r="Q544">
            <v>0.55000000000000004</v>
          </cell>
        </row>
        <row r="545">
          <cell r="F545" t="str">
            <v>VB.4111</v>
          </cell>
          <cell r="Q545">
            <v>0</v>
          </cell>
        </row>
        <row r="546">
          <cell r="F546" t="str">
            <v>TT</v>
          </cell>
          <cell r="Q546">
            <v>0</v>
          </cell>
        </row>
        <row r="547">
          <cell r="Q547">
            <v>0</v>
          </cell>
        </row>
        <row r="548">
          <cell r="Q548">
            <v>0</v>
          </cell>
        </row>
        <row r="549">
          <cell r="F549" t="str">
            <v>BA.1442</v>
          </cell>
          <cell r="Q549">
            <v>15.310156250000002</v>
          </cell>
        </row>
        <row r="550">
          <cell r="F550" t="str">
            <v>HA.1111SR</v>
          </cell>
          <cell r="Q550">
            <v>0.33750000000000002</v>
          </cell>
        </row>
        <row r="551">
          <cell r="F551" t="str">
            <v>HA.1213</v>
          </cell>
          <cell r="Q551">
            <v>1.2675000000000001</v>
          </cell>
        </row>
        <row r="552">
          <cell r="F552" t="str">
            <v>KA.1220</v>
          </cell>
          <cell r="Q552">
            <v>4.8000000000000008E-2</v>
          </cell>
        </row>
        <row r="553">
          <cell r="Q553">
            <v>9.0000000000000011E-3</v>
          </cell>
        </row>
        <row r="554">
          <cell r="Q554">
            <v>3.9000000000000007E-2</v>
          </cell>
        </row>
        <row r="555">
          <cell r="F555" t="str">
            <v>HA.2313</v>
          </cell>
          <cell r="Q555">
            <v>0.98549999999999982</v>
          </cell>
        </row>
        <row r="556">
          <cell r="F556" t="str">
            <v>KA.2120</v>
          </cell>
          <cell r="Q556">
            <v>0.13139999999999999</v>
          </cell>
        </row>
        <row r="557">
          <cell r="F557" t="str">
            <v>IA.2311</v>
          </cell>
          <cell r="Q557">
            <v>1.566E-2</v>
          </cell>
        </row>
        <row r="558">
          <cell r="F558" t="str">
            <v>IA.2321</v>
          </cell>
          <cell r="Q558">
            <v>0.19496999999999998</v>
          </cell>
        </row>
        <row r="559">
          <cell r="F559" t="str">
            <v>PA.1214</v>
          </cell>
          <cell r="Q559">
            <v>10.35</v>
          </cell>
        </row>
        <row r="560">
          <cell r="Q560">
            <v>10.08</v>
          </cell>
        </row>
        <row r="561">
          <cell r="Q561">
            <v>0.27</v>
          </cell>
        </row>
        <row r="562">
          <cell r="F562" t="str">
            <v>UB.1110</v>
          </cell>
          <cell r="Q562">
            <v>0</v>
          </cell>
        </row>
        <row r="563">
          <cell r="F563" t="str">
            <v>UC.3110</v>
          </cell>
          <cell r="Q563">
            <v>0</v>
          </cell>
        </row>
        <row r="564">
          <cell r="F564" t="str">
            <v>BB.1111</v>
          </cell>
          <cell r="Q564">
            <v>0</v>
          </cell>
        </row>
        <row r="565">
          <cell r="F565" t="str">
            <v>NA.1530</v>
          </cell>
          <cell r="Q565">
            <v>0.33868999999999999</v>
          </cell>
        </row>
        <row r="566">
          <cell r="F566" t="str">
            <v>NB.3110</v>
          </cell>
          <cell r="Q566">
            <v>0</v>
          </cell>
        </row>
        <row r="567">
          <cell r="F567" t="str">
            <v>TT</v>
          </cell>
          <cell r="Q567">
            <v>0</v>
          </cell>
        </row>
        <row r="568">
          <cell r="F568" t="str">
            <v>TT</v>
          </cell>
          <cell r="Q568">
            <v>0</v>
          </cell>
        </row>
        <row r="569">
          <cell r="F569" t="str">
            <v>TT</v>
          </cell>
          <cell r="Q569">
            <v>0</v>
          </cell>
        </row>
        <row r="570">
          <cell r="Q570">
            <v>0</v>
          </cell>
        </row>
        <row r="571">
          <cell r="F571" t="str">
            <v>BA.1312</v>
          </cell>
          <cell r="Q571">
            <v>0</v>
          </cell>
        </row>
        <row r="572">
          <cell r="Q572">
            <v>14.665875000000003</v>
          </cell>
        </row>
        <row r="573">
          <cell r="Q573">
            <v>193.24265625000001</v>
          </cell>
        </row>
        <row r="574">
          <cell r="Q574">
            <v>24.345562500000003</v>
          </cell>
        </row>
        <row r="575">
          <cell r="Q575">
            <v>21.208000000000002</v>
          </cell>
        </row>
        <row r="576">
          <cell r="F576" t="str">
            <v>HA.1111SR</v>
          </cell>
          <cell r="Q576">
            <v>0</v>
          </cell>
        </row>
        <row r="577">
          <cell r="Q577">
            <v>0.28799999999999998</v>
          </cell>
        </row>
        <row r="578">
          <cell r="Q578">
            <v>3.2160000000000002</v>
          </cell>
        </row>
        <row r="579">
          <cell r="Q579">
            <v>0.504</v>
          </cell>
        </row>
        <row r="580">
          <cell r="F580" t="str">
            <v>HA.1213</v>
          </cell>
          <cell r="Q580">
            <v>0</v>
          </cell>
        </row>
        <row r="581">
          <cell r="Q581">
            <v>0.6</v>
          </cell>
        </row>
        <row r="582">
          <cell r="Q582">
            <v>6.0299999999999994</v>
          </cell>
        </row>
        <row r="583">
          <cell r="Q583">
            <v>1.08</v>
          </cell>
        </row>
        <row r="584">
          <cell r="F584" t="str">
            <v>KA.1220</v>
          </cell>
          <cell r="Q584">
            <v>0</v>
          </cell>
        </row>
        <row r="585">
          <cell r="Q585">
            <v>9.5999999999999992E-3</v>
          </cell>
        </row>
        <row r="586">
          <cell r="Q586">
            <v>0.13400000000000001</v>
          </cell>
        </row>
        <row r="587">
          <cell r="Q587">
            <v>1.5599999999999996E-2</v>
          </cell>
        </row>
        <row r="588">
          <cell r="F588" t="str">
            <v>KA.1220</v>
          </cell>
          <cell r="Q588">
            <v>0</v>
          </cell>
        </row>
        <row r="589">
          <cell r="Q589">
            <v>2.4E-2</v>
          </cell>
        </row>
        <row r="590">
          <cell r="Q590">
            <v>0.3216</v>
          </cell>
        </row>
        <row r="591">
          <cell r="Q591">
            <v>3.9599999999999996E-2</v>
          </cell>
        </row>
        <row r="592">
          <cell r="F592" t="str">
            <v>HA.3113</v>
          </cell>
          <cell r="Q592">
            <v>8.636000000000001</v>
          </cell>
        </row>
        <row r="593">
          <cell r="F593" t="str">
            <v>KA.2510</v>
          </cell>
          <cell r="Q593">
            <v>0</v>
          </cell>
        </row>
        <row r="594">
          <cell r="F594" t="str">
            <v>IA.2311</v>
          </cell>
          <cell r="Q594">
            <v>0.13038999999999998</v>
          </cell>
        </row>
        <row r="595">
          <cell r="F595" t="str">
            <v>IA.2321</v>
          </cell>
          <cell r="Q595">
            <v>0.55161000000000004</v>
          </cell>
        </row>
        <row r="596">
          <cell r="F596" t="str">
            <v>GG.2114</v>
          </cell>
          <cell r="Q596">
            <v>15.113</v>
          </cell>
        </row>
        <row r="597">
          <cell r="F597" t="str">
            <v>PA.1214</v>
          </cell>
          <cell r="Q597">
            <v>323.84999999999997</v>
          </cell>
        </row>
        <row r="598">
          <cell r="F598" t="str">
            <v>UB.1110</v>
          </cell>
          <cell r="Q598">
            <v>323.84999999999997</v>
          </cell>
        </row>
        <row r="599">
          <cell r="F599" t="str">
            <v>UC.3110</v>
          </cell>
          <cell r="Q599">
            <v>323.84999999999997</v>
          </cell>
        </row>
        <row r="600">
          <cell r="F600" t="str">
            <v>BB.1111</v>
          </cell>
          <cell r="Q600">
            <v>0</v>
          </cell>
        </row>
        <row r="601">
          <cell r="F601" t="str">
            <v>NA.1530</v>
          </cell>
          <cell r="Q601">
            <v>5.4208800000000004</v>
          </cell>
        </row>
        <row r="602">
          <cell r="F602" t="str">
            <v>NB.3110</v>
          </cell>
          <cell r="Q602">
            <v>0</v>
          </cell>
        </row>
        <row r="603">
          <cell r="F603" t="str">
            <v>UC.2230</v>
          </cell>
          <cell r="Q603">
            <v>0</v>
          </cell>
        </row>
        <row r="604">
          <cell r="F604" t="str">
            <v>UC.2230</v>
          </cell>
          <cell r="Q604">
            <v>0</v>
          </cell>
        </row>
        <row r="605">
          <cell r="Q605">
            <v>0</v>
          </cell>
        </row>
        <row r="606">
          <cell r="F606" t="str">
            <v>.2230_x0002_TT_x0008__x0007_NB.3110_x0007_UC.2230_x0007_UC.22	HA.1121SR	HA.1121SR_x0007_HA.1223_x0007_KA.1220</v>
          </cell>
          <cell r="Q606">
            <v>0</v>
          </cell>
        </row>
        <row r="607">
          <cell r="F607" t="str">
            <v>BA.1442</v>
          </cell>
          <cell r="Q607">
            <v>29.647479166666667</v>
          </cell>
        </row>
        <row r="608">
          <cell r="F608" t="str">
            <v>HA.1121SR</v>
          </cell>
          <cell r="Q608">
            <v>0.79900000000000004</v>
          </cell>
        </row>
        <row r="609">
          <cell r="F609" t="str">
            <v>HA.1223</v>
          </cell>
          <cell r="Q609">
            <v>4.05</v>
          </cell>
        </row>
        <row r="610">
          <cell r="F610" t="str">
            <v>KA.1220</v>
          </cell>
          <cell r="Q610">
            <v>0</v>
          </cell>
        </row>
        <row r="611">
          <cell r="Q611">
            <v>1.2800000000000002E-2</v>
          </cell>
        </row>
        <row r="612">
          <cell r="Q612">
            <v>7.1999999999999995E-2</v>
          </cell>
        </row>
        <row r="613">
          <cell r="F613" t="str">
            <v>HA.2333</v>
          </cell>
          <cell r="Q613">
            <v>2.2931999999999997</v>
          </cell>
        </row>
        <row r="614">
          <cell r="F614" t="str">
            <v>KA.2120</v>
          </cell>
          <cell r="Q614">
            <v>0.13103999999999999</v>
          </cell>
        </row>
        <row r="615">
          <cell r="F615" t="str">
            <v>IA.1110</v>
          </cell>
          <cell r="Q615">
            <v>4.2340000000000003E-2</v>
          </cell>
        </row>
        <row r="616">
          <cell r="F616" t="str">
            <v>IA.1120</v>
          </cell>
          <cell r="Q616">
            <v>0.37439999999999996</v>
          </cell>
        </row>
        <row r="617">
          <cell r="F617" t="str">
            <v>TT</v>
          </cell>
          <cell r="Q617">
            <v>54.4</v>
          </cell>
        </row>
        <row r="618">
          <cell r="F618" t="str">
            <v>RA.1215</v>
          </cell>
          <cell r="Q618">
            <v>1.9599999999999997</v>
          </cell>
        </row>
        <row r="619">
          <cell r="F619" t="str">
            <v>BB.1112</v>
          </cell>
          <cell r="Q619">
            <v>0</v>
          </cell>
        </row>
        <row r="620">
          <cell r="Q620">
            <v>0</v>
          </cell>
        </row>
        <row r="621">
          <cell r="F621" t="str">
            <v>BA.1442</v>
          </cell>
          <cell r="Q621">
            <v>39.472041666666669</v>
          </cell>
        </row>
        <row r="622">
          <cell r="F622" t="str">
            <v>HA.1121SR</v>
          </cell>
          <cell r="Q622">
            <v>0.71250000000000002</v>
          </cell>
        </row>
        <row r="623">
          <cell r="F623" t="str">
            <v>HA.1223</v>
          </cell>
          <cell r="Q623">
            <v>3.7949999999999995</v>
          </cell>
        </row>
        <row r="624">
          <cell r="F624" t="str">
            <v>KA.1220</v>
          </cell>
          <cell r="Q624">
            <v>0</v>
          </cell>
        </row>
        <row r="625">
          <cell r="Q625">
            <v>8.199999999999999E-3</v>
          </cell>
        </row>
        <row r="626">
          <cell r="Q626">
            <v>4.6799999999999994E-2</v>
          </cell>
        </row>
        <row r="627">
          <cell r="F627" t="str">
            <v>HA.2333</v>
          </cell>
          <cell r="Q627">
            <v>1.4405999999999999</v>
          </cell>
        </row>
        <row r="628">
          <cell r="F628" t="str">
            <v>KA.2120</v>
          </cell>
          <cell r="Q628">
            <v>8.231999999999999E-2</v>
          </cell>
        </row>
        <row r="629">
          <cell r="F629" t="str">
            <v>IA.1110</v>
          </cell>
          <cell r="Q629">
            <v>2.3280000000000002E-2</v>
          </cell>
        </row>
        <row r="630">
          <cell r="F630" t="str">
            <v>IA.1120</v>
          </cell>
          <cell r="Q630">
            <v>0.29837000000000002</v>
          </cell>
        </row>
        <row r="631">
          <cell r="F631" t="str">
            <v>TT</v>
          </cell>
          <cell r="Q631">
            <v>38.159999999999997</v>
          </cell>
        </row>
        <row r="632">
          <cell r="F632" t="str">
            <v>RA.1215</v>
          </cell>
          <cell r="Q632">
            <v>0.97999999999999987</v>
          </cell>
        </row>
        <row r="633">
          <cell r="F633" t="str">
            <v>BB.1112</v>
          </cell>
          <cell r="Q633">
            <v>0</v>
          </cell>
        </row>
        <row r="634">
          <cell r="Q634">
            <v>0</v>
          </cell>
        </row>
        <row r="635">
          <cell r="F635" t="str">
            <v>BA.1442</v>
          </cell>
          <cell r="Q635">
            <v>94.153645833333343</v>
          </cell>
        </row>
        <row r="636">
          <cell r="F636" t="str">
            <v>HA.1111SR</v>
          </cell>
          <cell r="Q636">
            <v>7.6799999999999988</v>
          </cell>
        </row>
        <row r="637">
          <cell r="F637" t="str">
            <v>HA.1213</v>
          </cell>
          <cell r="Q637">
            <v>23.519999999999996</v>
          </cell>
        </row>
        <row r="638">
          <cell r="F638" t="str">
            <v>KA.1220</v>
          </cell>
          <cell r="Q638">
            <v>0</v>
          </cell>
        </row>
        <row r="639">
          <cell r="Q639">
            <v>0.192</v>
          </cell>
        </row>
        <row r="640">
          <cell r="Q640">
            <v>0.67199999999999993</v>
          </cell>
        </row>
        <row r="641">
          <cell r="F641" t="str">
            <v>HA.2333</v>
          </cell>
          <cell r="Q641">
            <v>6.4008000000000003</v>
          </cell>
        </row>
        <row r="642">
          <cell r="F642" t="str">
            <v>KA.2120</v>
          </cell>
          <cell r="Q642">
            <v>0.42671999999999999</v>
          </cell>
        </row>
        <row r="643">
          <cell r="F643" t="str">
            <v>IA.1130</v>
          </cell>
          <cell r="Q643">
            <v>0.378</v>
          </cell>
        </row>
        <row r="644">
          <cell r="F644" t="str">
            <v>IA.1130</v>
          </cell>
          <cell r="Q644">
            <v>3.5802</v>
          </cell>
        </row>
        <row r="645">
          <cell r="F645" t="str">
            <v>TT</v>
          </cell>
          <cell r="Q645">
            <v>816</v>
          </cell>
        </row>
        <row r="646">
          <cell r="F646" t="str">
            <v>RA.1215</v>
          </cell>
          <cell r="Q646">
            <v>21.599999999999998</v>
          </cell>
        </row>
        <row r="647">
          <cell r="F647" t="str">
            <v>BB.1112</v>
          </cell>
          <cell r="Q647">
            <v>475.89062500000011</v>
          </cell>
        </row>
        <row r="648">
          <cell r="Q648">
            <v>0</v>
          </cell>
        </row>
        <row r="649">
          <cell r="F649" t="str">
            <v>67/QÑ-BCN</v>
          </cell>
          <cell r="Q649">
            <v>0</v>
          </cell>
        </row>
        <row r="650">
          <cell r="Q650">
            <v>4.1360799999999998</v>
          </cell>
        </row>
        <row r="651">
          <cell r="Q651">
            <v>2.0072E-2</v>
          </cell>
        </row>
        <row r="652">
          <cell r="Q652">
            <v>2.2048000000000002E-2</v>
          </cell>
        </row>
        <row r="653">
          <cell r="Q653">
            <v>5.3508000000000007E-2</v>
          </cell>
        </row>
        <row r="654">
          <cell r="F654" t="str">
            <v>67/QÑ-BCN</v>
          </cell>
          <cell r="Q654">
            <v>0</v>
          </cell>
        </row>
        <row r="655">
          <cell r="Q655">
            <v>5.1116000000000001</v>
          </cell>
        </row>
        <row r="656">
          <cell r="Q656">
            <v>2.0072E-2</v>
          </cell>
        </row>
        <row r="657">
          <cell r="Q657">
            <v>2.2048000000000002E-2</v>
          </cell>
        </row>
        <row r="658">
          <cell r="Q658">
            <v>7.3892000000000013E-2</v>
          </cell>
        </row>
        <row r="659">
          <cell r="F659" t="str">
            <v>67/QÑ-BCN</v>
          </cell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0</v>
          </cell>
        </row>
        <row r="663">
          <cell r="Q663">
            <v>0</v>
          </cell>
        </row>
        <row r="664">
          <cell r="F664" t="str">
            <v>66/QÑ-BCN</v>
          </cell>
          <cell r="Q664">
            <v>0</v>
          </cell>
        </row>
        <row r="665">
          <cell r="Q665">
            <v>0</v>
          </cell>
        </row>
        <row r="666">
          <cell r="F666" t="str">
            <v>BA.1442</v>
          </cell>
          <cell r="Q666">
            <v>0</v>
          </cell>
        </row>
        <row r="667">
          <cell r="F667" t="str">
            <v>HA.1111SR</v>
          </cell>
          <cell r="Q667">
            <v>0</v>
          </cell>
        </row>
        <row r="668">
          <cell r="F668" t="str">
            <v>HA.1213</v>
          </cell>
          <cell r="Q668">
            <v>0</v>
          </cell>
        </row>
        <row r="669">
          <cell r="F669" t="str">
            <v>KA.1220</v>
          </cell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F672" t="str">
            <v>HA.2333</v>
          </cell>
          <cell r="Q672">
            <v>0</v>
          </cell>
        </row>
        <row r="673">
          <cell r="F673" t="str">
            <v>KA.2120</v>
          </cell>
          <cell r="Q673">
            <v>0</v>
          </cell>
        </row>
        <row r="674">
          <cell r="F674" t="str">
            <v>IA.1110</v>
          </cell>
          <cell r="Q674">
            <v>0</v>
          </cell>
        </row>
        <row r="675">
          <cell r="F675" t="str">
            <v>IA.1120</v>
          </cell>
          <cell r="Q675">
            <v>0</v>
          </cell>
        </row>
        <row r="676">
          <cell r="F676" t="str">
            <v>TT</v>
          </cell>
          <cell r="Q676">
            <v>0</v>
          </cell>
        </row>
        <row r="677">
          <cell r="F677" t="str">
            <v>RA.1215</v>
          </cell>
          <cell r="Q677">
            <v>0</v>
          </cell>
        </row>
        <row r="678">
          <cell r="Q678">
            <v>0</v>
          </cell>
        </row>
        <row r="679">
          <cell r="F679" t="str">
            <v>BA.1442</v>
          </cell>
          <cell r="Q679">
            <v>11.171448750000003</v>
          </cell>
        </row>
        <row r="680">
          <cell r="F680" t="str">
            <v>HA.1111SR</v>
          </cell>
          <cell r="Q680">
            <v>0.33265500000000009</v>
          </cell>
        </row>
        <row r="681">
          <cell r="F681" t="str">
            <v>HA.1213</v>
          </cell>
          <cell r="Q681">
            <v>1.12582</v>
          </cell>
        </row>
        <row r="682">
          <cell r="F682" t="str">
            <v>KA.1220</v>
          </cell>
          <cell r="Q682">
            <v>0</v>
          </cell>
        </row>
        <row r="683">
          <cell r="Q683">
            <v>5.3200000000000001E-3</v>
          </cell>
        </row>
        <row r="684">
          <cell r="Q684">
            <v>1.968E-2</v>
          </cell>
        </row>
        <row r="685">
          <cell r="F685" t="str">
            <v>HA.2333</v>
          </cell>
          <cell r="Q685">
            <v>0.40739999999999998</v>
          </cell>
        </row>
        <row r="686">
          <cell r="F686" t="str">
            <v>KA.2120</v>
          </cell>
          <cell r="Q686">
            <v>3.2980000000000002E-2</v>
          </cell>
        </row>
        <row r="687">
          <cell r="F687" t="str">
            <v>IA.1110</v>
          </cell>
          <cell r="Q687">
            <v>0.12494</v>
          </cell>
        </row>
        <row r="688">
          <cell r="F688" t="str">
            <v>TT</v>
          </cell>
          <cell r="Q688">
            <v>11.16</v>
          </cell>
        </row>
        <row r="689">
          <cell r="F689" t="str">
            <v>RA.1215</v>
          </cell>
          <cell r="Q689">
            <v>0.42</v>
          </cell>
        </row>
        <row r="690">
          <cell r="F690" t="str">
            <v>BB.1111</v>
          </cell>
          <cell r="Q690">
            <v>0</v>
          </cell>
        </row>
        <row r="691">
          <cell r="F691" t="str">
            <v>67/QÑ-BCN</v>
          </cell>
          <cell r="Q691">
            <v>0</v>
          </cell>
        </row>
        <row r="692">
          <cell r="Q692">
            <v>0.20044999999999999</v>
          </cell>
        </row>
        <row r="693">
          <cell r="Q693">
            <v>0.28488000000000002</v>
          </cell>
        </row>
        <row r="694">
          <cell r="Q694">
            <v>2.7264000000000004E-3</v>
          </cell>
        </row>
        <row r="695">
          <cell r="Q695">
            <v>2.9780000000000002E-3</v>
          </cell>
        </row>
        <row r="696">
          <cell r="Q696">
            <v>1.5407999999999999E-3</v>
          </cell>
        </row>
        <row r="697">
          <cell r="Q697">
            <v>6.2111999999999992E-3</v>
          </cell>
        </row>
        <row r="698">
          <cell r="Q698">
            <v>1.2672E-3</v>
          </cell>
        </row>
        <row r="699">
          <cell r="F699" t="str">
            <v>66/QÑ-BCN</v>
          </cell>
          <cell r="Q699">
            <v>0</v>
          </cell>
        </row>
        <row r="700">
          <cell r="Q700">
            <v>0</v>
          </cell>
        </row>
        <row r="701">
          <cell r="F701" t="str">
            <v>BA.1442</v>
          </cell>
          <cell r="Q701">
            <v>0</v>
          </cell>
        </row>
        <row r="702">
          <cell r="F702" t="str">
            <v>HA.1111SR</v>
          </cell>
          <cell r="Q702">
            <v>0</v>
          </cell>
        </row>
        <row r="703">
          <cell r="F703" t="str">
            <v>HA.1213</v>
          </cell>
          <cell r="Q703">
            <v>0</v>
          </cell>
        </row>
        <row r="704">
          <cell r="F704" t="str">
            <v>KA.1220</v>
          </cell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F707" t="str">
            <v>HA.2333</v>
          </cell>
          <cell r="Q707">
            <v>0</v>
          </cell>
        </row>
        <row r="708">
          <cell r="F708" t="str">
            <v>KA.2120</v>
          </cell>
          <cell r="Q708">
            <v>0</v>
          </cell>
        </row>
        <row r="709">
          <cell r="F709" t="str">
            <v>IA.1130</v>
          </cell>
          <cell r="Q709">
            <v>0</v>
          </cell>
        </row>
        <row r="710">
          <cell r="F710" t="str">
            <v>IA.1130</v>
          </cell>
          <cell r="Q710">
            <v>0</v>
          </cell>
        </row>
        <row r="711">
          <cell r="F711" t="str">
            <v>TT</v>
          </cell>
          <cell r="Q711">
            <v>0</v>
          </cell>
        </row>
        <row r="712">
          <cell r="F712" t="str">
            <v>RA.1215</v>
          </cell>
          <cell r="Q712">
            <v>0</v>
          </cell>
        </row>
        <row r="713">
          <cell r="F713" t="str">
            <v>BB.1111</v>
          </cell>
          <cell r="Q713">
            <v>0</v>
          </cell>
        </row>
        <row r="714">
          <cell r="Q714">
            <v>0</v>
          </cell>
        </row>
        <row r="715">
          <cell r="F715" t="str">
            <v>BA.1442</v>
          </cell>
          <cell r="Q715">
            <v>509.57698353333342</v>
          </cell>
        </row>
        <row r="716">
          <cell r="F716" t="str">
            <v>HA.1121SR</v>
          </cell>
          <cell r="Q716">
            <v>4.3680000000000012</v>
          </cell>
        </row>
        <row r="717">
          <cell r="F717" t="str">
            <v>HA.1223</v>
          </cell>
          <cell r="Q717">
            <v>32</v>
          </cell>
        </row>
        <row r="718">
          <cell r="F718" t="str">
            <v>KA.1220</v>
          </cell>
          <cell r="Q718">
            <v>0</v>
          </cell>
        </row>
        <row r="719">
          <cell r="Q719">
            <v>3.7600000000000001E-2</v>
          </cell>
        </row>
        <row r="720">
          <cell r="Q720">
            <v>0.28800000000000003</v>
          </cell>
        </row>
        <row r="721">
          <cell r="F721" t="str">
            <v>HA.2333</v>
          </cell>
          <cell r="Q721">
            <v>21.330000000000002</v>
          </cell>
        </row>
        <row r="722">
          <cell r="F722" t="str">
            <v>KA.2120</v>
          </cell>
          <cell r="Q722">
            <v>0.56879999999999997</v>
          </cell>
        </row>
        <row r="723">
          <cell r="F723" t="str">
            <v>IA.1130</v>
          </cell>
          <cell r="Q723">
            <v>0.48704000000000003</v>
          </cell>
        </row>
        <row r="724">
          <cell r="F724" t="str">
            <v>IA.1130</v>
          </cell>
          <cell r="Q724">
            <v>2.2308400000000002</v>
          </cell>
        </row>
        <row r="725">
          <cell r="F725" t="str">
            <v>IA.1130</v>
          </cell>
          <cell r="Q725">
            <v>0.99199999999999999</v>
          </cell>
        </row>
        <row r="726">
          <cell r="F726" t="str">
            <v>TT</v>
          </cell>
          <cell r="Q726">
            <v>723.2</v>
          </cell>
        </row>
        <row r="727">
          <cell r="F727" t="str">
            <v>RA.1215</v>
          </cell>
          <cell r="Q727">
            <v>9</v>
          </cell>
        </row>
        <row r="728">
          <cell r="F728" t="str">
            <v>BB.1112</v>
          </cell>
          <cell r="Q728">
            <v>509.57698353333342</v>
          </cell>
        </row>
        <row r="729">
          <cell r="F729" t="str">
            <v>CA.2213</v>
          </cell>
          <cell r="Q729">
            <v>64</v>
          </cell>
        </row>
        <row r="730">
          <cell r="F730" t="str">
            <v>BB.1111</v>
          </cell>
          <cell r="Q730">
            <v>17.472000000000005</v>
          </cell>
        </row>
        <row r="731">
          <cell r="Q731">
            <v>0</v>
          </cell>
        </row>
        <row r="732">
          <cell r="F732" t="str">
            <v>BA.1442</v>
          </cell>
          <cell r="Q732">
            <v>146.88400243333336</v>
          </cell>
        </row>
        <row r="733">
          <cell r="F733" t="str">
            <v>HA.1121SR</v>
          </cell>
          <cell r="Q733">
            <v>1.5540000000000003</v>
          </cell>
        </row>
        <row r="734">
          <cell r="F734" t="str">
            <v>HA.1223</v>
          </cell>
          <cell r="Q734">
            <v>11.200000000000001</v>
          </cell>
        </row>
        <row r="735">
          <cell r="F735" t="str">
            <v>KA.1220</v>
          </cell>
          <cell r="Q735">
            <v>0</v>
          </cell>
        </row>
        <row r="736">
          <cell r="Q736">
            <v>1.5800000000000002E-2</v>
          </cell>
        </row>
        <row r="737">
          <cell r="Q737">
            <v>0.12</v>
          </cell>
        </row>
        <row r="738">
          <cell r="F738" t="str">
            <v>HA.2333</v>
          </cell>
          <cell r="Q738">
            <v>8.4150000000000009</v>
          </cell>
        </row>
        <row r="739">
          <cell r="F739" t="str">
            <v>KA.2120</v>
          </cell>
          <cell r="Q739">
            <v>0.22440000000000002</v>
          </cell>
        </row>
        <row r="740">
          <cell r="F740" t="str">
            <v>IA.1110</v>
          </cell>
          <cell r="Q740">
            <v>0.19059999999999999</v>
          </cell>
        </row>
        <row r="741">
          <cell r="F741" t="str">
            <v>IA.1120</v>
          </cell>
          <cell r="Q741">
            <v>0.78483999999999998</v>
          </cell>
        </row>
        <row r="742">
          <cell r="F742" t="str">
            <v>IA.1130</v>
          </cell>
          <cell r="Q742">
            <v>0.41599999999999998</v>
          </cell>
        </row>
        <row r="743">
          <cell r="F743" t="str">
            <v>TT</v>
          </cell>
          <cell r="Q743">
            <v>361.6</v>
          </cell>
        </row>
        <row r="744">
          <cell r="F744" t="str">
            <v>RA.1215</v>
          </cell>
          <cell r="Q744">
            <v>4.5</v>
          </cell>
        </row>
        <row r="745">
          <cell r="F745" t="str">
            <v>BB.1111</v>
          </cell>
          <cell r="Q745">
            <v>146.88400243333336</v>
          </cell>
        </row>
        <row r="746">
          <cell r="F746" t="str">
            <v>CA.2213</v>
          </cell>
          <cell r="Q746">
            <v>22.400000000000002</v>
          </cell>
        </row>
        <row r="747">
          <cell r="F747" t="str">
            <v>BB.1111</v>
          </cell>
          <cell r="Q747">
            <v>6.2160000000000011</v>
          </cell>
        </row>
        <row r="748">
          <cell r="Q748">
            <v>0</v>
          </cell>
        </row>
        <row r="749">
          <cell r="F749" t="str">
            <v>67/QÑ-BCN</v>
          </cell>
          <cell r="Q749">
            <v>0</v>
          </cell>
        </row>
        <row r="750">
          <cell r="Q750">
            <v>2.564E-2</v>
          </cell>
        </row>
        <row r="751">
          <cell r="Q751">
            <v>0.56279999999999997</v>
          </cell>
        </row>
        <row r="752">
          <cell r="Q752">
            <v>2.6257300000000003</v>
          </cell>
        </row>
        <row r="753">
          <cell r="Q753">
            <v>5.5036700000000005</v>
          </cell>
        </row>
        <row r="754">
          <cell r="Q754">
            <v>2.1024599999999998</v>
          </cell>
        </row>
        <row r="755">
          <cell r="Q755">
            <v>0.180169</v>
          </cell>
        </row>
        <row r="756">
          <cell r="Q756">
            <v>7.4496000000000007E-2</v>
          </cell>
        </row>
        <row r="757">
          <cell r="Q757">
            <v>9.3799999999999994E-2</v>
          </cell>
        </row>
        <row r="758">
          <cell r="F758" t="str">
            <v>66/QÑ-BCN</v>
          </cell>
          <cell r="Q758">
            <v>0</v>
          </cell>
        </row>
        <row r="759">
          <cell r="Q759">
            <v>0</v>
          </cell>
        </row>
        <row r="760">
          <cell r="F760" t="str">
            <v>BA.1442</v>
          </cell>
          <cell r="Q760">
            <v>33.207687499999999</v>
          </cell>
        </row>
        <row r="761">
          <cell r="F761" t="str">
            <v>HA.1111SR</v>
          </cell>
          <cell r="Q761">
            <v>0.67500000000000004</v>
          </cell>
        </row>
        <row r="762">
          <cell r="F762" t="str">
            <v>HA.1213</v>
          </cell>
          <cell r="Q762">
            <v>2.0280000000000005</v>
          </cell>
        </row>
        <row r="763">
          <cell r="F763" t="str">
            <v>KA.1220</v>
          </cell>
          <cell r="Q763">
            <v>0</v>
          </cell>
        </row>
        <row r="764">
          <cell r="Q764">
            <v>1.8000000000000002E-2</v>
          </cell>
        </row>
        <row r="765">
          <cell r="Q765">
            <v>6.2399999999999997E-2</v>
          </cell>
        </row>
        <row r="766">
          <cell r="F766" t="str">
            <v>HA.2333</v>
          </cell>
          <cell r="Q766">
            <v>1.7549999999999999</v>
          </cell>
        </row>
        <row r="767">
          <cell r="F767" t="str">
            <v>KA.2120</v>
          </cell>
          <cell r="Q767">
            <v>0.14039999999999997</v>
          </cell>
        </row>
        <row r="768">
          <cell r="F768" t="str">
            <v>IA.1110</v>
          </cell>
          <cell r="Q768">
            <v>4.4580000000000002E-2</v>
          </cell>
        </row>
        <row r="769">
          <cell r="F769" t="str">
            <v>IA.1120</v>
          </cell>
          <cell r="Q769">
            <v>0.29879999999999995</v>
          </cell>
        </row>
        <row r="770">
          <cell r="F770" t="str">
            <v>TT</v>
          </cell>
          <cell r="Q770">
            <v>44.64</v>
          </cell>
        </row>
        <row r="771">
          <cell r="F771" t="str">
            <v>RA.1215</v>
          </cell>
          <cell r="Q771">
            <v>1.5</v>
          </cell>
        </row>
        <row r="772">
          <cell r="F772" t="str">
            <v>BB.1111</v>
          </cell>
          <cell r="Q772">
            <v>33.207687499999999</v>
          </cell>
        </row>
        <row r="773">
          <cell r="F773" t="str">
            <v>ZJ.7272</v>
          </cell>
          <cell r="Q773">
            <v>0.06</v>
          </cell>
        </row>
        <row r="774">
          <cell r="Q774">
            <v>0</v>
          </cell>
        </row>
        <row r="775">
          <cell r="F775" t="str">
            <v>BA.1442</v>
          </cell>
          <cell r="Q775">
            <v>8.7437812499999996</v>
          </cell>
        </row>
        <row r="776">
          <cell r="F776" t="str">
            <v>HA.1111SR</v>
          </cell>
          <cell r="Q776">
            <v>0.16200000000000003</v>
          </cell>
        </row>
        <row r="777">
          <cell r="F777" t="str">
            <v>HA.1213</v>
          </cell>
          <cell r="Q777">
            <v>0.76800000000000013</v>
          </cell>
        </row>
        <row r="778">
          <cell r="F778" t="str">
            <v>KA.1220</v>
          </cell>
          <cell r="Q778">
            <v>0</v>
          </cell>
        </row>
        <row r="779">
          <cell r="Q779">
            <v>3.6000000000000003E-3</v>
          </cell>
        </row>
        <row r="780">
          <cell r="Q780">
            <v>1.9199999999999998E-2</v>
          </cell>
        </row>
        <row r="781">
          <cell r="F781" t="str">
            <v>HA.2333</v>
          </cell>
          <cell r="Q781">
            <v>0.35392500000000005</v>
          </cell>
        </row>
        <row r="782">
          <cell r="F782" t="str">
            <v>KA.2120</v>
          </cell>
          <cell r="Q782">
            <v>2.5739999999999999E-2</v>
          </cell>
        </row>
        <row r="783">
          <cell r="F783" t="str">
            <v>IA.1110</v>
          </cell>
          <cell r="Q783">
            <v>6.6100000000000004E-3</v>
          </cell>
        </row>
        <row r="784">
          <cell r="F784" t="str">
            <v>IA.1120</v>
          </cell>
          <cell r="Q784">
            <v>9.0660000000000004E-2</v>
          </cell>
        </row>
        <row r="785">
          <cell r="F785" t="str">
            <v>TT</v>
          </cell>
          <cell r="Q785">
            <v>8.9600000000000009</v>
          </cell>
        </row>
        <row r="786">
          <cell r="F786" t="str">
            <v>RA.1215</v>
          </cell>
          <cell r="Q786">
            <v>0.30250000000000005</v>
          </cell>
        </row>
        <row r="787">
          <cell r="F787" t="str">
            <v>BB.1111</v>
          </cell>
          <cell r="Q787">
            <v>8.7437812499999996</v>
          </cell>
        </row>
        <row r="788">
          <cell r="Q788">
            <v>0</v>
          </cell>
        </row>
        <row r="789">
          <cell r="F789" t="str">
            <v>67/QÑ-BCN</v>
          </cell>
          <cell r="Q789">
            <v>0</v>
          </cell>
        </row>
        <row r="790">
          <cell r="Q790">
            <v>0.13841999999999999</v>
          </cell>
        </row>
        <row r="791">
          <cell r="Q791">
            <v>1.4760000000000001E-3</v>
          </cell>
        </row>
        <row r="792">
          <cell r="Q792">
            <v>4.5440000000000004E-4</v>
          </cell>
        </row>
        <row r="793">
          <cell r="Q793">
            <v>3.5632000000000003E-3</v>
          </cell>
        </row>
        <row r="794">
          <cell r="Q794">
            <v>1.1496E-3</v>
          </cell>
        </row>
        <row r="795">
          <cell r="Q795">
            <v>2.7456000000000001E-2</v>
          </cell>
        </row>
        <row r="796">
          <cell r="F796" t="str">
            <v>66/QÑ-BCN</v>
          </cell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F800" t="str">
            <v>BA.1442</v>
          </cell>
          <cell r="Q800">
            <v>11.605999999999998</v>
          </cell>
        </row>
        <row r="801">
          <cell r="F801" t="str">
            <v>HA.1111SR</v>
          </cell>
          <cell r="Q801">
            <v>0.12149999999999998</v>
          </cell>
        </row>
        <row r="802">
          <cell r="F802" t="str">
            <v>HA.1213</v>
          </cell>
          <cell r="Q802">
            <v>0.29399999999999998</v>
          </cell>
        </row>
        <row r="803">
          <cell r="F803" t="str">
            <v>KA.1220</v>
          </cell>
          <cell r="Q803">
            <v>0</v>
          </cell>
        </row>
        <row r="804">
          <cell r="Q804">
            <v>5.4000000000000003E-3</v>
          </cell>
        </row>
        <row r="805">
          <cell r="Q805">
            <v>1.6799999999999995E-2</v>
          </cell>
        </row>
        <row r="806">
          <cell r="F806" t="str">
            <v>HA.2313</v>
          </cell>
          <cell r="Q806">
            <v>0.13200000000000003</v>
          </cell>
        </row>
        <row r="807">
          <cell r="F807" t="str">
            <v>KA.2120</v>
          </cell>
          <cell r="Q807">
            <v>2.64E-2</v>
          </cell>
        </row>
        <row r="808">
          <cell r="F808" t="str">
            <v>B3-13e/CÑ79/57C</v>
          </cell>
          <cell r="Q808">
            <v>0.36499999999999999</v>
          </cell>
        </row>
        <row r="809">
          <cell r="Q809">
            <v>0</v>
          </cell>
        </row>
        <row r="810">
          <cell r="F810" t="str">
            <v>BA.1442</v>
          </cell>
          <cell r="Q810">
            <v>38.789333333333332</v>
          </cell>
        </row>
        <row r="811">
          <cell r="F811" t="str">
            <v>HA.1111SR</v>
          </cell>
          <cell r="Q811">
            <v>0.4840000000000001</v>
          </cell>
        </row>
        <row r="812">
          <cell r="F812" t="str">
            <v>HA.1213</v>
          </cell>
          <cell r="Q812">
            <v>1.2960000000000003</v>
          </cell>
        </row>
        <row r="813">
          <cell r="F813" t="str">
            <v>KA.1220</v>
          </cell>
          <cell r="Q813">
            <v>0</v>
          </cell>
        </row>
        <row r="814">
          <cell r="Q814">
            <v>1.7600000000000001E-2</v>
          </cell>
        </row>
        <row r="815">
          <cell r="Q815">
            <v>5.7600000000000005E-2</v>
          </cell>
        </row>
        <row r="816">
          <cell r="F816" t="str">
            <v>HA.2313</v>
          </cell>
          <cell r="Q816">
            <v>0.48000000000000009</v>
          </cell>
        </row>
        <row r="817">
          <cell r="F817" t="str">
            <v>KA.2120</v>
          </cell>
          <cell r="Q817">
            <v>9.6000000000000016E-2</v>
          </cell>
        </row>
        <row r="818">
          <cell r="F818" t="str">
            <v>B3-13e/CÑ79/57C</v>
          </cell>
          <cell r="Q818">
            <v>1.452</v>
          </cell>
        </row>
        <row r="819">
          <cell r="Q819">
            <v>0</v>
          </cell>
        </row>
        <row r="820">
          <cell r="F820" t="str">
            <v>BA.1442</v>
          </cell>
          <cell r="Q820">
            <v>5.9406666666666679</v>
          </cell>
        </row>
        <row r="821">
          <cell r="F821" t="str">
            <v>HA.1111SR</v>
          </cell>
          <cell r="Q821">
            <v>8.450000000000002E-2</v>
          </cell>
        </row>
        <row r="822">
          <cell r="F822" t="str">
            <v>HA.1213</v>
          </cell>
          <cell r="Q822">
            <v>0.27225000000000005</v>
          </cell>
        </row>
        <row r="823">
          <cell r="F823" t="str">
            <v>KA.1220</v>
          </cell>
          <cell r="Q823">
            <v>0</v>
          </cell>
        </row>
        <row r="824">
          <cell r="Q824">
            <v>2.5999999999999999E-3</v>
          </cell>
        </row>
        <row r="825">
          <cell r="Q825">
            <v>9.9000000000000008E-3</v>
          </cell>
        </row>
        <row r="826">
          <cell r="F826" t="str">
            <v>HA.2313</v>
          </cell>
          <cell r="Q826">
            <v>6.0000000000000012E-2</v>
          </cell>
        </row>
        <row r="827">
          <cell r="F827" t="str">
            <v>KA.2120</v>
          </cell>
          <cell r="Q827">
            <v>1.2000000000000002E-2</v>
          </cell>
        </row>
        <row r="828">
          <cell r="F828" t="str">
            <v>B3-13e/CÑ79/57C</v>
          </cell>
          <cell r="Q828">
            <v>0.254</v>
          </cell>
        </row>
        <row r="829">
          <cell r="Q829">
            <v>0</v>
          </cell>
        </row>
        <row r="830">
          <cell r="F830" t="str">
            <v>BA.1442</v>
          </cell>
          <cell r="Q830">
            <v>19.394666666666666</v>
          </cell>
        </row>
        <row r="831">
          <cell r="F831" t="str">
            <v>HA.1111SR</v>
          </cell>
          <cell r="Q831">
            <v>0.24200000000000005</v>
          </cell>
        </row>
        <row r="832">
          <cell r="F832" t="str">
            <v>HA.1213</v>
          </cell>
          <cell r="Q832">
            <v>0.64800000000000013</v>
          </cell>
        </row>
        <row r="833">
          <cell r="F833" t="str">
            <v>KA.1220</v>
          </cell>
          <cell r="Q833">
            <v>0</v>
          </cell>
        </row>
        <row r="834">
          <cell r="Q834">
            <v>8.8000000000000005E-3</v>
          </cell>
        </row>
        <row r="835">
          <cell r="Q835">
            <v>2.8800000000000003E-2</v>
          </cell>
        </row>
        <row r="836">
          <cell r="F836" t="str">
            <v>HA.2313</v>
          </cell>
          <cell r="Q836">
            <v>0.36</v>
          </cell>
        </row>
        <row r="837">
          <cell r="F837" t="str">
            <v>KA.2120</v>
          </cell>
          <cell r="Q837">
            <v>0.06</v>
          </cell>
        </row>
        <row r="838">
          <cell r="F838" t="str">
            <v>B3-13e/CÑ79/57C</v>
          </cell>
          <cell r="Q838">
            <v>0.72599999999999998</v>
          </cell>
        </row>
        <row r="839">
          <cell r="Q839">
            <v>0</v>
          </cell>
        </row>
        <row r="840">
          <cell r="F840" t="str">
            <v>BA.1442</v>
          </cell>
          <cell r="Q840">
            <v>17.822000000000003</v>
          </cell>
        </row>
        <row r="841">
          <cell r="F841" t="str">
            <v>HA.1111SR</v>
          </cell>
          <cell r="Q841">
            <v>0.25350000000000006</v>
          </cell>
        </row>
        <row r="842">
          <cell r="F842" t="str">
            <v>HA.1213</v>
          </cell>
          <cell r="Q842">
            <v>0.81675000000000009</v>
          </cell>
        </row>
        <row r="843">
          <cell r="F843" t="str">
            <v>KA.1220</v>
          </cell>
          <cell r="Q843">
            <v>0</v>
          </cell>
        </row>
        <row r="844">
          <cell r="Q844">
            <v>7.7999999999999996E-3</v>
          </cell>
        </row>
        <row r="845">
          <cell r="Q845">
            <v>2.9700000000000004E-2</v>
          </cell>
        </row>
        <row r="846">
          <cell r="F846" t="str">
            <v>HA.2313</v>
          </cell>
          <cell r="Q846">
            <v>0.27</v>
          </cell>
        </row>
        <row r="847">
          <cell r="F847" t="str">
            <v>KA.2120</v>
          </cell>
          <cell r="Q847">
            <v>4.4999999999999998E-2</v>
          </cell>
        </row>
        <row r="848">
          <cell r="F848" t="str">
            <v>B3-13e/CÑ79/57C</v>
          </cell>
          <cell r="Q848">
            <v>0.76200000000000001</v>
          </cell>
        </row>
        <row r="849">
          <cell r="Q849">
            <v>0</v>
          </cell>
        </row>
        <row r="850">
          <cell r="F850" t="str">
            <v>BA.1442</v>
          </cell>
          <cell r="Q850">
            <v>23.762666666666671</v>
          </cell>
        </row>
        <row r="851">
          <cell r="F851" t="str">
            <v>HA.1111SR</v>
          </cell>
          <cell r="Q851">
            <v>0.33800000000000008</v>
          </cell>
        </row>
        <row r="852">
          <cell r="F852" t="str">
            <v>HA.1213</v>
          </cell>
          <cell r="Q852">
            <v>1.0890000000000002</v>
          </cell>
        </row>
        <row r="853">
          <cell r="F853" t="str">
            <v>KA.1220</v>
          </cell>
          <cell r="Q853">
            <v>0</v>
          </cell>
        </row>
        <row r="854">
          <cell r="Q854">
            <v>1.04E-2</v>
          </cell>
        </row>
        <row r="855">
          <cell r="Q855">
            <v>3.9600000000000003E-2</v>
          </cell>
        </row>
        <row r="856">
          <cell r="F856" t="str">
            <v>HA.2313</v>
          </cell>
          <cell r="Q856">
            <v>0.44999999999999996</v>
          </cell>
        </row>
        <row r="857">
          <cell r="F857" t="str">
            <v>KA.2120</v>
          </cell>
          <cell r="Q857">
            <v>6.6000000000000003E-2</v>
          </cell>
        </row>
        <row r="858">
          <cell r="F858" t="str">
            <v>B3-13e/CÑ79/57C</v>
          </cell>
          <cell r="Q858">
            <v>1.014</v>
          </cell>
        </row>
        <row r="859">
          <cell r="Q859">
            <v>0</v>
          </cell>
        </row>
        <row r="860">
          <cell r="F860" t="str">
            <v>BA.1442</v>
          </cell>
          <cell r="Q860">
            <v>32.573333333333338</v>
          </cell>
        </row>
        <row r="861">
          <cell r="F861" t="str">
            <v>HA.1111SR</v>
          </cell>
          <cell r="Q861">
            <v>0.4875000000000001</v>
          </cell>
        </row>
        <row r="862">
          <cell r="F862" t="str">
            <v>HA.1213</v>
          </cell>
          <cell r="Q862">
            <v>1.6087500000000001</v>
          </cell>
        </row>
        <row r="863">
          <cell r="F863" t="str">
            <v>KA.1220</v>
          </cell>
          <cell r="Q863">
            <v>0</v>
          </cell>
        </row>
        <row r="864">
          <cell r="Q864">
            <v>1.3999999999999999E-2</v>
          </cell>
        </row>
        <row r="865">
          <cell r="Q865">
            <v>5.4000000000000013E-2</v>
          </cell>
        </row>
        <row r="866">
          <cell r="F866" t="str">
            <v>HA.2313</v>
          </cell>
          <cell r="Q866">
            <v>0.46875</v>
          </cell>
        </row>
        <row r="867">
          <cell r="F867" t="str">
            <v>KA.2120</v>
          </cell>
          <cell r="Q867">
            <v>7.4999999999999997E-2</v>
          </cell>
        </row>
        <row r="868">
          <cell r="F868" t="str">
            <v>B3-13e/CÑ79/57C</v>
          </cell>
          <cell r="Q868">
            <v>1.464</v>
          </cell>
        </row>
        <row r="869">
          <cell r="Q869">
            <v>0</v>
          </cell>
        </row>
        <row r="870">
          <cell r="F870" t="str">
            <v>IA.1110</v>
          </cell>
          <cell r="Q870">
            <v>0.15073</v>
          </cell>
        </row>
        <row r="871">
          <cell r="F871" t="str">
            <v>IA.1120</v>
          </cell>
          <cell r="Q871">
            <v>0.70115000000000005</v>
          </cell>
        </row>
        <row r="872">
          <cell r="F872" t="str">
            <v>IA.1130</v>
          </cell>
          <cell r="Q872">
            <v>2.5649999999999999E-2</v>
          </cell>
        </row>
        <row r="873">
          <cell r="Q873">
            <v>0</v>
          </cell>
        </row>
        <row r="874">
          <cell r="F874" t="str">
            <v>HA.2313</v>
          </cell>
          <cell r="Q874">
            <v>0.17750812500000002</v>
          </cell>
        </row>
        <row r="875">
          <cell r="F875" t="str">
            <v>HA.2313</v>
          </cell>
          <cell r="Q875">
            <v>0</v>
          </cell>
        </row>
        <row r="876">
          <cell r="Q876">
            <v>0.11400000000000003</v>
          </cell>
        </row>
        <row r="877">
          <cell r="Q877">
            <v>0.30800000000000005</v>
          </cell>
        </row>
        <row r="878">
          <cell r="Q878">
            <v>0.94560000000000011</v>
          </cell>
        </row>
        <row r="879">
          <cell r="Q879">
            <v>1.1549999999999998</v>
          </cell>
        </row>
        <row r="880">
          <cell r="Q880">
            <v>1.155</v>
          </cell>
        </row>
        <row r="881">
          <cell r="F881" t="str">
            <v>HA.2313</v>
          </cell>
          <cell r="Q881">
            <v>0</v>
          </cell>
        </row>
        <row r="882">
          <cell r="Q882">
            <v>0.48599999999999999</v>
          </cell>
        </row>
        <row r="883">
          <cell r="Q883">
            <v>1.265625</v>
          </cell>
        </row>
        <row r="884">
          <cell r="F884" t="str">
            <v>KA.2120</v>
          </cell>
          <cell r="Q884">
            <v>0</v>
          </cell>
        </row>
        <row r="885">
          <cell r="Q885">
            <v>2.2800000000000001E-2</v>
          </cell>
        </row>
        <row r="886">
          <cell r="Q886">
            <v>6.1600000000000002E-2</v>
          </cell>
        </row>
        <row r="887">
          <cell r="Q887">
            <v>0.18912000000000001</v>
          </cell>
        </row>
        <row r="888">
          <cell r="Q888">
            <v>0.1925</v>
          </cell>
        </row>
        <row r="889">
          <cell r="Q889">
            <v>0.16940000000000002</v>
          </cell>
        </row>
        <row r="890">
          <cell r="Q890">
            <v>8.1000000000000003E-2</v>
          </cell>
        </row>
        <row r="891">
          <cell r="Q891">
            <v>0.20250000000000001</v>
          </cell>
        </row>
        <row r="892">
          <cell r="Q892">
            <v>0</v>
          </cell>
        </row>
        <row r="893">
          <cell r="F893" t="str">
            <v>IA.2211</v>
          </cell>
          <cell r="Q893">
            <v>0.22339999999999999</v>
          </cell>
        </row>
        <row r="894">
          <cell r="F894" t="str">
            <v>IA.2221</v>
          </cell>
          <cell r="Q894">
            <v>0.84001999999999999</v>
          </cell>
        </row>
        <row r="895">
          <cell r="F895" t="str">
            <v>ZJ.1170x2</v>
          </cell>
          <cell r="Q895">
            <v>9.1499999999999998E-2</v>
          </cell>
        </row>
        <row r="896">
          <cell r="Q896">
            <v>0</v>
          </cell>
        </row>
        <row r="897">
          <cell r="F897" t="str">
            <v>HA.3113</v>
          </cell>
          <cell r="Q897">
            <v>0</v>
          </cell>
        </row>
        <row r="898">
          <cell r="Q898">
            <v>0.55600000000000005</v>
          </cell>
        </row>
        <row r="899">
          <cell r="Q899">
            <v>0.222</v>
          </cell>
        </row>
        <row r="900">
          <cell r="Q900">
            <v>0.222</v>
          </cell>
        </row>
        <row r="901">
          <cell r="Q901">
            <v>0.378</v>
          </cell>
        </row>
        <row r="902">
          <cell r="Q902">
            <v>0.39</v>
          </cell>
        </row>
        <row r="903">
          <cell r="Q903">
            <v>0.72399999999999998</v>
          </cell>
        </row>
        <row r="904">
          <cell r="Q904">
            <v>1.2</v>
          </cell>
        </row>
        <row r="905">
          <cell r="Q905">
            <v>1.2</v>
          </cell>
        </row>
        <row r="906">
          <cell r="Q906">
            <v>0.13200000000000001</v>
          </cell>
        </row>
        <row r="907">
          <cell r="Q907">
            <v>0.67200000000000004</v>
          </cell>
        </row>
        <row r="908">
          <cell r="Q908">
            <v>0.27200000000000002</v>
          </cell>
        </row>
        <row r="909">
          <cell r="Q909">
            <v>0.65600000000000003</v>
          </cell>
        </row>
        <row r="910">
          <cell r="Q910">
            <v>0.189</v>
          </cell>
        </row>
        <row r="911">
          <cell r="F911" t="str">
            <v>KA.2120</v>
          </cell>
          <cell r="Q911">
            <v>0</v>
          </cell>
        </row>
        <row r="912">
          <cell r="Q912">
            <v>6.9599999999999995E-2</v>
          </cell>
        </row>
        <row r="913">
          <cell r="Q913">
            <v>3.1200000000000002E-2</v>
          </cell>
        </row>
        <row r="914">
          <cell r="Q914">
            <v>3.1200000000000002E-2</v>
          </cell>
        </row>
        <row r="915">
          <cell r="Q915">
            <v>5.5200000000000006E-2</v>
          </cell>
        </row>
        <row r="916">
          <cell r="Q916">
            <v>5.5200000000000006E-2</v>
          </cell>
        </row>
        <row r="917">
          <cell r="Q917">
            <v>9.3599999999999989E-2</v>
          </cell>
        </row>
        <row r="918">
          <cell r="Q918">
            <v>0.17280000000000001</v>
          </cell>
        </row>
        <row r="919">
          <cell r="Q919">
            <v>0.17280000000000001</v>
          </cell>
        </row>
        <row r="920">
          <cell r="Q920">
            <v>1.9199999999999998E-2</v>
          </cell>
        </row>
        <row r="921">
          <cell r="Q921">
            <v>9.6000000000000016E-2</v>
          </cell>
        </row>
        <row r="922">
          <cell r="Q922">
            <v>4.3200000000000009E-2</v>
          </cell>
        </row>
        <row r="923">
          <cell r="Q923">
            <v>0.1008</v>
          </cell>
        </row>
        <row r="924">
          <cell r="Q924">
            <v>3.2400000000000005E-2</v>
          </cell>
        </row>
        <row r="925">
          <cell r="Q925">
            <v>0</v>
          </cell>
        </row>
        <row r="926">
          <cell r="F926" t="str">
            <v>IA.2311</v>
          </cell>
          <cell r="Q926">
            <v>0.21381</v>
          </cell>
        </row>
        <row r="927">
          <cell r="F927" t="str">
            <v>IA.2321</v>
          </cell>
          <cell r="Q927">
            <v>0.72297999999999996</v>
          </cell>
        </row>
        <row r="928">
          <cell r="F928" t="str">
            <v>IA.2331</v>
          </cell>
          <cell r="Q928">
            <v>2.9100000000000001E-2</v>
          </cell>
        </row>
        <row r="929">
          <cell r="Q929">
            <v>0</v>
          </cell>
        </row>
        <row r="930">
          <cell r="F930" t="str">
            <v>HA.3113</v>
          </cell>
          <cell r="Q930">
            <v>0</v>
          </cell>
        </row>
        <row r="931">
          <cell r="Q931">
            <v>0.69599999999999995</v>
          </cell>
        </row>
        <row r="932">
          <cell r="Q932">
            <v>0.52800000000000002</v>
          </cell>
        </row>
        <row r="933">
          <cell r="Q933">
            <v>0.246</v>
          </cell>
        </row>
        <row r="934">
          <cell r="Q934">
            <v>0.39200000000000002</v>
          </cell>
        </row>
        <row r="935">
          <cell r="Q935">
            <v>0.26400000000000001</v>
          </cell>
        </row>
        <row r="936">
          <cell r="Q936">
            <v>0.249</v>
          </cell>
        </row>
        <row r="937">
          <cell r="Q937">
            <v>0.108</v>
          </cell>
        </row>
        <row r="938">
          <cell r="Q938">
            <v>0.52200000000000002</v>
          </cell>
        </row>
        <row r="939">
          <cell r="Q939">
            <v>0.70199999999999996</v>
          </cell>
        </row>
        <row r="940">
          <cell r="Q940">
            <v>0.39800000000000002</v>
          </cell>
        </row>
        <row r="941">
          <cell r="Q941">
            <v>0.20100000000000001</v>
          </cell>
        </row>
        <row r="942">
          <cell r="Q942">
            <v>0.11600000000000001</v>
          </cell>
        </row>
        <row r="943">
          <cell r="Q943">
            <v>0.156</v>
          </cell>
        </row>
        <row r="944">
          <cell r="F944" t="str">
            <v>KA.2210</v>
          </cell>
          <cell r="Q944">
            <v>0</v>
          </cell>
        </row>
        <row r="945">
          <cell r="Q945">
            <v>7.5600000000000001E-2</v>
          </cell>
        </row>
        <row r="946">
          <cell r="Q946">
            <v>5.16E-2</v>
          </cell>
        </row>
        <row r="947">
          <cell r="Q947">
            <v>2.4000000000000004E-2</v>
          </cell>
        </row>
        <row r="948">
          <cell r="Q948">
            <v>4.5000000000000012E-2</v>
          </cell>
        </row>
        <row r="949">
          <cell r="Q949">
            <v>2.7000000000000003E-2</v>
          </cell>
        </row>
        <row r="950">
          <cell r="Q950">
            <v>2.7000000000000003E-2</v>
          </cell>
        </row>
        <row r="951">
          <cell r="Q951">
            <v>1.6200000000000003E-2</v>
          </cell>
        </row>
        <row r="952">
          <cell r="Q952">
            <v>0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0</v>
          </cell>
        </row>
        <row r="957">
          <cell r="Q957">
            <v>0</v>
          </cell>
        </row>
        <row r="958">
          <cell r="Q958">
            <v>0</v>
          </cell>
        </row>
        <row r="959">
          <cell r="F959" t="str">
            <v>IA.2311</v>
          </cell>
          <cell r="Q959">
            <v>9.937E-2</v>
          </cell>
        </row>
        <row r="960">
          <cell r="F960" t="str">
            <v>IA.2321</v>
          </cell>
          <cell r="Q960">
            <v>0.42752000000000001</v>
          </cell>
        </row>
        <row r="961">
          <cell r="Q961">
            <v>0</v>
          </cell>
        </row>
        <row r="962">
          <cell r="F962" t="str">
            <v>HA.3213</v>
          </cell>
          <cell r="Q962">
            <v>3.3</v>
          </cell>
        </row>
        <row r="963">
          <cell r="F963" t="str">
            <v>KA.2310</v>
          </cell>
          <cell r="Q963">
            <v>0</v>
          </cell>
        </row>
        <row r="964">
          <cell r="Q964">
            <v>0.33279999999999998</v>
          </cell>
        </row>
        <row r="965">
          <cell r="Q965">
            <v>0.08</v>
          </cell>
        </row>
        <row r="966">
          <cell r="F966" t="str">
            <v>IA.2511</v>
          </cell>
          <cell r="Q966">
            <v>0.28689999999999999</v>
          </cell>
        </row>
        <row r="967">
          <cell r="Q967">
            <v>0</v>
          </cell>
        </row>
        <row r="968">
          <cell r="F968" t="str">
            <v>HA.3113</v>
          </cell>
          <cell r="Q968">
            <v>0</v>
          </cell>
        </row>
        <row r="969">
          <cell r="Q969">
            <v>1.206</v>
          </cell>
        </row>
        <row r="970">
          <cell r="Q970">
            <v>1.206</v>
          </cell>
        </row>
        <row r="971">
          <cell r="Q971">
            <v>1.5680000000000001</v>
          </cell>
        </row>
        <row r="972">
          <cell r="Q972">
            <v>1.206</v>
          </cell>
        </row>
        <row r="973">
          <cell r="Q973">
            <v>0.76700000000000002</v>
          </cell>
        </row>
        <row r="974">
          <cell r="Q974">
            <v>2.2709999999999999</v>
          </cell>
        </row>
        <row r="975">
          <cell r="Q975">
            <v>0.19</v>
          </cell>
        </row>
        <row r="976">
          <cell r="Q976">
            <v>1.1779999999999999</v>
          </cell>
        </row>
        <row r="977">
          <cell r="Q977">
            <v>1.1779999999999999</v>
          </cell>
        </row>
        <row r="978">
          <cell r="Q978">
            <v>0.92800000000000005</v>
          </cell>
        </row>
        <row r="979">
          <cell r="F979" t="str">
            <v>KA.2210</v>
          </cell>
          <cell r="Q979">
            <v>0</v>
          </cell>
        </row>
        <row r="980">
          <cell r="Q980">
            <v>0.12960000000000002</v>
          </cell>
        </row>
        <row r="981">
          <cell r="Q981">
            <v>0.12960000000000002</v>
          </cell>
        </row>
        <row r="982">
          <cell r="Q982">
            <v>0.16848000000000002</v>
          </cell>
        </row>
        <row r="983">
          <cell r="Q983">
            <v>5.4000000000000006E-2</v>
          </cell>
        </row>
        <row r="984">
          <cell r="Q984">
            <v>8.6999999999999994E-2</v>
          </cell>
        </row>
        <row r="985">
          <cell r="Q985">
            <v>0.26100000000000001</v>
          </cell>
        </row>
        <row r="986">
          <cell r="Q986">
            <v>2.3399999999999997E-2</v>
          </cell>
        </row>
        <row r="987">
          <cell r="Q987">
            <v>0.1404</v>
          </cell>
        </row>
        <row r="988">
          <cell r="Q988">
            <v>0.1404</v>
          </cell>
        </row>
        <row r="989">
          <cell r="Q989">
            <v>0.11699999999999999</v>
          </cell>
        </row>
        <row r="990">
          <cell r="Q990">
            <v>0</v>
          </cell>
        </row>
        <row r="991">
          <cell r="F991" t="str">
            <v>IA.2311</v>
          </cell>
          <cell r="Q991">
            <v>0.20530000000000001</v>
          </cell>
        </row>
        <row r="992">
          <cell r="F992" t="str">
            <v>IA.2321</v>
          </cell>
          <cell r="Q992">
            <v>1.11334</v>
          </cell>
        </row>
        <row r="993">
          <cell r="F993" t="str">
            <v>IA.2331</v>
          </cell>
          <cell r="Q993">
            <v>2.4170000000000001E-2</v>
          </cell>
        </row>
        <row r="994">
          <cell r="Q994">
            <v>0</v>
          </cell>
        </row>
        <row r="995">
          <cell r="F995" t="str">
            <v>HA.3213</v>
          </cell>
          <cell r="Q995">
            <v>34.130000000000003</v>
          </cell>
        </row>
        <row r="996">
          <cell r="F996" t="str">
            <v>KA.2310</v>
          </cell>
          <cell r="Q996">
            <v>0</v>
          </cell>
        </row>
        <row r="997">
          <cell r="Q997">
            <v>2.5251999999999999</v>
          </cell>
        </row>
        <row r="998">
          <cell r="Q998">
            <v>0.33</v>
          </cell>
        </row>
        <row r="999">
          <cell r="F999" t="str">
            <v>IA.2531</v>
          </cell>
          <cell r="Q999">
            <v>2.37643</v>
          </cell>
        </row>
        <row r="1000">
          <cell r="Q1000">
            <v>0</v>
          </cell>
        </row>
        <row r="1001">
          <cell r="F1001" t="str">
            <v>BA.1412</v>
          </cell>
          <cell r="Q1001">
            <v>0</v>
          </cell>
        </row>
        <row r="1002">
          <cell r="F1002" t="str">
            <v>BA.1412</v>
          </cell>
          <cell r="Q1002">
            <v>36.587238716666668</v>
          </cell>
        </row>
        <row r="1003">
          <cell r="Q1003">
            <v>1.0506666666666669</v>
          </cell>
        </row>
        <row r="1004">
          <cell r="F1004" t="str">
            <v>HA.1111SR</v>
          </cell>
          <cell r="Q1004">
            <v>0</v>
          </cell>
        </row>
        <row r="1005">
          <cell r="Q1005">
            <v>0.33800000000000008</v>
          </cell>
        </row>
        <row r="1006">
          <cell r="F1006">
            <v>0</v>
          </cell>
          <cell r="Q1006">
            <v>7.1500000000000008E-2</v>
          </cell>
        </row>
        <row r="1007">
          <cell r="F1007" t="str">
            <v>KA.1110</v>
          </cell>
          <cell r="Q1007">
            <v>0</v>
          </cell>
        </row>
        <row r="1008">
          <cell r="Q1008">
            <v>5.1999999999999998E-3</v>
          </cell>
        </row>
        <row r="1009">
          <cell r="Q1009">
            <v>2.4000000000000007E-3</v>
          </cell>
        </row>
        <row r="1010">
          <cell r="F1010" t="str">
            <v>HA.3313</v>
          </cell>
          <cell r="Q1010">
            <v>0</v>
          </cell>
        </row>
        <row r="1011">
          <cell r="Q1011">
            <v>1.1519999999999999</v>
          </cell>
        </row>
        <row r="1012">
          <cell r="Q1012">
            <v>0.22000000000000003</v>
          </cell>
        </row>
        <row r="1013">
          <cell r="F1013" t="str">
            <v>KA.1110</v>
          </cell>
          <cell r="Q1013">
            <v>0</v>
          </cell>
        </row>
        <row r="1014">
          <cell r="Q1014">
            <v>1.9199999999999998E-2</v>
          </cell>
        </row>
        <row r="1015">
          <cell r="Q1015">
            <v>8.4000000000000012E-3</v>
          </cell>
        </row>
        <row r="1016">
          <cell r="F1016" t="str">
            <v>IA.2511</v>
          </cell>
          <cell r="Q1016">
            <v>4.5050000000000007E-2</v>
          </cell>
        </row>
        <row r="1017">
          <cell r="F1017" t="str">
            <v>HG.4113</v>
          </cell>
          <cell r="Q1017">
            <v>0</v>
          </cell>
        </row>
        <row r="1018">
          <cell r="Q1018">
            <v>0.2772</v>
          </cell>
        </row>
        <row r="1019">
          <cell r="Q1019">
            <v>4.8999999999999995E-2</v>
          </cell>
        </row>
        <row r="1020">
          <cell r="Q1020">
            <v>6.0840000000000005E-2</v>
          </cell>
        </row>
        <row r="1021">
          <cell r="F1021" t="str">
            <v>KP.2310</v>
          </cell>
          <cell r="Q1021">
            <v>0</v>
          </cell>
        </row>
        <row r="1022">
          <cell r="Q1022">
            <v>2.4720000000000002E-2</v>
          </cell>
        </row>
        <row r="1023">
          <cell r="Q1023">
            <v>2.7999999999999995E-3</v>
          </cell>
        </row>
        <row r="1024">
          <cell r="Q1024">
            <v>3.1200000000000004E-3</v>
          </cell>
        </row>
        <row r="1025">
          <cell r="F1025" t="str">
            <v>IA.3511</v>
          </cell>
          <cell r="Q1025">
            <v>2.6269999999999998E-2</v>
          </cell>
        </row>
        <row r="1026">
          <cell r="F1026" t="str">
            <v>09-09</v>
          </cell>
          <cell r="Q1026">
            <v>196</v>
          </cell>
        </row>
        <row r="1027">
          <cell r="F1027" t="str">
            <v>HA.3113</v>
          </cell>
          <cell r="Q1027">
            <v>0.45</v>
          </cell>
        </row>
        <row r="1028">
          <cell r="F1028" t="str">
            <v>KA.2210</v>
          </cell>
          <cell r="Q1028">
            <v>0</v>
          </cell>
        </row>
        <row r="1029">
          <cell r="F1029" t="str">
            <v>IA.2311</v>
          </cell>
          <cell r="Q1029">
            <v>1.9609999999999999E-2</v>
          </cell>
        </row>
        <row r="1030">
          <cell r="F1030" t="str">
            <v>GG.2214</v>
          </cell>
          <cell r="Q1030">
            <v>0</v>
          </cell>
        </row>
        <row r="1031">
          <cell r="Q1031">
            <v>3.4980000000000011</v>
          </cell>
        </row>
        <row r="1032">
          <cell r="Q1032">
            <v>0.13299999999999998</v>
          </cell>
        </row>
        <row r="1033">
          <cell r="F1033" t="str">
            <v>PA.1214</v>
          </cell>
          <cell r="Q1033">
            <v>0</v>
          </cell>
        </row>
        <row r="1034">
          <cell r="F1034" t="str">
            <v>RB.2125</v>
          </cell>
          <cell r="Q1034">
            <v>3.1200000000000006</v>
          </cell>
        </row>
        <row r="1035">
          <cell r="F1035" t="str">
            <v>TT</v>
          </cell>
          <cell r="Q1035">
            <v>1</v>
          </cell>
        </row>
        <row r="1036">
          <cell r="Q1036">
            <v>0</v>
          </cell>
        </row>
        <row r="1037">
          <cell r="F1037" t="str">
            <v>ZI.2110</v>
          </cell>
          <cell r="Q1037">
            <v>1</v>
          </cell>
        </row>
        <row r="1038">
          <cell r="F1038" t="str">
            <v>ZI.1110</v>
          </cell>
          <cell r="Q1038">
            <v>1</v>
          </cell>
        </row>
        <row r="1039">
          <cell r="F1039" t="str">
            <v>ZI.3110</v>
          </cell>
          <cell r="Q1039">
            <v>1</v>
          </cell>
        </row>
        <row r="1040">
          <cell r="F1040" t="str">
            <v>ZI.6140</v>
          </cell>
          <cell r="Q1040">
            <v>1</v>
          </cell>
        </row>
        <row r="1041">
          <cell r="F1041" t="str">
            <v>ZI.6110</v>
          </cell>
          <cell r="Q1041">
            <v>1</v>
          </cell>
        </row>
        <row r="1042">
          <cell r="F1042" t="str">
            <v>ZI.8110</v>
          </cell>
          <cell r="Q1042">
            <v>1</v>
          </cell>
        </row>
        <row r="1043">
          <cell r="F1043" t="str">
            <v>TT</v>
          </cell>
          <cell r="Q1043">
            <v>1</v>
          </cell>
        </row>
        <row r="1044">
          <cell r="F1044" t="str">
            <v>ZJ.7220</v>
          </cell>
          <cell r="Q1044">
            <v>7.1999999999999995E-2</v>
          </cell>
        </row>
        <row r="1045">
          <cell r="F1045" t="str">
            <v>ZM.1210</v>
          </cell>
          <cell r="Q1045">
            <v>8</v>
          </cell>
        </row>
        <row r="1046">
          <cell r="F1046" t="str">
            <v>ZM.2110</v>
          </cell>
          <cell r="Q1046">
            <v>2</v>
          </cell>
        </row>
        <row r="1047">
          <cell r="F1047" t="str">
            <v>TT</v>
          </cell>
          <cell r="Q1047">
            <v>0</v>
          </cell>
        </row>
        <row r="1048">
          <cell r="F1048" t="str">
            <v>ZJ.7272</v>
          </cell>
          <cell r="Q1048">
            <v>0.15</v>
          </cell>
        </row>
        <row r="1049">
          <cell r="F1049" t="str">
            <v>ZM.1272</v>
          </cell>
          <cell r="Q1049">
            <v>3</v>
          </cell>
        </row>
        <row r="1050">
          <cell r="F1050" t="str">
            <v>ZM.1160</v>
          </cell>
          <cell r="Q1050">
            <v>2</v>
          </cell>
        </row>
        <row r="1051">
          <cell r="F1051" t="str">
            <v>ZI.5120</v>
          </cell>
          <cell r="Q1051">
            <v>1</v>
          </cell>
        </row>
        <row r="1052">
          <cell r="F1052" t="str">
            <v>ZJ.7275</v>
          </cell>
          <cell r="Q1052">
            <v>0.44</v>
          </cell>
        </row>
        <row r="1053">
          <cell r="F1053" t="str">
            <v>ZM.1275</v>
          </cell>
          <cell r="Q1053">
            <v>16</v>
          </cell>
        </row>
        <row r="1054">
          <cell r="F1054" t="str">
            <v>ZM.2240</v>
          </cell>
          <cell r="Q1054">
            <v>16</v>
          </cell>
        </row>
        <row r="1055">
          <cell r="F1055" t="str">
            <v>ZM.1160</v>
          </cell>
          <cell r="Q1055">
            <v>16</v>
          </cell>
        </row>
        <row r="1056">
          <cell r="F1056" t="str">
            <v>TT</v>
          </cell>
          <cell r="Q1056">
            <v>1</v>
          </cell>
        </row>
        <row r="1057">
          <cell r="Q1057">
            <v>0</v>
          </cell>
        </row>
        <row r="1058">
          <cell r="F1058" t="str">
            <v>NB.2120</v>
          </cell>
          <cell r="Q1058">
            <v>0</v>
          </cell>
        </row>
        <row r="1059">
          <cell r="Q1059">
            <v>16</v>
          </cell>
        </row>
        <row r="1060">
          <cell r="Q1060">
            <v>8</v>
          </cell>
        </row>
        <row r="1061">
          <cell r="F1061" t="str">
            <v>NB.2120</v>
          </cell>
          <cell r="Q1061">
            <v>0</v>
          </cell>
        </row>
        <row r="1062">
          <cell r="Q1062">
            <v>19.200000000000003</v>
          </cell>
        </row>
        <row r="1063">
          <cell r="Q1063">
            <v>4.8000000000000007</v>
          </cell>
        </row>
        <row r="1064">
          <cell r="Q1064">
            <v>0.8</v>
          </cell>
        </row>
        <row r="1065">
          <cell r="F1065" t="str">
            <v>NB.2120</v>
          </cell>
          <cell r="Q1065">
            <v>1.4</v>
          </cell>
        </row>
        <row r="1066">
          <cell r="Q1066">
            <v>0</v>
          </cell>
        </row>
        <row r="1067">
          <cell r="F1067" t="str">
            <v>BA.1442</v>
          </cell>
          <cell r="Q1067">
            <v>12.881999999999998</v>
          </cell>
        </row>
        <row r="1068">
          <cell r="F1068" t="str">
            <v>HA.1111</v>
          </cell>
          <cell r="Q1068">
            <v>0</v>
          </cell>
        </row>
        <row r="1069">
          <cell r="Q1069">
            <v>17.809999999999999</v>
          </cell>
        </row>
        <row r="1070">
          <cell r="Q1070">
            <v>11.66</v>
          </cell>
        </row>
        <row r="1071">
          <cell r="Q1071">
            <v>-6</v>
          </cell>
        </row>
        <row r="1072">
          <cell r="F1072" t="str">
            <v>HA.3213</v>
          </cell>
          <cell r="Q1072">
            <v>8.8200000000000014E-2</v>
          </cell>
        </row>
        <row r="1073">
          <cell r="F1073" t="str">
            <v>KP.2310</v>
          </cell>
          <cell r="Q1073">
            <v>1.26E-2</v>
          </cell>
        </row>
        <row r="1074">
          <cell r="F1074" t="str">
            <v>GI.1114</v>
          </cell>
          <cell r="Q1074">
            <v>0.126</v>
          </cell>
        </row>
        <row r="1075">
          <cell r="F1075" t="str">
            <v>GI.2114</v>
          </cell>
          <cell r="Q1075">
            <v>0</v>
          </cell>
        </row>
        <row r="1076">
          <cell r="Q1076">
            <v>7.7</v>
          </cell>
        </row>
        <row r="1077">
          <cell r="Q1077">
            <v>4.62</v>
          </cell>
        </row>
        <row r="1078">
          <cell r="Q1078">
            <v>7.7700000000000014</v>
          </cell>
        </row>
        <row r="1079">
          <cell r="Q1079">
            <v>5.7399999999999993</v>
          </cell>
        </row>
        <row r="1080">
          <cell r="Q1080">
            <v>28.56</v>
          </cell>
        </row>
        <row r="1081">
          <cell r="Q1081">
            <v>1.5400000000000003</v>
          </cell>
        </row>
        <row r="1082">
          <cell r="Q1082">
            <v>5.8100000000000014</v>
          </cell>
        </row>
        <row r="1083">
          <cell r="Q1083">
            <v>6.8600000000000012</v>
          </cell>
        </row>
        <row r="1084">
          <cell r="Q1084">
            <v>-10.040000000000001</v>
          </cell>
        </row>
        <row r="1085">
          <cell r="F1085" t="str">
            <v>GG.2214</v>
          </cell>
          <cell r="Q1085">
            <v>0</v>
          </cell>
        </row>
        <row r="1086">
          <cell r="Q1086">
            <v>5.2219999999999995</v>
          </cell>
        </row>
        <row r="1087">
          <cell r="Q1087">
            <v>4.6619999999999999</v>
          </cell>
        </row>
        <row r="1088">
          <cell r="Q1088">
            <v>2.6640000000000001</v>
          </cell>
        </row>
        <row r="1089">
          <cell r="F1089" t="str">
            <v>GG.2114</v>
          </cell>
          <cell r="Q1089">
            <v>0.35000000000000003</v>
          </cell>
        </row>
        <row r="1090">
          <cell r="F1090" t="str">
            <v>PA.1214</v>
          </cell>
          <cell r="Q1090">
            <v>0</v>
          </cell>
        </row>
        <row r="1091">
          <cell r="F1091" t="str">
            <v>PA.3114</v>
          </cell>
          <cell r="Q1091">
            <v>0</v>
          </cell>
        </row>
        <row r="1092">
          <cell r="Q1092">
            <v>56.7</v>
          </cell>
        </row>
        <row r="1093">
          <cell r="Q1093">
            <v>90.3</v>
          </cell>
        </row>
        <row r="1094">
          <cell r="Q1094">
            <v>38.880000000000003</v>
          </cell>
        </row>
        <row r="1095">
          <cell r="Q1095">
            <v>150.69999999999999</v>
          </cell>
        </row>
        <row r="1096">
          <cell r="Q1096">
            <v>137.34000000000003</v>
          </cell>
        </row>
        <row r="1097">
          <cell r="Q1097">
            <v>18</v>
          </cell>
        </row>
        <row r="1098">
          <cell r="Q1098">
            <v>19.779999999999998</v>
          </cell>
        </row>
        <row r="1099">
          <cell r="Q1099">
            <v>52.219999999999992</v>
          </cell>
        </row>
        <row r="1100">
          <cell r="Q1100">
            <v>6</v>
          </cell>
        </row>
        <row r="1101">
          <cell r="Q1101">
            <v>21.1</v>
          </cell>
        </row>
        <row r="1102">
          <cell r="F1102" t="str">
            <v>PA.4214</v>
          </cell>
          <cell r="Q1102">
            <v>120</v>
          </cell>
        </row>
        <row r="1103">
          <cell r="F1103" t="str">
            <v>QB.4110SR</v>
          </cell>
          <cell r="Q1103">
            <v>0</v>
          </cell>
        </row>
        <row r="1104">
          <cell r="Q1104">
            <v>12.299999999999999</v>
          </cell>
        </row>
        <row r="1105">
          <cell r="Q1105">
            <v>19.5</v>
          </cell>
        </row>
        <row r="1106">
          <cell r="Q1106">
            <v>-1.0499999999999998</v>
          </cell>
        </row>
        <row r="1107">
          <cell r="Q1107">
            <v>-1.2000000000000002</v>
          </cell>
        </row>
        <row r="1108">
          <cell r="F1108" t="str">
            <v>QB.1210</v>
          </cell>
          <cell r="Q1108">
            <v>3.57</v>
          </cell>
        </row>
        <row r="1109">
          <cell r="F1109" t="str">
            <v>RB.2125</v>
          </cell>
          <cell r="Q1109">
            <v>0</v>
          </cell>
        </row>
        <row r="1110">
          <cell r="Q1110">
            <v>109.47999999999999</v>
          </cell>
        </row>
        <row r="1111">
          <cell r="Q1111">
            <v>112.14000000000001</v>
          </cell>
        </row>
        <row r="1112">
          <cell r="Q1112">
            <v>123.2</v>
          </cell>
        </row>
        <row r="1113">
          <cell r="Q1113">
            <v>18</v>
          </cell>
        </row>
        <row r="1114">
          <cell r="Q1114">
            <v>19.779999999999998</v>
          </cell>
        </row>
        <row r="1115">
          <cell r="F1115" t="str">
            <v>UD.3220SR1</v>
          </cell>
          <cell r="Q1115">
            <v>0</v>
          </cell>
        </row>
        <row r="1116">
          <cell r="F1116" t="str">
            <v>UC.4210SR</v>
          </cell>
          <cell r="Q1116">
            <v>0</v>
          </cell>
        </row>
        <row r="1117">
          <cell r="F1117" t="str">
            <v>SA.4110</v>
          </cell>
          <cell r="Q1117">
            <v>0</v>
          </cell>
        </row>
        <row r="1118">
          <cell r="F1118" t="str">
            <v>SA.7111</v>
          </cell>
          <cell r="Q1118">
            <v>0</v>
          </cell>
        </row>
        <row r="1119">
          <cell r="Q1119">
            <v>0</v>
          </cell>
        </row>
        <row r="1120">
          <cell r="Q1120">
            <v>98.439999999999984</v>
          </cell>
        </row>
        <row r="1121">
          <cell r="Q1121">
            <v>58.960000000000008</v>
          </cell>
        </row>
        <row r="1122">
          <cell r="Q1122">
            <v>10.36</v>
          </cell>
        </row>
        <row r="1123">
          <cell r="Q1123">
            <v>8.14</v>
          </cell>
        </row>
        <row r="1124">
          <cell r="Q1124">
            <v>18.130000000000003</v>
          </cell>
        </row>
        <row r="1125">
          <cell r="Q1125">
            <v>-50</v>
          </cell>
        </row>
        <row r="1126">
          <cell r="F1126" t="str">
            <v>SA.7111</v>
          </cell>
          <cell r="Q1126">
            <v>4.18</v>
          </cell>
        </row>
        <row r="1127">
          <cell r="F1127" t="str">
            <v>SA.4110</v>
          </cell>
          <cell r="Q1127">
            <v>45</v>
          </cell>
        </row>
        <row r="1128">
          <cell r="F1128" t="str">
            <v>RC.1110</v>
          </cell>
          <cell r="Q1128">
            <v>0</v>
          </cell>
        </row>
        <row r="1129">
          <cell r="Q1129">
            <v>14.4</v>
          </cell>
        </row>
        <row r="1130">
          <cell r="Q1130">
            <v>13.86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F1133" t="str">
            <v>67/MK-BCN</v>
          </cell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F1138" t="str">
            <v>ZM.2120</v>
          </cell>
          <cell r="Q1138">
            <v>0</v>
          </cell>
        </row>
        <row r="1139">
          <cell r="F1139" t="str">
            <v>04.9302/66.BCN</v>
          </cell>
          <cell r="Q1139">
            <v>0</v>
          </cell>
        </row>
        <row r="1140">
          <cell r="Q1140">
            <v>0</v>
          </cell>
        </row>
        <row r="1141">
          <cell r="F1141" t="str">
            <v>67/MK-BCN</v>
          </cell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F1146" t="str">
            <v>04.9302/66.BCN</v>
          </cell>
          <cell r="Q1146" t="e">
            <v>#REF!</v>
          </cell>
        </row>
        <row r="1147">
          <cell r="Q1147">
            <v>0</v>
          </cell>
        </row>
        <row r="1148">
          <cell r="F1148" t="str">
            <v>67/MK-BCN</v>
          </cell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F1153" t="str">
            <v>04.9302/66.BCN</v>
          </cell>
          <cell r="Q1153" t="e">
            <v>#REF!</v>
          </cell>
        </row>
        <row r="1154">
          <cell r="Q1154">
            <v>0</v>
          </cell>
        </row>
        <row r="1155">
          <cell r="F1155" t="str">
            <v>67/MK-BCN</v>
          </cell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F1161" t="str">
            <v>04.9302/66.BCN</v>
          </cell>
          <cell r="Q1161" t="e">
            <v>#REF!</v>
          </cell>
        </row>
        <row r="1162">
          <cell r="Q1162">
            <v>0</v>
          </cell>
        </row>
        <row r="1163">
          <cell r="F1163" t="str">
            <v>67/MK-BCN</v>
          </cell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F1168" t="str">
            <v>04.9302/66.BCN</v>
          </cell>
          <cell r="Q1168">
            <v>0</v>
          </cell>
        </row>
        <row r="1169">
          <cell r="Q1169">
            <v>0</v>
          </cell>
        </row>
        <row r="1170">
          <cell r="F1170" t="str">
            <v>67/MK-BCN</v>
          </cell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F1175" t="str">
            <v>04.9302/66.BCN</v>
          </cell>
          <cell r="Q1175">
            <v>0</v>
          </cell>
        </row>
        <row r="1176">
          <cell r="Q1176">
            <v>0</v>
          </cell>
        </row>
        <row r="1177">
          <cell r="F1177" t="str">
            <v>67/MK-BCN</v>
          </cell>
          <cell r="Q1177">
            <v>0.603186</v>
          </cell>
        </row>
        <row r="1178">
          <cell r="Q1178">
            <v>0.58979999999999999</v>
          </cell>
        </row>
        <row r="1179">
          <cell r="Q1179">
            <v>2.3159999999999999E-3</v>
          </cell>
        </row>
        <row r="1180">
          <cell r="Q1180">
            <v>2.5440000000000003E-3</v>
          </cell>
        </row>
        <row r="1181">
          <cell r="Q1181">
            <v>8.5260000000000006E-3</v>
          </cell>
        </row>
        <row r="1182">
          <cell r="F1182" t="str">
            <v>04.9302/66.BCN</v>
          </cell>
          <cell r="Q1182">
            <v>0.58979999999999999</v>
          </cell>
        </row>
        <row r="1183">
          <cell r="Q1183">
            <v>0</v>
          </cell>
        </row>
        <row r="1184">
          <cell r="F1184" t="str">
            <v>67/MK-BCN</v>
          </cell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F1190" t="str">
            <v>04.9302/66.BCN</v>
          </cell>
          <cell r="Q1190">
            <v>0</v>
          </cell>
        </row>
        <row r="1191">
          <cell r="Q1191">
            <v>0</v>
          </cell>
        </row>
        <row r="1192">
          <cell r="F1192" t="str">
            <v>67/MK-BCN</v>
          </cell>
          <cell r="Q1192">
            <v>0.50470740000000003</v>
          </cell>
        </row>
        <row r="1193">
          <cell r="Q1193">
            <v>0.20044999999999999</v>
          </cell>
        </row>
        <row r="1194">
          <cell r="Q1194">
            <v>0.28747999999999996</v>
          </cell>
        </row>
        <row r="1195">
          <cell r="Q1195">
            <v>9.0880000000000008E-4</v>
          </cell>
        </row>
        <row r="1196">
          <cell r="Q1196">
            <v>6.8494000000000003E-3</v>
          </cell>
        </row>
        <row r="1197">
          <cell r="Q1197">
            <v>1.5407999999999999E-3</v>
          </cell>
        </row>
        <row r="1198">
          <cell r="Q1198">
            <v>6.2111999999999992E-3</v>
          </cell>
        </row>
        <row r="1199">
          <cell r="Q1199">
            <v>1.2672E-3</v>
          </cell>
        </row>
        <row r="1200">
          <cell r="F1200" t="str">
            <v>04.9302/66.BCN</v>
          </cell>
          <cell r="Q1200">
            <v>0.48792999999999997</v>
          </cell>
        </row>
        <row r="1201">
          <cell r="Q1201">
            <v>0</v>
          </cell>
        </row>
        <row r="1202">
          <cell r="F1202" t="str">
            <v>67/MK-BCN</v>
          </cell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F1205" t="str">
            <v>66/QÑ-BCN</v>
          </cell>
          <cell r="Q1205">
            <v>0</v>
          </cell>
        </row>
        <row r="1206">
          <cell r="Q1206">
            <v>0</v>
          </cell>
        </row>
        <row r="1207">
          <cell r="F1207" t="str">
            <v>67/MK-BCN</v>
          </cell>
          <cell r="Q1207">
            <v>4.1116419999999998</v>
          </cell>
        </row>
        <row r="1208">
          <cell r="Q1208">
            <v>0</v>
          </cell>
        </row>
        <row r="1209">
          <cell r="Q1209">
            <v>0.16818</v>
          </cell>
        </row>
        <row r="1210">
          <cell r="Q1210">
            <v>0.78770999999999991</v>
          </cell>
        </row>
        <row r="1211">
          <cell r="Q1211">
            <v>0</v>
          </cell>
        </row>
        <row r="1212">
          <cell r="Q1212">
            <v>3.0228200000000007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7.3891999999999999E-2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3.1040000000000002E-2</v>
          </cell>
        </row>
        <row r="1220">
          <cell r="Q1220">
            <v>2.8000000000000004E-2</v>
          </cell>
        </row>
        <row r="1221">
          <cell r="Q1221">
            <v>0</v>
          </cell>
        </row>
        <row r="1222">
          <cell r="Q1222">
            <v>0.78770999999999991</v>
          </cell>
        </row>
        <row r="1223">
          <cell r="F1223" t="str">
            <v>04.9202/66.BCN</v>
          </cell>
          <cell r="Q1223">
            <v>3.3239320000000001</v>
          </cell>
        </row>
        <row r="1224">
          <cell r="Q1224">
            <v>0</v>
          </cell>
        </row>
        <row r="1225">
          <cell r="F1225" t="str">
            <v>04.9203/66.BCN</v>
          </cell>
          <cell r="Q1225">
            <v>0</v>
          </cell>
        </row>
        <row r="1226">
          <cell r="F1226" t="str">
            <v>TT</v>
          </cell>
          <cell r="Q1226">
            <v>0</v>
          </cell>
        </row>
        <row r="1227">
          <cell r="F1227" t="str">
            <v>TT</v>
          </cell>
          <cell r="Q1227">
            <v>0</v>
          </cell>
        </row>
        <row r="1228">
          <cell r="F1228" t="str">
            <v>67/MK-BCN</v>
          </cell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F1233" t="str">
            <v>04.9102/66.BCN</v>
          </cell>
          <cell r="Q1233">
            <v>0</v>
          </cell>
        </row>
        <row r="1234">
          <cell r="Q1234">
            <v>0</v>
          </cell>
        </row>
        <row r="1235">
          <cell r="F1235" t="str">
            <v>04.9203/66.BCN</v>
          </cell>
          <cell r="Q1235">
            <v>0</v>
          </cell>
        </row>
        <row r="1236">
          <cell r="F1236" t="str">
            <v>TT</v>
          </cell>
          <cell r="Q1236">
            <v>0</v>
          </cell>
        </row>
        <row r="1237">
          <cell r="F1237" t="str">
            <v>TT</v>
          </cell>
          <cell r="Q1237">
            <v>0</v>
          </cell>
        </row>
        <row r="1238">
          <cell r="F1238" t="str">
            <v>67/MK-BCN</v>
          </cell>
          <cell r="Q1238">
            <v>0</v>
          </cell>
        </row>
        <row r="1239">
          <cell r="Q1239">
            <v>0</v>
          </cell>
        </row>
        <row r="1240">
          <cell r="F1240" t="str">
            <v>HA.2313</v>
          </cell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F1251" t="str">
            <v>04.9102/66.BCN</v>
          </cell>
          <cell r="Q1251">
            <v>0</v>
          </cell>
        </row>
        <row r="1252">
          <cell r="Q1252">
            <v>0</v>
          </cell>
        </row>
        <row r="1253">
          <cell r="F1253" t="str">
            <v>67/MK-BCN</v>
          </cell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F1258" t="str">
            <v>04.9302/66.BCN</v>
          </cell>
          <cell r="Q1258">
            <v>0</v>
          </cell>
        </row>
        <row r="1259">
          <cell r="Q1259">
            <v>0</v>
          </cell>
        </row>
        <row r="1260">
          <cell r="F1260" t="str">
            <v>67/MK-BCN</v>
          </cell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F1264" t="str">
            <v>04.9302/66.BCN</v>
          </cell>
          <cell r="Q1264">
            <v>0</v>
          </cell>
        </row>
        <row r="1265">
          <cell r="Q1265">
            <v>0</v>
          </cell>
        </row>
        <row r="1266">
          <cell r="F1266" t="str">
            <v>04.9302/66.BCN</v>
          </cell>
          <cell r="Q1266">
            <v>0</v>
          </cell>
        </row>
        <row r="1267">
          <cell r="Q1267">
            <v>0</v>
          </cell>
        </row>
        <row r="1268">
          <cell r="F1268" t="str">
            <v>67/MK-BCN</v>
          </cell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F1283" t="str">
            <v>04.9302/66.BCN</v>
          </cell>
          <cell r="Q1283">
            <v>0</v>
          </cell>
        </row>
        <row r="1284">
          <cell r="Q1284">
            <v>0</v>
          </cell>
        </row>
        <row r="1285">
          <cell r="F1285" t="str">
            <v>67/MK-BCN</v>
          </cell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F1290" t="str">
            <v>04.9302/66.BCN</v>
          </cell>
          <cell r="Q1290">
            <v>0</v>
          </cell>
        </row>
        <row r="1291">
          <cell r="Q1291">
            <v>0</v>
          </cell>
        </row>
        <row r="1292">
          <cell r="F1292" t="str">
            <v>67/MK-BCN</v>
          </cell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F1298" t="str">
            <v>04.9302/66.BCN</v>
          </cell>
          <cell r="Q1298">
            <v>0</v>
          </cell>
        </row>
        <row r="1299">
          <cell r="Q1299">
            <v>0</v>
          </cell>
        </row>
        <row r="1300">
          <cell r="F1300" t="str">
            <v>67/MK-BCN</v>
          </cell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F1305" t="str">
            <v>04.9302/66.BCN</v>
          </cell>
          <cell r="Q1305">
            <v>0</v>
          </cell>
        </row>
        <row r="1306">
          <cell r="Q1306">
            <v>0</v>
          </cell>
        </row>
        <row r="1307">
          <cell r="F1307" t="str">
            <v>67/MK-BCN</v>
          </cell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F1313" t="str">
            <v>67/MK-BCN</v>
          </cell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F1317" t="str">
            <v>04.9302/66.BCN</v>
          </cell>
          <cell r="Q1317">
            <v>0</v>
          </cell>
        </row>
        <row r="1318">
          <cell r="Q1318">
            <v>0</v>
          </cell>
        </row>
        <row r="1319">
          <cell r="F1319" t="str">
            <v>67/MK-BCN</v>
          </cell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F1324" t="str">
            <v>04.9302/66.BCN</v>
          </cell>
          <cell r="Q1324">
            <v>0</v>
          </cell>
        </row>
        <row r="1325">
          <cell r="Q1325">
            <v>0</v>
          </cell>
        </row>
        <row r="1326">
          <cell r="F1326" t="str">
            <v>04.9203.2/66.BCN</v>
          </cell>
          <cell r="Q1326">
            <v>1</v>
          </cell>
        </row>
        <row r="1327">
          <cell r="F1327" t="str">
            <v>05.5101/67.BCN</v>
          </cell>
          <cell r="Q1327">
            <v>1</v>
          </cell>
        </row>
        <row r="1328">
          <cell r="F1328" t="str">
            <v>TT</v>
          </cell>
          <cell r="Q1328">
            <v>0</v>
          </cell>
        </row>
        <row r="1329">
          <cell r="F1329" t="str">
            <v>TT</v>
          </cell>
          <cell r="Q1329">
            <v>1</v>
          </cell>
        </row>
        <row r="1330">
          <cell r="Q1330">
            <v>0</v>
          </cell>
        </row>
        <row r="1331">
          <cell r="F1331" t="str">
            <v>04.9203.2/66.BCN</v>
          </cell>
          <cell r="Q1331">
            <v>0</v>
          </cell>
        </row>
        <row r="1332">
          <cell r="F1332" t="str">
            <v>05.5101/67.BCN</v>
          </cell>
          <cell r="Q1332">
            <v>0</v>
          </cell>
        </row>
        <row r="1333">
          <cell r="F1333" t="str">
            <v>TT</v>
          </cell>
          <cell r="Q1333">
            <v>0</v>
          </cell>
        </row>
        <row r="1334">
          <cell r="F1334" t="str">
            <v>TT</v>
          </cell>
          <cell r="Q1334">
            <v>0</v>
          </cell>
        </row>
        <row r="1335">
          <cell r="F1335" t="str">
            <v>67/MK-BCN</v>
          </cell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F1341" t="str">
            <v>04.9102/66.BCN</v>
          </cell>
          <cell r="Q1341">
            <v>0</v>
          </cell>
        </row>
        <row r="1342">
          <cell r="Q1342">
            <v>0</v>
          </cell>
        </row>
        <row r="1343">
          <cell r="F1343" t="str">
            <v>67/SON-BCN</v>
          </cell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F1348" t="str">
            <v>04.9302/66.BCN</v>
          </cell>
          <cell r="Q1348">
            <v>0</v>
          </cell>
        </row>
        <row r="1349">
          <cell r="Q1349">
            <v>0</v>
          </cell>
        </row>
        <row r="1350">
          <cell r="F1350" t="str">
            <v>ZI.8110</v>
          </cell>
          <cell r="Q1350">
            <v>0</v>
          </cell>
        </row>
        <row r="1351">
          <cell r="F1351" t="str">
            <v>TT</v>
          </cell>
          <cell r="Q1351">
            <v>0</v>
          </cell>
        </row>
        <row r="1352">
          <cell r="F1352" t="str">
            <v>TT</v>
          </cell>
          <cell r="Q1352">
            <v>0</v>
          </cell>
        </row>
        <row r="1353">
          <cell r="F1353" t="str">
            <v>ZJ.1130</v>
          </cell>
          <cell r="Q1353">
            <v>0</v>
          </cell>
        </row>
        <row r="1354">
          <cell r="F1354" t="str">
            <v>ZK.6150</v>
          </cell>
          <cell r="Q1354">
            <v>0</v>
          </cell>
        </row>
        <row r="1355">
          <cell r="F1355" t="str">
            <v>ZK.4150</v>
          </cell>
          <cell r="Q1355">
            <v>0</v>
          </cell>
        </row>
        <row r="1356">
          <cell r="F1356" t="str">
            <v>ZJ.7220</v>
          </cell>
          <cell r="Q1356">
            <v>0</v>
          </cell>
        </row>
        <row r="1357">
          <cell r="F1357" t="str">
            <v>ZM.1210</v>
          </cell>
          <cell r="Q1357">
            <v>0</v>
          </cell>
        </row>
        <row r="1358">
          <cell r="F1358" t="str">
            <v>ZM.2110</v>
          </cell>
          <cell r="Q1358">
            <v>0</v>
          </cell>
        </row>
        <row r="1359">
          <cell r="F1359" t="str">
            <v>ZJ.7240</v>
          </cell>
          <cell r="Q1359">
            <v>0</v>
          </cell>
        </row>
        <row r="1360">
          <cell r="F1360" t="str">
            <v>ZM.1240</v>
          </cell>
          <cell r="Q1360">
            <v>0</v>
          </cell>
        </row>
        <row r="1361">
          <cell r="F1361" t="str">
            <v>ZM.2140</v>
          </cell>
          <cell r="Q1361">
            <v>0</v>
          </cell>
        </row>
        <row r="1362">
          <cell r="F1362" t="str">
            <v>TT</v>
          </cell>
          <cell r="Q1362">
            <v>0</v>
          </cell>
        </row>
        <row r="1363">
          <cell r="F1363" t="str">
            <v>TT</v>
          </cell>
          <cell r="Q1363">
            <v>0</v>
          </cell>
        </row>
        <row r="1364">
          <cell r="F1364" t="str">
            <v>TT</v>
          </cell>
          <cell r="Q1364">
            <v>0</v>
          </cell>
        </row>
        <row r="1365">
          <cell r="F1365" t="str">
            <v>ZK.8120</v>
          </cell>
          <cell r="Q1365">
            <v>0</v>
          </cell>
        </row>
        <row r="1366">
          <cell r="F1366" t="str">
            <v>ZJ.7272</v>
          </cell>
          <cell r="Q1366">
            <v>0</v>
          </cell>
        </row>
        <row r="1367">
          <cell r="F1367" t="str">
            <v>ZM.1272</v>
          </cell>
          <cell r="Q1367">
            <v>0</v>
          </cell>
        </row>
        <row r="1368">
          <cell r="F1368" t="str">
            <v>ZM.1160</v>
          </cell>
          <cell r="Q1368">
            <v>0</v>
          </cell>
        </row>
        <row r="1369">
          <cell r="F1369" t="str">
            <v>ZI.5120</v>
          </cell>
          <cell r="Q1369">
            <v>0</v>
          </cell>
        </row>
        <row r="1370">
          <cell r="F1370" t="str">
            <v>ZJ.7275</v>
          </cell>
          <cell r="Q1370">
            <v>0</v>
          </cell>
        </row>
        <row r="1371">
          <cell r="F1371" t="str">
            <v>ZM.1275</v>
          </cell>
          <cell r="Q1371">
            <v>0</v>
          </cell>
        </row>
        <row r="1372">
          <cell r="F1372" t="str">
            <v>ZM.2240</v>
          </cell>
          <cell r="Q1372">
            <v>0</v>
          </cell>
        </row>
        <row r="1373">
          <cell r="F1373" t="str">
            <v>ZM.1160</v>
          </cell>
          <cell r="Q1373">
            <v>0</v>
          </cell>
        </row>
        <row r="1374">
          <cell r="F1374" t="str">
            <v>TT</v>
          </cell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F1378" t="str">
            <v>BA.1442</v>
          </cell>
          <cell r="Q1378">
            <v>116.3210625</v>
          </cell>
        </row>
        <row r="1379">
          <cell r="F1379" t="str">
            <v>HA.1111SR</v>
          </cell>
          <cell r="Q1379">
            <v>1.46</v>
          </cell>
        </row>
        <row r="1380">
          <cell r="F1380" t="str">
            <v>HA.1213</v>
          </cell>
          <cell r="Q1380">
            <v>7.5599999999999987</v>
          </cell>
        </row>
        <row r="1381">
          <cell r="F1381" t="str">
            <v>KA.1220</v>
          </cell>
          <cell r="Q1381">
            <v>0.17359999999999998</v>
          </cell>
        </row>
        <row r="1382">
          <cell r="Q1382">
            <v>3.9199999999999999E-2</v>
          </cell>
        </row>
        <row r="1383">
          <cell r="Q1383">
            <v>0.13439999999999999</v>
          </cell>
        </row>
        <row r="1384">
          <cell r="F1384" t="str">
            <v>HA.2333</v>
          </cell>
          <cell r="Q1384">
            <v>2.16</v>
          </cell>
        </row>
        <row r="1385">
          <cell r="F1385" t="str">
            <v>KA.2120</v>
          </cell>
          <cell r="Q1385">
            <v>0.21840000000000001</v>
          </cell>
        </row>
        <row r="1386">
          <cell r="F1386" t="str">
            <v>B3-13e/CÑ79/57C</v>
          </cell>
          <cell r="Q1386">
            <v>0.1895</v>
          </cell>
        </row>
        <row r="1387">
          <cell r="F1387" t="str">
            <v>BB.1112</v>
          </cell>
          <cell r="Q1387">
            <v>116.3210625</v>
          </cell>
        </row>
        <row r="1388">
          <cell r="F1388" t="str">
            <v>IA.1110</v>
          </cell>
          <cell r="Q1388">
            <v>0.29691000000000001</v>
          </cell>
        </row>
        <row r="1389">
          <cell r="F1389" t="str">
            <v>IA.1120</v>
          </cell>
          <cell r="Q1389">
            <v>0.35523000000000005</v>
          </cell>
        </row>
        <row r="1390">
          <cell r="F1390" t="str">
            <v>IA.1130</v>
          </cell>
          <cell r="Q1390">
            <v>0</v>
          </cell>
        </row>
        <row r="1391">
          <cell r="Q1391">
            <v>0</v>
          </cell>
        </row>
        <row r="1392">
          <cell r="F1392" t="str">
            <v>BA.1442</v>
          </cell>
          <cell r="Q1392">
            <v>32.648062500000002</v>
          </cell>
        </row>
        <row r="1393">
          <cell r="F1393" t="str">
            <v>HA.1111SR</v>
          </cell>
          <cell r="Q1393">
            <v>0</v>
          </cell>
        </row>
        <row r="1394">
          <cell r="F1394" t="str">
            <v>HA.1213</v>
          </cell>
          <cell r="Q1394">
            <v>1.6800000000000002</v>
          </cell>
        </row>
        <row r="1395">
          <cell r="F1395" t="str">
            <v>KA.1220</v>
          </cell>
          <cell r="Q1395">
            <v>6.2E-2</v>
          </cell>
        </row>
        <row r="1396">
          <cell r="Q1396">
            <v>1.4400000000000001E-2</v>
          </cell>
        </row>
        <row r="1397">
          <cell r="Q1397">
            <v>4.7599999999999996E-2</v>
          </cell>
        </row>
        <row r="1398">
          <cell r="F1398" t="str">
            <v>HA.2333</v>
          </cell>
          <cell r="Q1398">
            <v>0.72000000000000008</v>
          </cell>
        </row>
        <row r="1399">
          <cell r="F1399" t="str">
            <v>KA.2120</v>
          </cell>
          <cell r="Q1399">
            <v>7.4399999999999994E-2</v>
          </cell>
        </row>
        <row r="1400">
          <cell r="F1400" t="str">
            <v>B3-13e/CÑ79/57C</v>
          </cell>
          <cell r="Q1400">
            <v>0</v>
          </cell>
        </row>
        <row r="1401">
          <cell r="F1401" t="str">
            <v>BB.1112</v>
          </cell>
          <cell r="Q1401">
            <v>32.648062500000002</v>
          </cell>
        </row>
        <row r="1402">
          <cell r="F1402" t="str">
            <v>IA.1110</v>
          </cell>
          <cell r="Q1402">
            <v>9.2760000000000009E-2</v>
          </cell>
        </row>
        <row r="1403">
          <cell r="F1403" t="str">
            <v>IA.1120</v>
          </cell>
          <cell r="Q1403">
            <v>0.11695</v>
          </cell>
        </row>
        <row r="1404">
          <cell r="F1404" t="str">
            <v>IA.1130</v>
          </cell>
          <cell r="Q1404">
            <v>0</v>
          </cell>
        </row>
        <row r="1405">
          <cell r="Q1405">
            <v>0</v>
          </cell>
        </row>
        <row r="1406">
          <cell r="F1406" t="str">
            <v>HA.2323</v>
          </cell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F1409" t="str">
            <v>KA.2120</v>
          </cell>
          <cell r="Q1409">
            <v>0.58240000000000003</v>
          </cell>
        </row>
        <row r="1410">
          <cell r="Q1410">
            <v>0.21840000000000001</v>
          </cell>
        </row>
        <row r="1411">
          <cell r="F1411" t="str">
            <v>SA.4110</v>
          </cell>
          <cell r="Q1411">
            <v>0.36399999999999999</v>
          </cell>
        </row>
        <row r="1412">
          <cell r="F1412" t="str">
            <v>IA.2211</v>
          </cell>
          <cell r="Q1412">
            <v>0.10627</v>
          </cell>
        </row>
        <row r="1413">
          <cell r="F1413" t="str">
            <v>IA.2221</v>
          </cell>
          <cell r="Q1413">
            <v>0.63244</v>
          </cell>
        </row>
        <row r="1414">
          <cell r="F1414" t="str">
            <v>IA.2231</v>
          </cell>
          <cell r="Q1414">
            <v>0</v>
          </cell>
        </row>
        <row r="1415">
          <cell r="Q1415">
            <v>0</v>
          </cell>
        </row>
        <row r="1416">
          <cell r="F1416" t="str">
            <v>HA.3113</v>
          </cell>
          <cell r="Q1416">
            <v>2.8600000000000003</v>
          </cell>
        </row>
        <row r="1417">
          <cell r="F1417" t="str">
            <v>KA.2210</v>
          </cell>
          <cell r="Q1417">
            <v>0.38400000000000006</v>
          </cell>
        </row>
        <row r="1418">
          <cell r="Q1418">
            <v>0.28800000000000003</v>
          </cell>
        </row>
        <row r="1419">
          <cell r="Q1419">
            <v>9.6000000000000016E-2</v>
          </cell>
        </row>
        <row r="1420">
          <cell r="F1420" t="str">
            <v>IA.2311</v>
          </cell>
          <cell r="Q1420">
            <v>5.9150000000000001E-2</v>
          </cell>
        </row>
        <row r="1421">
          <cell r="F1421" t="str">
            <v>IA.2321</v>
          </cell>
          <cell r="Q1421">
            <v>0.26962999999999998</v>
          </cell>
        </row>
        <row r="1422">
          <cell r="F1422" t="str">
            <v>IA.2331</v>
          </cell>
          <cell r="Q1422">
            <v>0</v>
          </cell>
        </row>
        <row r="1423">
          <cell r="Q1423">
            <v>0</v>
          </cell>
        </row>
        <row r="1424">
          <cell r="F1424" t="str">
            <v>HA.3113</v>
          </cell>
          <cell r="Q1424">
            <v>12.62</v>
          </cell>
        </row>
        <row r="1425">
          <cell r="F1425" t="str">
            <v>KA.2210</v>
          </cell>
          <cell r="Q1425">
            <v>1.6805999999999999</v>
          </cell>
        </row>
        <row r="1426">
          <cell r="Q1426">
            <v>0.32159999999999994</v>
          </cell>
        </row>
        <row r="1427">
          <cell r="Q1427">
            <v>0.16079999999999997</v>
          </cell>
        </row>
        <row r="1428">
          <cell r="Q1428">
            <v>0.1782</v>
          </cell>
        </row>
        <row r="1429">
          <cell r="Q1429">
            <v>0.45359999999999995</v>
          </cell>
        </row>
        <row r="1430">
          <cell r="Q1430">
            <v>0.52800000000000002</v>
          </cell>
        </row>
        <row r="1431">
          <cell r="Q1431">
            <v>3.8400000000000011E-2</v>
          </cell>
        </row>
        <row r="1432">
          <cell r="F1432" t="str">
            <v>IA.2311</v>
          </cell>
          <cell r="Q1432">
            <v>0.29281999999999997</v>
          </cell>
        </row>
        <row r="1433">
          <cell r="F1433" t="str">
            <v>IA.2321</v>
          </cell>
          <cell r="Q1433">
            <v>1.0415800000000002</v>
          </cell>
        </row>
        <row r="1434">
          <cell r="Q1434">
            <v>0</v>
          </cell>
        </row>
        <row r="1435">
          <cell r="F1435" t="str">
            <v>HA.3213</v>
          </cell>
          <cell r="Q1435">
            <v>17.14</v>
          </cell>
        </row>
        <row r="1436">
          <cell r="F1436" t="str">
            <v>KA.2310</v>
          </cell>
          <cell r="Q1436">
            <v>1.7135999999999998</v>
          </cell>
        </row>
        <row r="1437">
          <cell r="F1437" t="str">
            <v>IA.2511</v>
          </cell>
          <cell r="Q1437">
            <v>1.22519</v>
          </cell>
        </row>
        <row r="1438">
          <cell r="Q1438">
            <v>0</v>
          </cell>
        </row>
        <row r="1439">
          <cell r="F1439" t="str">
            <v>NB.2120</v>
          </cell>
          <cell r="Q1439">
            <v>9</v>
          </cell>
        </row>
        <row r="1440">
          <cell r="F1440" t="str">
            <v>TT</v>
          </cell>
          <cell r="Q1440">
            <v>9</v>
          </cell>
        </row>
        <row r="1441">
          <cell r="Q1441">
            <v>0</v>
          </cell>
        </row>
        <row r="1442">
          <cell r="F1442" t="str">
            <v>ZJ.7275</v>
          </cell>
          <cell r="Q1442">
            <v>0.02</v>
          </cell>
        </row>
        <row r="1443">
          <cell r="F1443" t="str">
            <v>ZM.1275</v>
          </cell>
          <cell r="Q1443">
            <v>0</v>
          </cell>
        </row>
        <row r="1444">
          <cell r="F1444" t="str">
            <v>ZM.2240</v>
          </cell>
          <cell r="Q1444">
            <v>4</v>
          </cell>
        </row>
        <row r="1445">
          <cell r="F1445" t="str">
            <v>ZM.1160</v>
          </cell>
          <cell r="Q1445">
            <v>4</v>
          </cell>
        </row>
        <row r="1446">
          <cell r="Q1446">
            <v>0</v>
          </cell>
        </row>
        <row r="1447">
          <cell r="F1447" t="str">
            <v>BA.1442</v>
          </cell>
          <cell r="Q1447">
            <v>24.685333333333336</v>
          </cell>
        </row>
        <row r="1448">
          <cell r="F1448" t="str">
            <v>HA.1111</v>
          </cell>
          <cell r="Q1448">
            <v>13.04</v>
          </cell>
        </row>
        <row r="1449">
          <cell r="Q1449">
            <v>1.6800000000000002</v>
          </cell>
        </row>
        <row r="1450">
          <cell r="Q1450">
            <v>16</v>
          </cell>
        </row>
        <row r="1451">
          <cell r="Q1451">
            <v>-4.6399999999999997</v>
          </cell>
        </row>
        <row r="1452">
          <cell r="F1452" t="str">
            <v>GI.2114</v>
          </cell>
          <cell r="Q1452">
            <v>15</v>
          </cell>
        </row>
        <row r="1453">
          <cell r="Q1453">
            <v>12.600000000000001</v>
          </cell>
        </row>
        <row r="1454">
          <cell r="Q1454">
            <v>4.2</v>
          </cell>
        </row>
        <row r="1455">
          <cell r="Q1455">
            <v>-1.8</v>
          </cell>
        </row>
        <row r="1456">
          <cell r="F1456" t="str">
            <v>GG.2214</v>
          </cell>
          <cell r="Q1456">
            <v>5.6000000000000005</v>
          </cell>
        </row>
        <row r="1457">
          <cell r="F1457" t="str">
            <v>GG.2214</v>
          </cell>
          <cell r="Q1457">
            <v>2.88</v>
          </cell>
        </row>
        <row r="1458">
          <cell r="F1458" t="str">
            <v>PA.1214</v>
          </cell>
          <cell r="Q1458">
            <v>30</v>
          </cell>
        </row>
        <row r="1459">
          <cell r="F1459" t="str">
            <v>PA.3114B</v>
          </cell>
          <cell r="Q1459">
            <v>383.20000000000005</v>
          </cell>
        </row>
        <row r="1460">
          <cell r="Q1460">
            <v>19.600000000000001</v>
          </cell>
        </row>
        <row r="1461">
          <cell r="Q1461">
            <v>108</v>
          </cell>
        </row>
        <row r="1462">
          <cell r="Q1462">
            <v>189</v>
          </cell>
        </row>
        <row r="1463">
          <cell r="Q1463">
            <v>66.599999999999994</v>
          </cell>
        </row>
        <row r="1464">
          <cell r="F1464" t="str">
            <v>PA.4214</v>
          </cell>
          <cell r="Q1464">
            <v>120</v>
          </cell>
        </row>
        <row r="1465">
          <cell r="F1465" t="str">
            <v>RB.2125</v>
          </cell>
          <cell r="Q1465">
            <v>189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F1468" t="str">
            <v>UD.3220SR1</v>
          </cell>
          <cell r="Q1468">
            <v>96</v>
          </cell>
        </row>
        <row r="1469">
          <cell r="F1469" t="str">
            <v>UC.4210SR</v>
          </cell>
          <cell r="Q1469">
            <v>62.4</v>
          </cell>
        </row>
        <row r="1470">
          <cell r="F1470" t="str">
            <v>UB.1110</v>
          </cell>
          <cell r="Q1470">
            <v>150</v>
          </cell>
        </row>
        <row r="1471">
          <cell r="F1471" t="str">
            <v>UC.3110</v>
          </cell>
          <cell r="Q1471">
            <v>150</v>
          </cell>
        </row>
        <row r="1472">
          <cell r="F1472" t="str">
            <v>UB.1120</v>
          </cell>
          <cell r="Q1472">
            <v>383.20000000000005</v>
          </cell>
        </row>
        <row r="1473">
          <cell r="F1473" t="str">
            <v>UC.3120</v>
          </cell>
          <cell r="Q1473">
            <v>383.20000000000005</v>
          </cell>
        </row>
        <row r="1474">
          <cell r="F1474" t="str">
            <v>BB.1411</v>
          </cell>
          <cell r="Q1474">
            <v>80</v>
          </cell>
        </row>
        <row r="1475">
          <cell r="F1475" t="str">
            <v>SA.4110</v>
          </cell>
          <cell r="Q1475">
            <v>108</v>
          </cell>
        </row>
        <row r="1476">
          <cell r="F1476" t="str">
            <v>SA.4110</v>
          </cell>
          <cell r="Q1476">
            <v>52</v>
          </cell>
        </row>
        <row r="1477">
          <cell r="F1477" t="str">
            <v>SA.7111</v>
          </cell>
          <cell r="Q1477">
            <v>61.6</v>
          </cell>
        </row>
        <row r="1478">
          <cell r="Q1478">
            <v>108</v>
          </cell>
        </row>
        <row r="1479">
          <cell r="Q1479">
            <v>-46.4</v>
          </cell>
        </row>
        <row r="1480">
          <cell r="F1480" t="str">
            <v>QA.1310</v>
          </cell>
          <cell r="Q1480">
            <v>4.8000000000000007</v>
          </cell>
        </row>
        <row r="1481">
          <cell r="F1481" t="str">
            <v>BB.1112</v>
          </cell>
          <cell r="Q1481">
            <v>24.685333333333336</v>
          </cell>
        </row>
        <row r="1482">
          <cell r="F1482" t="str">
            <v>RC.1110</v>
          </cell>
          <cell r="Q1482">
            <v>10</v>
          </cell>
        </row>
        <row r="1483">
          <cell r="Q1483">
            <v>9.6800000000000015</v>
          </cell>
        </row>
        <row r="1484">
          <cell r="Q1484">
            <v>3.7949999999999995</v>
          </cell>
        </row>
        <row r="1485">
          <cell r="F1485" t="str">
            <v>ZI.5120</v>
          </cell>
          <cell r="Q1485">
            <v>4</v>
          </cell>
        </row>
        <row r="1486">
          <cell r="F1486" t="str">
            <v>TT</v>
          </cell>
          <cell r="Q1486">
            <v>2.7949999999999999</v>
          </cell>
        </row>
        <row r="1487">
          <cell r="F1487" t="str">
            <v>TT</v>
          </cell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F1495" t="str">
            <v>BA.1442</v>
          </cell>
          <cell r="Q1495">
            <v>0</v>
          </cell>
        </row>
        <row r="1496">
          <cell r="F1496" t="str">
            <v>HA.1111SR</v>
          </cell>
          <cell r="Q1496">
            <v>0</v>
          </cell>
        </row>
        <row r="1497">
          <cell r="F1497" t="str">
            <v>HA.1213</v>
          </cell>
          <cell r="Q1497">
            <v>0</v>
          </cell>
        </row>
        <row r="1498">
          <cell r="F1498" t="str">
            <v>KA.1220</v>
          </cell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F1501" t="str">
            <v>HA.2333</v>
          </cell>
          <cell r="Q1501">
            <v>0</v>
          </cell>
        </row>
        <row r="1502">
          <cell r="F1502" t="str">
            <v>KA.2120</v>
          </cell>
          <cell r="Q1502">
            <v>0</v>
          </cell>
        </row>
        <row r="1503">
          <cell r="F1503" t="str">
            <v>B3-13e/CÑ79/57C</v>
          </cell>
          <cell r="Q1503">
            <v>0</v>
          </cell>
        </row>
        <row r="1504">
          <cell r="F1504" t="str">
            <v>BB.1112</v>
          </cell>
          <cell r="Q1504">
            <v>0</v>
          </cell>
        </row>
        <row r="1505">
          <cell r="F1505" t="str">
            <v>IA.1130</v>
          </cell>
          <cell r="Q1505">
            <v>0</v>
          </cell>
        </row>
        <row r="1506">
          <cell r="F1506" t="str">
            <v>IA.1130</v>
          </cell>
          <cell r="Q1506">
            <v>0</v>
          </cell>
        </row>
        <row r="1507">
          <cell r="F1507" t="str">
            <v>IA.1130</v>
          </cell>
          <cell r="Q1507">
            <v>0</v>
          </cell>
        </row>
        <row r="1508">
          <cell r="Q1508">
            <v>0</v>
          </cell>
        </row>
        <row r="1509">
          <cell r="F1509" t="str">
            <v>HA.2323</v>
          </cell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F1516" t="str">
            <v>KA.2120</v>
          </cell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F1523" t="str">
            <v>IA.2231</v>
          </cell>
          <cell r="Q1523">
            <v>0</v>
          </cell>
        </row>
        <row r="1524">
          <cell r="F1524" t="str">
            <v>IA.2231</v>
          </cell>
          <cell r="Q1524">
            <v>0</v>
          </cell>
        </row>
        <row r="1525">
          <cell r="F1525" t="str">
            <v>IA.2231</v>
          </cell>
          <cell r="Q1525">
            <v>0</v>
          </cell>
        </row>
        <row r="1526">
          <cell r="Q1526">
            <v>0</v>
          </cell>
        </row>
        <row r="1527">
          <cell r="F1527" t="str">
            <v>HA.3113</v>
          </cell>
          <cell r="Q1527">
            <v>0</v>
          </cell>
        </row>
        <row r="1528">
          <cell r="F1528" t="str">
            <v>KA.2210</v>
          </cell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F1535" t="str">
            <v>IA.2331</v>
          </cell>
          <cell r="Q1535">
            <v>0</v>
          </cell>
        </row>
        <row r="1536">
          <cell r="F1536" t="str">
            <v>IA.2331</v>
          </cell>
          <cell r="Q1536">
            <v>0</v>
          </cell>
        </row>
        <row r="1537">
          <cell r="F1537" t="str">
            <v>IA.2331</v>
          </cell>
          <cell r="Q1537">
            <v>0</v>
          </cell>
        </row>
        <row r="1538">
          <cell r="Q1538">
            <v>0</v>
          </cell>
        </row>
        <row r="1539">
          <cell r="F1539" t="str">
            <v>HA.3113</v>
          </cell>
          <cell r="Q1539">
            <v>0</v>
          </cell>
        </row>
        <row r="1540">
          <cell r="F1540" t="str">
            <v>KA.2210</v>
          </cell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F1544" t="str">
            <v>IA.2331</v>
          </cell>
          <cell r="Q1544">
            <v>0</v>
          </cell>
        </row>
        <row r="1545">
          <cell r="F1545" t="str">
            <v>IA.2331</v>
          </cell>
          <cell r="Q1545">
            <v>0</v>
          </cell>
        </row>
        <row r="1546">
          <cell r="Q1546">
            <v>0</v>
          </cell>
        </row>
        <row r="1547">
          <cell r="F1547" t="str">
            <v>HA.3313</v>
          </cell>
          <cell r="Q1547">
            <v>0</v>
          </cell>
        </row>
        <row r="1548">
          <cell r="F1548" t="str">
            <v>KA.2320</v>
          </cell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F1560" t="str">
            <v>IA.2411</v>
          </cell>
          <cell r="Q1560">
            <v>0</v>
          </cell>
        </row>
        <row r="1561">
          <cell r="F1561" t="str">
            <v>IA.2421</v>
          </cell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F1564" t="str">
            <v>HA.3113</v>
          </cell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F1568" t="str">
            <v>KA.2210</v>
          </cell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F1572" t="str">
            <v>IA.2331</v>
          </cell>
          <cell r="Q1572">
            <v>0</v>
          </cell>
        </row>
        <row r="1573">
          <cell r="F1573" t="str">
            <v>IA.2331</v>
          </cell>
          <cell r="Q1573">
            <v>0</v>
          </cell>
        </row>
        <row r="1574">
          <cell r="Q1574">
            <v>0</v>
          </cell>
        </row>
        <row r="1575">
          <cell r="F1575" t="str">
            <v>HA.3213</v>
          </cell>
          <cell r="Q1575">
            <v>0</v>
          </cell>
        </row>
        <row r="1576">
          <cell r="F1576" t="str">
            <v>KA.2310</v>
          </cell>
          <cell r="Q1576">
            <v>0</v>
          </cell>
        </row>
        <row r="1577">
          <cell r="F1577" t="str">
            <v>IA.2531</v>
          </cell>
          <cell r="Q1577">
            <v>0</v>
          </cell>
        </row>
        <row r="1578">
          <cell r="Q1578">
            <v>0</v>
          </cell>
        </row>
        <row r="1579">
          <cell r="F1579" t="str">
            <v>HA.3213</v>
          </cell>
          <cell r="Q1579">
            <v>0</v>
          </cell>
        </row>
        <row r="1580">
          <cell r="F1580" t="str">
            <v>KA.2310</v>
          </cell>
          <cell r="Q1580">
            <v>0</v>
          </cell>
        </row>
        <row r="1581">
          <cell r="F1581" t="str">
            <v>HA.2113</v>
          </cell>
          <cell r="Q1581">
            <v>0</v>
          </cell>
        </row>
        <row r="1582">
          <cell r="F1582" t="str">
            <v>KA.2510</v>
          </cell>
          <cell r="Q1582">
            <v>0</v>
          </cell>
        </row>
        <row r="1583">
          <cell r="F1583" t="str">
            <v>IA.2111</v>
          </cell>
          <cell r="Q1583">
            <v>0</v>
          </cell>
        </row>
        <row r="1584">
          <cell r="Q1584">
            <v>0</v>
          </cell>
        </row>
        <row r="1585">
          <cell r="F1585" t="str">
            <v>HG.4113</v>
          </cell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F1590" t="str">
            <v>KP.2310</v>
          </cell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F1595" t="str">
            <v>IB.2511</v>
          </cell>
          <cell r="Q1595">
            <v>0</v>
          </cell>
        </row>
        <row r="1596">
          <cell r="F1596" t="str">
            <v>LA.5110</v>
          </cell>
          <cell r="Q1596">
            <v>0</v>
          </cell>
        </row>
        <row r="1597">
          <cell r="Q1597">
            <v>0</v>
          </cell>
        </row>
        <row r="1598">
          <cell r="F1598" t="str">
            <v>BA.1442</v>
          </cell>
          <cell r="Q1598">
            <v>0</v>
          </cell>
        </row>
        <row r="1599">
          <cell r="F1599" t="str">
            <v>HA.1111SR</v>
          </cell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F1602" t="str">
            <v>KA.1110</v>
          </cell>
          <cell r="Q1602">
            <v>0</v>
          </cell>
        </row>
        <row r="1603">
          <cell r="Q1603">
            <v>0</v>
          </cell>
        </row>
        <row r="1604">
          <cell r="F1604" t="str">
            <v>BB.1112</v>
          </cell>
          <cell r="Q1604">
            <v>0</v>
          </cell>
        </row>
        <row r="1605">
          <cell r="F1605" t="str">
            <v>HA.3313</v>
          </cell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F1608" t="str">
            <v>KA.1110</v>
          </cell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F1611" t="str">
            <v>IA.2511</v>
          </cell>
          <cell r="Q1611">
            <v>0</v>
          </cell>
        </row>
        <row r="1612">
          <cell r="F1612" t="str">
            <v>HG.4113</v>
          </cell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F1616" t="str">
            <v>KP.2310</v>
          </cell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F1620" t="str">
            <v>IA.3511</v>
          </cell>
          <cell r="Q1620">
            <v>0</v>
          </cell>
        </row>
        <row r="1621">
          <cell r="F1621" t="str">
            <v>09-09</v>
          </cell>
          <cell r="Q1621">
            <v>0</v>
          </cell>
        </row>
        <row r="1622">
          <cell r="F1622" t="str">
            <v>HA.3113</v>
          </cell>
          <cell r="Q1622">
            <v>0</v>
          </cell>
        </row>
        <row r="1623">
          <cell r="F1623" t="str">
            <v>KA.2210</v>
          </cell>
          <cell r="Q1623">
            <v>0</v>
          </cell>
        </row>
        <row r="1624">
          <cell r="F1624" t="str">
            <v>IA.2311</v>
          </cell>
          <cell r="Q1624">
            <v>0</v>
          </cell>
        </row>
        <row r="1625">
          <cell r="F1625" t="str">
            <v>GG.2214</v>
          </cell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F1628" t="str">
            <v>PA.1214</v>
          </cell>
          <cell r="Q1628">
            <v>0</v>
          </cell>
        </row>
        <row r="1629">
          <cell r="F1629" t="str">
            <v>RB.2125</v>
          </cell>
          <cell r="Q1629">
            <v>0</v>
          </cell>
        </row>
        <row r="1630">
          <cell r="F1630" t="str">
            <v>TT</v>
          </cell>
          <cell r="Q1630">
            <v>0</v>
          </cell>
        </row>
        <row r="1631">
          <cell r="F1631" t="str">
            <v>ZJ.7272</v>
          </cell>
          <cell r="Q1631">
            <v>0</v>
          </cell>
        </row>
        <row r="1632">
          <cell r="F1632" t="str">
            <v>ZM.1272</v>
          </cell>
          <cell r="Q1632">
            <v>0</v>
          </cell>
        </row>
        <row r="1633">
          <cell r="F1633" t="str">
            <v>ZI.5120</v>
          </cell>
          <cell r="Q1633">
            <v>0</v>
          </cell>
        </row>
        <row r="1634">
          <cell r="F1634" t="str">
            <v>ZJ.7275</v>
          </cell>
          <cell r="Q1634">
            <v>0</v>
          </cell>
        </row>
        <row r="1635">
          <cell r="F1635" t="str">
            <v>ZM.2240</v>
          </cell>
          <cell r="Q1635">
            <v>0</v>
          </cell>
        </row>
        <row r="1636">
          <cell r="F1636" t="str">
            <v>BB.1112</v>
          </cell>
          <cell r="Q1636">
            <v>0</v>
          </cell>
        </row>
        <row r="1637">
          <cell r="Q1637">
            <v>0</v>
          </cell>
        </row>
        <row r="1638">
          <cell r="F1638" t="str">
            <v>ZI.2110</v>
          </cell>
          <cell r="Q1638">
            <v>0</v>
          </cell>
        </row>
        <row r="1639">
          <cell r="F1639" t="str">
            <v>ZI.1110</v>
          </cell>
          <cell r="Q1639">
            <v>0</v>
          </cell>
        </row>
        <row r="1640">
          <cell r="F1640" t="str">
            <v>ZI.3110</v>
          </cell>
          <cell r="Q1640">
            <v>0</v>
          </cell>
        </row>
        <row r="1641">
          <cell r="F1641" t="str">
            <v>ZI.6140</v>
          </cell>
          <cell r="Q1641">
            <v>0</v>
          </cell>
        </row>
        <row r="1642">
          <cell r="F1642" t="str">
            <v>ZI.6110</v>
          </cell>
          <cell r="Q1642">
            <v>0</v>
          </cell>
        </row>
        <row r="1643">
          <cell r="F1643" t="str">
            <v>ZI.8110</v>
          </cell>
          <cell r="Q1643">
            <v>0</v>
          </cell>
        </row>
        <row r="1644">
          <cell r="F1644" t="str">
            <v>TT</v>
          </cell>
          <cell r="Q1644">
            <v>0</v>
          </cell>
        </row>
        <row r="1645">
          <cell r="F1645" t="str">
            <v>ZJ.7220</v>
          </cell>
          <cell r="Q1645">
            <v>0</v>
          </cell>
        </row>
        <row r="1646">
          <cell r="F1646" t="str">
            <v>ZM.1210</v>
          </cell>
          <cell r="Q1646">
            <v>0</v>
          </cell>
        </row>
        <row r="1647">
          <cell r="F1647" t="str">
            <v>ZM.2110</v>
          </cell>
          <cell r="Q1647">
            <v>0</v>
          </cell>
        </row>
        <row r="1648">
          <cell r="F1648" t="str">
            <v>ZJ.7220</v>
          </cell>
          <cell r="Q1648">
            <v>0</v>
          </cell>
        </row>
        <row r="1649">
          <cell r="F1649" t="str">
            <v>ZM.1220</v>
          </cell>
          <cell r="Q1649">
            <v>0</v>
          </cell>
        </row>
        <row r="1650">
          <cell r="F1650" t="str">
            <v>ZM.2120</v>
          </cell>
          <cell r="Q1650">
            <v>0</v>
          </cell>
        </row>
        <row r="1651">
          <cell r="F1651" t="str">
            <v>ZJ.7240</v>
          </cell>
          <cell r="Q1651">
            <v>0</v>
          </cell>
        </row>
        <row r="1652">
          <cell r="F1652" t="str">
            <v>ZM.1240</v>
          </cell>
          <cell r="Q1652">
            <v>0</v>
          </cell>
        </row>
        <row r="1653">
          <cell r="F1653" t="str">
            <v>ZM.2140</v>
          </cell>
          <cell r="Q1653">
            <v>0</v>
          </cell>
        </row>
        <row r="1654">
          <cell r="F1654" t="str">
            <v>TT</v>
          </cell>
          <cell r="Q1654">
            <v>0</v>
          </cell>
        </row>
        <row r="1655">
          <cell r="F1655" t="str">
            <v>ZJ.7272</v>
          </cell>
          <cell r="Q1655">
            <v>0</v>
          </cell>
        </row>
        <row r="1656">
          <cell r="F1656" t="str">
            <v>ZM.1272</v>
          </cell>
          <cell r="Q1656">
            <v>0</v>
          </cell>
        </row>
        <row r="1657">
          <cell r="F1657" t="str">
            <v>ZM.1160</v>
          </cell>
          <cell r="Q1657">
            <v>0</v>
          </cell>
        </row>
        <row r="1658">
          <cell r="F1658" t="str">
            <v>ZI.5120</v>
          </cell>
          <cell r="Q1658">
            <v>0</v>
          </cell>
        </row>
        <row r="1659">
          <cell r="F1659" t="str">
            <v>ZJ.7275</v>
          </cell>
          <cell r="Q1659">
            <v>0</v>
          </cell>
        </row>
        <row r="1660">
          <cell r="F1660" t="str">
            <v>ZM.1275</v>
          </cell>
          <cell r="Q1660">
            <v>0</v>
          </cell>
        </row>
        <row r="1661">
          <cell r="F1661" t="str">
            <v>ZM.2240</v>
          </cell>
          <cell r="Q1661">
            <v>0</v>
          </cell>
        </row>
        <row r="1662">
          <cell r="F1662" t="str">
            <v>ZM.1160</v>
          </cell>
          <cell r="Q1662">
            <v>0</v>
          </cell>
        </row>
        <row r="1663">
          <cell r="F1663" t="str">
            <v>TT</v>
          </cell>
          <cell r="Q1663">
            <v>0</v>
          </cell>
        </row>
        <row r="1664">
          <cell r="Q1664">
            <v>0</v>
          </cell>
        </row>
        <row r="1665">
          <cell r="F1665" t="str">
            <v>NB.2120</v>
          </cell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F1668" t="str">
            <v>TT</v>
          </cell>
          <cell r="Q1668">
            <v>0</v>
          </cell>
        </row>
        <row r="1669">
          <cell r="F1669" t="str">
            <v>NB.2120</v>
          </cell>
          <cell r="Q1669">
            <v>0</v>
          </cell>
        </row>
        <row r="1670">
          <cell r="F1670" t="str">
            <v>TT</v>
          </cell>
          <cell r="Q1670">
            <v>0</v>
          </cell>
        </row>
        <row r="1671">
          <cell r="F1671" t="str">
            <v>NB.2120</v>
          </cell>
          <cell r="Q1671">
            <v>0</v>
          </cell>
        </row>
        <row r="1672">
          <cell r="F1672" t="str">
            <v>TT</v>
          </cell>
          <cell r="Q1672">
            <v>0</v>
          </cell>
        </row>
        <row r="1673">
          <cell r="F1673" t="str">
            <v>NB.2120</v>
          </cell>
          <cell r="Q1673">
            <v>0</v>
          </cell>
        </row>
        <row r="1674">
          <cell r="F1674" t="str">
            <v>TT</v>
          </cell>
          <cell r="Q1674">
            <v>0</v>
          </cell>
        </row>
        <row r="1675">
          <cell r="Q1675">
            <v>0</v>
          </cell>
        </row>
        <row r="1676">
          <cell r="F1676" t="str">
            <v>BA.1442</v>
          </cell>
          <cell r="Q1676">
            <v>0</v>
          </cell>
        </row>
        <row r="1677">
          <cell r="F1677" t="str">
            <v>HA.1111</v>
          </cell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F1683" t="str">
            <v>HA.3213</v>
          </cell>
          <cell r="Q1683">
            <v>0</v>
          </cell>
        </row>
        <row r="1684">
          <cell r="F1684" t="str">
            <v>KP.2310</v>
          </cell>
          <cell r="Q1684">
            <v>0</v>
          </cell>
        </row>
        <row r="1685">
          <cell r="F1685" t="str">
            <v>GI.1114</v>
          </cell>
          <cell r="Q1685">
            <v>0</v>
          </cell>
        </row>
        <row r="1686">
          <cell r="F1686" t="str">
            <v>GI.2114</v>
          </cell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F1695" t="str">
            <v>GG.2314</v>
          </cell>
          <cell r="Q1695">
            <v>0</v>
          </cell>
        </row>
        <row r="1696">
          <cell r="F1696" t="str">
            <v>GG.2214</v>
          </cell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F1699" t="str">
            <v>GG.2114</v>
          </cell>
          <cell r="Q1699">
            <v>0</v>
          </cell>
        </row>
        <row r="1700">
          <cell r="F1700" t="str">
            <v>PA.1214</v>
          </cell>
          <cell r="Q1700">
            <v>0</v>
          </cell>
        </row>
        <row r="1701">
          <cell r="F1701" t="str">
            <v>PA.3114B</v>
          </cell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F1705" t="str">
            <v>UB.1110</v>
          </cell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F1709" t="str">
            <v>PA.4214</v>
          </cell>
          <cell r="Q1709">
            <v>0</v>
          </cell>
        </row>
        <row r="1710">
          <cell r="F1710" t="str">
            <v>QB.4110SR</v>
          </cell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F1715" t="str">
            <v>QB.1210</v>
          </cell>
          <cell r="Q1715">
            <v>0</v>
          </cell>
        </row>
        <row r="1716">
          <cell r="F1716" t="str">
            <v>RB.2125</v>
          </cell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F1719" t="str">
            <v>UD.3220SR1</v>
          </cell>
        </row>
        <row r="1720">
          <cell r="F1720" t="str">
            <v>UC.4210SR</v>
          </cell>
          <cell r="Q1720">
            <v>0</v>
          </cell>
        </row>
        <row r="1721">
          <cell r="F1721" t="str">
            <v>UB.1110</v>
          </cell>
          <cell r="Q1721">
            <v>0</v>
          </cell>
        </row>
        <row r="1722">
          <cell r="F1722" t="str">
            <v>UC.3110</v>
          </cell>
          <cell r="Q1722">
            <v>0</v>
          </cell>
        </row>
        <row r="1723">
          <cell r="F1723" t="str">
            <v>BB.1411</v>
          </cell>
          <cell r="Q1723">
            <v>0</v>
          </cell>
        </row>
        <row r="1724">
          <cell r="F1724" t="str">
            <v>SA.4110</v>
          </cell>
          <cell r="Q1724">
            <v>0</v>
          </cell>
        </row>
        <row r="1725">
          <cell r="F1725" t="str">
            <v>SA.7111</v>
          </cell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F1730" t="str">
            <v>SA.7111</v>
          </cell>
          <cell r="Q1730">
            <v>0</v>
          </cell>
        </row>
        <row r="1731">
          <cell r="F1731" t="str">
            <v>QA.1310</v>
          </cell>
          <cell r="Q1731">
            <v>0</v>
          </cell>
        </row>
        <row r="1732">
          <cell r="F1732" t="str">
            <v>BB.1112</v>
          </cell>
          <cell r="Q1732">
            <v>0</v>
          </cell>
        </row>
        <row r="1733">
          <cell r="F1733" t="str">
            <v>RC.1110</v>
          </cell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F1736" t="str">
            <v>ZI.5120</v>
          </cell>
          <cell r="Q1736">
            <v>0</v>
          </cell>
        </row>
        <row r="1737">
          <cell r="F1737" t="str">
            <v>TT</v>
          </cell>
          <cell r="Q1737">
            <v>0</v>
          </cell>
        </row>
        <row r="1738">
          <cell r="F1738" t="str">
            <v>TT</v>
          </cell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F1746" t="str">
            <v>BA.1442</v>
          </cell>
          <cell r="Q1746">
            <v>0</v>
          </cell>
        </row>
        <row r="1747">
          <cell r="F1747" t="str">
            <v>HA.1111SR</v>
          </cell>
          <cell r="Q1747">
            <v>0</v>
          </cell>
        </row>
        <row r="1748">
          <cell r="F1748" t="str">
            <v>HA.1213</v>
          </cell>
          <cell r="Q1748">
            <v>0</v>
          </cell>
        </row>
        <row r="1749">
          <cell r="F1749" t="str">
            <v>KA.1220</v>
          </cell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F1752" t="str">
            <v>HA.2313</v>
          </cell>
          <cell r="Q1752">
            <v>0</v>
          </cell>
        </row>
        <row r="1753">
          <cell r="F1753" t="str">
            <v>KA.2120</v>
          </cell>
          <cell r="Q1753">
            <v>0</v>
          </cell>
        </row>
        <row r="1754">
          <cell r="F1754" t="str">
            <v>B3-13e/CÑ79/57C</v>
          </cell>
          <cell r="Q1754">
            <v>0</v>
          </cell>
        </row>
        <row r="1755">
          <cell r="F1755" t="str">
            <v>BB.1112</v>
          </cell>
          <cell r="Q1755">
            <v>0</v>
          </cell>
        </row>
        <row r="1756">
          <cell r="Q1756">
            <v>0</v>
          </cell>
        </row>
        <row r="1757">
          <cell r="F1757" t="str">
            <v>BA.1442</v>
          </cell>
          <cell r="Q1757">
            <v>0</v>
          </cell>
        </row>
        <row r="1758">
          <cell r="F1758" t="str">
            <v>HA.1111SR</v>
          </cell>
          <cell r="Q1758">
            <v>0</v>
          </cell>
        </row>
        <row r="1759">
          <cell r="F1759" t="str">
            <v>HA.1213</v>
          </cell>
          <cell r="Q1759">
            <v>0</v>
          </cell>
        </row>
        <row r="1760">
          <cell r="F1760" t="str">
            <v>KA.1220</v>
          </cell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F1763" t="str">
            <v>HA.2313</v>
          </cell>
          <cell r="Q1763">
            <v>0</v>
          </cell>
        </row>
        <row r="1764">
          <cell r="F1764" t="str">
            <v>KA.2120</v>
          </cell>
          <cell r="Q1764">
            <v>0</v>
          </cell>
        </row>
        <row r="1765">
          <cell r="F1765" t="str">
            <v>B3-13e/CÑ79/57C</v>
          </cell>
          <cell r="Q1765">
            <v>0</v>
          </cell>
        </row>
        <row r="1766">
          <cell r="F1766" t="str">
            <v>BB.1112</v>
          </cell>
          <cell r="Q1766">
            <v>0</v>
          </cell>
        </row>
        <row r="1767">
          <cell r="Q1767">
            <v>0</v>
          </cell>
        </row>
        <row r="1768">
          <cell r="F1768" t="str">
            <v>BA.1442</v>
          </cell>
          <cell r="Q1768">
            <v>0</v>
          </cell>
        </row>
        <row r="1769">
          <cell r="F1769" t="str">
            <v>HA.1111SR</v>
          </cell>
          <cell r="Q1769">
            <v>0</v>
          </cell>
        </row>
        <row r="1770">
          <cell r="F1770" t="str">
            <v>HA.1213</v>
          </cell>
          <cell r="Q1770">
            <v>0</v>
          </cell>
        </row>
        <row r="1771">
          <cell r="F1771" t="str">
            <v>KA.1220</v>
          </cell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F1774" t="str">
            <v>HA.2313</v>
          </cell>
          <cell r="Q1774">
            <v>0</v>
          </cell>
        </row>
        <row r="1775">
          <cell r="F1775" t="str">
            <v>KA.2120</v>
          </cell>
          <cell r="Q1775">
            <v>0</v>
          </cell>
        </row>
        <row r="1776">
          <cell r="F1776" t="str">
            <v>B3-13e/CÑ79/57C</v>
          </cell>
          <cell r="Q1776">
            <v>0</v>
          </cell>
        </row>
        <row r="1777">
          <cell r="F1777" t="str">
            <v>BB.1112</v>
          </cell>
          <cell r="Q1777">
            <v>0</v>
          </cell>
        </row>
        <row r="1778">
          <cell r="Q1778">
            <v>0</v>
          </cell>
        </row>
        <row r="1779">
          <cell r="F1779" t="str">
            <v>BA.1442</v>
          </cell>
          <cell r="Q1779">
            <v>0</v>
          </cell>
        </row>
        <row r="1780">
          <cell r="F1780" t="str">
            <v>HA.1111SR</v>
          </cell>
          <cell r="Q1780">
            <v>0</v>
          </cell>
        </row>
        <row r="1781">
          <cell r="F1781" t="str">
            <v>HA.1213</v>
          </cell>
          <cell r="Q1781">
            <v>0</v>
          </cell>
        </row>
        <row r="1782">
          <cell r="F1782" t="str">
            <v>KA.1220</v>
          </cell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F1785" t="str">
            <v>HA.2313</v>
          </cell>
          <cell r="Q1785">
            <v>0</v>
          </cell>
        </row>
        <row r="1786">
          <cell r="F1786" t="str">
            <v>KA.2120</v>
          </cell>
          <cell r="Q1786">
            <v>0</v>
          </cell>
        </row>
        <row r="1787">
          <cell r="F1787" t="str">
            <v>B3-13e/CÑ79/57C</v>
          </cell>
          <cell r="Q1787">
            <v>0</v>
          </cell>
        </row>
        <row r="1788">
          <cell r="F1788" t="str">
            <v>BB.1112</v>
          </cell>
          <cell r="Q1788">
            <v>0</v>
          </cell>
        </row>
        <row r="1789">
          <cell r="Q1789">
            <v>0</v>
          </cell>
        </row>
        <row r="1790">
          <cell r="F1790" t="str">
            <v>BA.1442</v>
          </cell>
          <cell r="Q1790">
            <v>0</v>
          </cell>
        </row>
        <row r="1791">
          <cell r="F1791" t="str">
            <v>HA.1111SR</v>
          </cell>
          <cell r="Q1791">
            <v>0</v>
          </cell>
        </row>
        <row r="1792">
          <cell r="F1792" t="str">
            <v>HA.1213</v>
          </cell>
          <cell r="Q1792">
            <v>0</v>
          </cell>
        </row>
        <row r="1793">
          <cell r="F1793" t="str">
            <v>KA.1220</v>
          </cell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F1796" t="str">
            <v>HA.2313</v>
          </cell>
          <cell r="Q1796">
            <v>0</v>
          </cell>
        </row>
        <row r="1797">
          <cell r="F1797" t="str">
            <v>KA.2120</v>
          </cell>
          <cell r="Q1797">
            <v>0</v>
          </cell>
        </row>
        <row r="1798">
          <cell r="F1798" t="str">
            <v>B3-13e/CÑ79/57C</v>
          </cell>
          <cell r="Q1798">
            <v>0</v>
          </cell>
        </row>
        <row r="1799">
          <cell r="F1799" t="str">
            <v>BB.1112</v>
          </cell>
          <cell r="Q1799">
            <v>0</v>
          </cell>
        </row>
        <row r="1800">
          <cell r="Q1800">
            <v>0</v>
          </cell>
        </row>
        <row r="1801">
          <cell r="F1801" t="str">
            <v>BA.1442</v>
          </cell>
          <cell r="Q1801">
            <v>0</v>
          </cell>
        </row>
        <row r="1802">
          <cell r="F1802" t="str">
            <v>HA.1111SR</v>
          </cell>
          <cell r="Q1802">
            <v>0</v>
          </cell>
        </row>
        <row r="1803">
          <cell r="F1803" t="str">
            <v>HA.1213</v>
          </cell>
          <cell r="Q1803">
            <v>0</v>
          </cell>
        </row>
        <row r="1804">
          <cell r="F1804" t="str">
            <v>KA.1220</v>
          </cell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F1807" t="str">
            <v>HA.2313</v>
          </cell>
          <cell r="Q1807">
            <v>0</v>
          </cell>
        </row>
        <row r="1808">
          <cell r="F1808" t="str">
            <v>KA.2120</v>
          </cell>
          <cell r="Q1808">
            <v>0</v>
          </cell>
        </row>
        <row r="1809">
          <cell r="F1809" t="str">
            <v>B3-13e/CÑ79/57C</v>
          </cell>
          <cell r="Q1809">
            <v>0</v>
          </cell>
        </row>
        <row r="1810">
          <cell r="F1810" t="str">
            <v>BB.1112</v>
          </cell>
          <cell r="Q1810">
            <v>0</v>
          </cell>
        </row>
        <row r="1811">
          <cell r="Q1811">
            <v>0</v>
          </cell>
        </row>
        <row r="1812">
          <cell r="F1812" t="str">
            <v>BA.1442</v>
          </cell>
          <cell r="Q1812">
            <v>0</v>
          </cell>
        </row>
        <row r="1813">
          <cell r="F1813" t="str">
            <v>HA.1111SR</v>
          </cell>
          <cell r="Q1813">
            <v>0</v>
          </cell>
        </row>
        <row r="1814">
          <cell r="F1814" t="str">
            <v>HA.1213</v>
          </cell>
          <cell r="Q1814">
            <v>0</v>
          </cell>
        </row>
        <row r="1815">
          <cell r="F1815" t="str">
            <v>KA.1220</v>
          </cell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F1818" t="str">
            <v>HA.2313</v>
          </cell>
          <cell r="Q1818">
            <v>0</v>
          </cell>
        </row>
        <row r="1819">
          <cell r="F1819" t="str">
            <v>KA.2120</v>
          </cell>
          <cell r="Q1819">
            <v>0</v>
          </cell>
        </row>
        <row r="1820">
          <cell r="F1820" t="str">
            <v>B3-13e/CÑ79/57C</v>
          </cell>
          <cell r="Q1820">
            <v>0</v>
          </cell>
        </row>
        <row r="1821">
          <cell r="F1821" t="str">
            <v>BB.1112</v>
          </cell>
          <cell r="Q1821">
            <v>0</v>
          </cell>
        </row>
        <row r="1822">
          <cell r="Q1822">
            <v>0</v>
          </cell>
        </row>
        <row r="1823">
          <cell r="F1823" t="str">
            <v>IA.1130</v>
          </cell>
          <cell r="Q1823">
            <v>0</v>
          </cell>
        </row>
        <row r="1824">
          <cell r="F1824" t="str">
            <v>IA.1130</v>
          </cell>
          <cell r="Q1824">
            <v>0</v>
          </cell>
        </row>
        <row r="1825">
          <cell r="F1825" t="str">
            <v>IA.1130</v>
          </cell>
          <cell r="Q1825">
            <v>0</v>
          </cell>
        </row>
        <row r="1826">
          <cell r="Q1826">
            <v>0</v>
          </cell>
        </row>
        <row r="1827">
          <cell r="F1827" t="str">
            <v>HA.2313</v>
          </cell>
          <cell r="Q1827">
            <v>0</v>
          </cell>
        </row>
        <row r="1828">
          <cell r="F1828" t="str">
            <v>HA.2313</v>
          </cell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F1834" t="str">
            <v>HA.2313</v>
          </cell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F1837" t="str">
            <v>KA.2120</v>
          </cell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F1846" t="str">
            <v>IA.2231</v>
          </cell>
          <cell r="Q1846">
            <v>0</v>
          </cell>
        </row>
        <row r="1847">
          <cell r="F1847" t="str">
            <v>IA.2231</v>
          </cell>
          <cell r="Q1847">
            <v>0</v>
          </cell>
        </row>
        <row r="1848">
          <cell r="F1848" t="str">
            <v>IA.2231</v>
          </cell>
          <cell r="Q1848">
            <v>0</v>
          </cell>
        </row>
        <row r="1849">
          <cell r="Q1849">
            <v>0</v>
          </cell>
        </row>
        <row r="1850">
          <cell r="F1850" t="str">
            <v>HA.3113</v>
          </cell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F1864" t="str">
            <v>KA.2210</v>
          </cell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F1879" t="str">
            <v>IA.2331</v>
          </cell>
          <cell r="Q1879">
            <v>0</v>
          </cell>
        </row>
        <row r="1880">
          <cell r="F1880" t="str">
            <v>IA.2331</v>
          </cell>
          <cell r="Q1880">
            <v>0</v>
          </cell>
        </row>
        <row r="1881">
          <cell r="F1881" t="str">
            <v>IA.2331</v>
          </cell>
          <cell r="Q1881">
            <v>0</v>
          </cell>
        </row>
        <row r="1882">
          <cell r="Q1882">
            <v>0</v>
          </cell>
        </row>
        <row r="1883">
          <cell r="F1883" t="str">
            <v>HA.3113</v>
          </cell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F1897" t="str">
            <v>KA.2210</v>
          </cell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F1912" t="str">
            <v>IA.2331</v>
          </cell>
          <cell r="Q1912">
            <v>0</v>
          </cell>
        </row>
        <row r="1913">
          <cell r="F1913" t="str">
            <v>IA.2331</v>
          </cell>
          <cell r="Q1913">
            <v>0</v>
          </cell>
        </row>
        <row r="1914">
          <cell r="Q1914">
            <v>0</v>
          </cell>
        </row>
        <row r="1915">
          <cell r="F1915" t="str">
            <v>HA.3213</v>
          </cell>
          <cell r="Q1915">
            <v>0</v>
          </cell>
        </row>
        <row r="1916">
          <cell r="F1916" t="str">
            <v>KA.2310</v>
          </cell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F1919" t="str">
            <v>IA.2531</v>
          </cell>
          <cell r="Q1919">
            <v>0</v>
          </cell>
        </row>
        <row r="1920">
          <cell r="Q1920">
            <v>0</v>
          </cell>
        </row>
        <row r="1921">
          <cell r="F1921" t="str">
            <v>HA.3113</v>
          </cell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F1932" t="str">
            <v>KA.2210</v>
          </cell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F1944" t="str">
            <v>IA.2331</v>
          </cell>
          <cell r="Q1944">
            <v>0</v>
          </cell>
        </row>
        <row r="1945">
          <cell r="F1945" t="str">
            <v>IA.2331</v>
          </cell>
          <cell r="Q1945">
            <v>0</v>
          </cell>
        </row>
        <row r="1946">
          <cell r="F1946" t="str">
            <v>IA.2331</v>
          </cell>
          <cell r="Q1946">
            <v>0</v>
          </cell>
        </row>
        <row r="1947">
          <cell r="Q1947">
            <v>0</v>
          </cell>
        </row>
        <row r="1948">
          <cell r="F1948" t="str">
            <v>HA.3213</v>
          </cell>
          <cell r="Q1948">
            <v>0</v>
          </cell>
        </row>
        <row r="1949">
          <cell r="F1949" t="str">
            <v>KA.2310</v>
          </cell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F1952" t="str">
            <v>IA.2531</v>
          </cell>
          <cell r="Q1952">
            <v>0</v>
          </cell>
        </row>
        <row r="1953">
          <cell r="Q1953">
            <v>0</v>
          </cell>
        </row>
        <row r="1954">
          <cell r="F1954" t="str">
            <v>BA.1442</v>
          </cell>
          <cell r="Q1954">
            <v>0</v>
          </cell>
        </row>
        <row r="1955">
          <cell r="F1955" t="str">
            <v>HA.1111SR</v>
          </cell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F1958" t="str">
            <v>KA.1110</v>
          </cell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F1961" t="str">
            <v>HA.3313</v>
          </cell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F1964" t="str">
            <v>KA.1110</v>
          </cell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F1967" t="str">
            <v>IA.2511</v>
          </cell>
          <cell r="Q1967">
            <v>0</v>
          </cell>
        </row>
        <row r="1968">
          <cell r="F1968" t="str">
            <v>HG.4113</v>
          </cell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F1972" t="str">
            <v>KP.2310</v>
          </cell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F1976" t="str">
            <v>IA.3511</v>
          </cell>
          <cell r="Q1976">
            <v>0</v>
          </cell>
        </row>
        <row r="1977">
          <cell r="F1977" t="str">
            <v>09-09</v>
          </cell>
          <cell r="Q1977">
            <v>0</v>
          </cell>
        </row>
        <row r="1978">
          <cell r="F1978" t="str">
            <v>HA.3113</v>
          </cell>
          <cell r="Q1978">
            <v>0</v>
          </cell>
        </row>
        <row r="1979">
          <cell r="F1979" t="str">
            <v>KA.2210</v>
          </cell>
          <cell r="Q1979">
            <v>0</v>
          </cell>
        </row>
        <row r="1980">
          <cell r="F1980" t="str">
            <v>IA.2311</v>
          </cell>
          <cell r="Q1980">
            <v>0</v>
          </cell>
        </row>
        <row r="1981">
          <cell r="F1981" t="str">
            <v>GG.2214</v>
          </cell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F1984" t="str">
            <v>PA.1214</v>
          </cell>
          <cell r="Q1984">
            <v>0</v>
          </cell>
        </row>
        <row r="1985">
          <cell r="F1985" t="str">
            <v>RB.2125</v>
          </cell>
          <cell r="Q1985">
            <v>0</v>
          </cell>
        </row>
        <row r="1986">
          <cell r="F1986" t="str">
            <v>TT</v>
          </cell>
        </row>
        <row r="1987">
          <cell r="F1987" t="str">
            <v>BB.1112</v>
          </cell>
          <cell r="Q1987">
            <v>0</v>
          </cell>
        </row>
        <row r="1988">
          <cell r="Q1988">
            <v>0</v>
          </cell>
        </row>
        <row r="1989">
          <cell r="F1989" t="str">
            <v>ZI.2110</v>
          </cell>
          <cell r="Q1989">
            <v>0</v>
          </cell>
        </row>
        <row r="1990">
          <cell r="F1990" t="str">
            <v>ZI.1110</v>
          </cell>
          <cell r="Q1990">
            <v>0</v>
          </cell>
        </row>
        <row r="1991">
          <cell r="F1991" t="str">
            <v>ZI.3110</v>
          </cell>
          <cell r="Q1991">
            <v>0</v>
          </cell>
        </row>
        <row r="1992">
          <cell r="F1992" t="str">
            <v>ZI.6140</v>
          </cell>
          <cell r="Q1992">
            <v>0</v>
          </cell>
        </row>
        <row r="1993">
          <cell r="F1993" t="str">
            <v>ZI.6110</v>
          </cell>
          <cell r="Q1993">
            <v>0</v>
          </cell>
        </row>
        <row r="1994">
          <cell r="F1994" t="str">
            <v>ZI.8110</v>
          </cell>
          <cell r="Q1994">
            <v>0</v>
          </cell>
        </row>
        <row r="1995">
          <cell r="F1995" t="str">
            <v>TT</v>
          </cell>
          <cell r="Q1995">
            <v>0</v>
          </cell>
        </row>
        <row r="1996">
          <cell r="F1996" t="str">
            <v>ZJ.7220</v>
          </cell>
          <cell r="Q1996">
            <v>0</v>
          </cell>
        </row>
        <row r="1997">
          <cell r="F1997" t="str">
            <v>ZM.1210</v>
          </cell>
          <cell r="Q1997">
            <v>0</v>
          </cell>
        </row>
        <row r="1998">
          <cell r="F1998" t="str">
            <v>ZM.2110</v>
          </cell>
          <cell r="Q1998">
            <v>0</v>
          </cell>
        </row>
        <row r="1999">
          <cell r="F1999" t="str">
            <v>TT</v>
          </cell>
        </row>
        <row r="2000">
          <cell r="F2000" t="str">
            <v>ZJ.7272</v>
          </cell>
          <cell r="Q2000">
            <v>0</v>
          </cell>
        </row>
        <row r="2001">
          <cell r="F2001" t="str">
            <v>ZM.1272</v>
          </cell>
          <cell r="Q2001">
            <v>0</v>
          </cell>
        </row>
        <row r="2002">
          <cell r="F2002" t="str">
            <v>ZM.1160</v>
          </cell>
          <cell r="Q2002">
            <v>0</v>
          </cell>
        </row>
        <row r="2003">
          <cell r="F2003" t="str">
            <v>ZI.5120</v>
          </cell>
          <cell r="Q2003">
            <v>0</v>
          </cell>
        </row>
        <row r="2004">
          <cell r="F2004" t="str">
            <v>ZJ.7275</v>
          </cell>
          <cell r="Q2004">
            <v>0</v>
          </cell>
        </row>
        <row r="2005">
          <cell r="F2005" t="str">
            <v>ZM.1275</v>
          </cell>
          <cell r="Q2005">
            <v>0</v>
          </cell>
        </row>
        <row r="2006">
          <cell r="F2006" t="str">
            <v>ZM.2240</v>
          </cell>
          <cell r="Q2006">
            <v>0</v>
          </cell>
        </row>
        <row r="2007">
          <cell r="F2007" t="str">
            <v>ZM.1160</v>
          </cell>
          <cell r="Q2007">
            <v>0</v>
          </cell>
        </row>
        <row r="2008">
          <cell r="F2008" t="str">
            <v>TT</v>
          </cell>
          <cell r="Q2008">
            <v>0</v>
          </cell>
        </row>
        <row r="2009">
          <cell r="Q2009">
            <v>0</v>
          </cell>
        </row>
        <row r="2010">
          <cell r="F2010" t="str">
            <v>NB.2120</v>
          </cell>
          <cell r="Q2010">
            <v>0</v>
          </cell>
        </row>
        <row r="2011">
          <cell r="Q2011">
            <v>0</v>
          </cell>
        </row>
        <row r="2012">
          <cell r="Q2012">
            <v>0</v>
          </cell>
        </row>
        <row r="2013">
          <cell r="F2013" t="str">
            <v>TT</v>
          </cell>
          <cell r="Q2013">
            <v>0</v>
          </cell>
        </row>
        <row r="2014">
          <cell r="F2014" t="str">
            <v>NB.2120</v>
          </cell>
          <cell r="Q2014">
            <v>0</v>
          </cell>
        </row>
        <row r="2015">
          <cell r="Q2015">
            <v>0</v>
          </cell>
        </row>
        <row r="2016">
          <cell r="Q2016">
            <v>0</v>
          </cell>
        </row>
        <row r="2017">
          <cell r="Q2017">
            <v>0</v>
          </cell>
        </row>
        <row r="2018">
          <cell r="F2018" t="str">
            <v>TT</v>
          </cell>
          <cell r="Q2018">
            <v>0</v>
          </cell>
        </row>
        <row r="2019">
          <cell r="F2019" t="str">
            <v>NB.2120</v>
          </cell>
          <cell r="Q2019">
            <v>0</v>
          </cell>
        </row>
        <row r="2020">
          <cell r="F2020" t="str">
            <v>TT</v>
          </cell>
          <cell r="Q2020">
            <v>0</v>
          </cell>
        </row>
        <row r="2021">
          <cell r="Q2021">
            <v>0</v>
          </cell>
        </row>
        <row r="2022">
          <cell r="F2022" t="str">
            <v>BA.1442</v>
          </cell>
          <cell r="Q2022">
            <v>0</v>
          </cell>
        </row>
        <row r="2023">
          <cell r="F2023" t="str">
            <v>HA.1111</v>
          </cell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F2027" t="str">
            <v>HA.3213</v>
          </cell>
          <cell r="Q2027">
            <v>0</v>
          </cell>
        </row>
        <row r="2028">
          <cell r="F2028" t="str">
            <v>KP.2310</v>
          </cell>
          <cell r="Q2028">
            <v>0</v>
          </cell>
        </row>
        <row r="2029">
          <cell r="F2029" t="str">
            <v>GI.1114</v>
          </cell>
          <cell r="Q2029">
            <v>0</v>
          </cell>
        </row>
        <row r="2030">
          <cell r="F2030" t="str">
            <v>GI.2114</v>
          </cell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F2040" t="str">
            <v>GG.2214</v>
          </cell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F2044" t="str">
            <v>GG.2114</v>
          </cell>
          <cell r="Q2044">
            <v>0</v>
          </cell>
        </row>
        <row r="2045">
          <cell r="F2045" t="str">
            <v>PA.1214</v>
          </cell>
        </row>
        <row r="2046">
          <cell r="F2046" t="str">
            <v>PA.3114B</v>
          </cell>
          <cell r="Q2046">
            <v>0</v>
          </cell>
        </row>
        <row r="2047">
          <cell r="Q2047">
            <v>0</v>
          </cell>
        </row>
        <row r="2048">
          <cell r="Q2048">
            <v>0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0</v>
          </cell>
        </row>
        <row r="2055">
          <cell r="Q2055">
            <v>0</v>
          </cell>
        </row>
        <row r="2056">
          <cell r="Q2056">
            <v>0</v>
          </cell>
        </row>
        <row r="2057">
          <cell r="F2057" t="str">
            <v>PA.4214</v>
          </cell>
          <cell r="Q2057">
            <v>0</v>
          </cell>
        </row>
        <row r="2058">
          <cell r="F2058" t="str">
            <v>QB.4110SR</v>
          </cell>
          <cell r="Q2058">
            <v>0</v>
          </cell>
        </row>
        <row r="2059">
          <cell r="Q2059">
            <v>0</v>
          </cell>
        </row>
        <row r="2060">
          <cell r="Q2060">
            <v>0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F2063" t="str">
            <v>QB.1210</v>
          </cell>
          <cell r="Q2063">
            <v>0</v>
          </cell>
        </row>
        <row r="2064">
          <cell r="F2064" t="str">
            <v>RB.2125</v>
          </cell>
          <cell r="Q2064">
            <v>0</v>
          </cell>
        </row>
        <row r="2065">
          <cell r="Q2065">
            <v>0</v>
          </cell>
        </row>
        <row r="2066">
          <cell r="Q2066">
            <v>0</v>
          </cell>
        </row>
        <row r="2067">
          <cell r="Q2067">
            <v>0</v>
          </cell>
        </row>
        <row r="2068">
          <cell r="Q2068">
            <v>0</v>
          </cell>
        </row>
        <row r="2069">
          <cell r="Q2069">
            <v>0</v>
          </cell>
        </row>
        <row r="2070">
          <cell r="F2070" t="str">
            <v>UD.3220SR1</v>
          </cell>
          <cell r="Q2070">
            <v>0</v>
          </cell>
        </row>
        <row r="2071">
          <cell r="F2071" t="str">
            <v>UC.4210SR</v>
          </cell>
          <cell r="Q2071">
            <v>0</v>
          </cell>
        </row>
        <row r="2072">
          <cell r="F2072" t="str">
            <v>UB.1110</v>
          </cell>
          <cell r="Q2072">
            <v>0</v>
          </cell>
        </row>
        <row r="2073">
          <cell r="F2073" t="str">
            <v>UC.3110</v>
          </cell>
          <cell r="Q2073">
            <v>0</v>
          </cell>
        </row>
        <row r="2074">
          <cell r="F2074" t="str">
            <v>BB.1411</v>
          </cell>
          <cell r="Q2074">
            <v>0</v>
          </cell>
        </row>
        <row r="2075">
          <cell r="F2075" t="str">
            <v>SA.4110</v>
          </cell>
          <cell r="Q2075">
            <v>0</v>
          </cell>
        </row>
        <row r="2076">
          <cell r="F2076" t="str">
            <v>SA.7111</v>
          </cell>
        </row>
        <row r="2078">
          <cell r="Q2078">
            <v>0</v>
          </cell>
        </row>
        <row r="2079">
          <cell r="Q2079">
            <v>0</v>
          </cell>
        </row>
        <row r="2080">
          <cell r="Q2080">
            <v>0</v>
          </cell>
        </row>
        <row r="2081">
          <cell r="Q2081">
            <v>0</v>
          </cell>
        </row>
        <row r="2082">
          <cell r="Q2082">
            <v>0</v>
          </cell>
        </row>
        <row r="2083">
          <cell r="Q2083">
            <v>0</v>
          </cell>
        </row>
        <row r="2084">
          <cell r="F2084" t="str">
            <v>SA.7111</v>
          </cell>
          <cell r="Q2084">
            <v>0</v>
          </cell>
        </row>
        <row r="2085">
          <cell r="F2085" t="str">
            <v>QA.1310</v>
          </cell>
          <cell r="Q2085">
            <v>0</v>
          </cell>
        </row>
        <row r="2086">
          <cell r="F2086" t="str">
            <v>BB.1112</v>
          </cell>
          <cell r="Q2086">
            <v>0</v>
          </cell>
        </row>
        <row r="2087">
          <cell r="F2087" t="str">
            <v>SA.4110</v>
          </cell>
          <cell r="Q2087">
            <v>0</v>
          </cell>
        </row>
        <row r="2088">
          <cell r="F2088" t="str">
            <v>RC.1110</v>
          </cell>
          <cell r="Q2088">
            <v>0</v>
          </cell>
        </row>
        <row r="2089">
          <cell r="Q2089">
            <v>0</v>
          </cell>
        </row>
        <row r="2090">
          <cell r="Q2090">
            <v>0</v>
          </cell>
        </row>
        <row r="2091">
          <cell r="Q2091">
            <v>0</v>
          </cell>
        </row>
        <row r="2092">
          <cell r="F2092" t="str">
            <v>BA.1442</v>
          </cell>
          <cell r="Q2092">
            <v>2</v>
          </cell>
        </row>
        <row r="2093">
          <cell r="F2093" t="str">
            <v>P0.105</v>
          </cell>
          <cell r="Q2093">
            <v>2</v>
          </cell>
        </row>
        <row r="2094">
          <cell r="F2094" t="str">
            <v>P.01.05</v>
          </cell>
          <cell r="Q2094">
            <v>0</v>
          </cell>
        </row>
        <row r="2095">
          <cell r="F2095" t="str">
            <v>HA.5213</v>
          </cell>
          <cell r="Q2095">
            <v>0.53759999999999997</v>
          </cell>
        </row>
        <row r="2096">
          <cell r="F2096" t="str">
            <v>KA.2320</v>
          </cell>
          <cell r="Q2096">
            <v>6.08E-2</v>
          </cell>
        </row>
        <row r="2097">
          <cell r="F2097" t="str">
            <v>IA.3511</v>
          </cell>
          <cell r="Q2097">
            <v>0.1</v>
          </cell>
        </row>
        <row r="2098">
          <cell r="F2098" t="str">
            <v>IA.3521</v>
          </cell>
          <cell r="Q2098">
            <v>0</v>
          </cell>
        </row>
        <row r="2099">
          <cell r="F2099" t="str">
            <v>RB.2125</v>
          </cell>
          <cell r="Q2099">
            <v>253.952</v>
          </cell>
        </row>
        <row r="2100">
          <cell r="F2100" t="str">
            <v>BB.1112</v>
          </cell>
        </row>
        <row r="2101">
          <cell r="F2101" t="str">
            <v>P0.414</v>
          </cell>
          <cell r="Q2101">
            <v>7.0200000000000005</v>
          </cell>
        </row>
        <row r="2102">
          <cell r="F2102" t="str">
            <v>P.04.14</v>
          </cell>
          <cell r="Q2102">
            <v>0</v>
          </cell>
        </row>
        <row r="2103">
          <cell r="F2103" t="str">
            <v>P0.715</v>
          </cell>
          <cell r="Q2103">
            <v>2.64</v>
          </cell>
        </row>
        <row r="2104">
          <cell r="F2104" t="str">
            <v>P.07.15</v>
          </cell>
          <cell r="Q2104">
            <v>0</v>
          </cell>
        </row>
        <row r="2105">
          <cell r="F2105" t="str">
            <v>NB.2120</v>
          </cell>
          <cell r="Q2105">
            <v>2.64</v>
          </cell>
        </row>
        <row r="2106">
          <cell r="F2106" t="str">
            <v>GI.2114</v>
          </cell>
          <cell r="Q2106">
            <v>4.41</v>
          </cell>
        </row>
        <row r="2107">
          <cell r="F2107" t="str">
            <v>PA.1214</v>
          </cell>
          <cell r="Q2107">
            <v>8.82</v>
          </cell>
        </row>
        <row r="2108">
          <cell r="F2108" t="str">
            <v>UB.1110</v>
          </cell>
          <cell r="Q2108">
            <v>44.1</v>
          </cell>
        </row>
        <row r="2109">
          <cell r="F2109" t="str">
            <v>UC.3110</v>
          </cell>
          <cell r="Q2109">
            <v>44.1</v>
          </cell>
        </row>
        <row r="2110">
          <cell r="F2110" t="str">
            <v>SA.7111</v>
          </cell>
          <cell r="Q2110">
            <v>2</v>
          </cell>
        </row>
        <row r="2111">
          <cell r="F2111" t="str">
            <v>QA.1310</v>
          </cell>
          <cell r="Q2111">
            <v>2</v>
          </cell>
        </row>
        <row r="2112">
          <cell r="F2112" t="str">
            <v>TT</v>
          </cell>
          <cell r="Q2112">
            <v>10</v>
          </cell>
        </row>
        <row r="2113">
          <cell r="F2113" t="str">
            <v>BB.1112</v>
          </cell>
          <cell r="Q2113">
            <v>2</v>
          </cell>
        </row>
        <row r="2114">
          <cell r="Q2114">
            <v>0</v>
          </cell>
        </row>
        <row r="2115">
          <cell r="F2115" t="str">
            <v>VC-29</v>
          </cell>
          <cell r="Q2115">
            <v>93</v>
          </cell>
        </row>
        <row r="2116">
          <cell r="F2116" t="str">
            <v>VC-02</v>
          </cell>
          <cell r="Q2116">
            <v>275.52</v>
          </cell>
        </row>
        <row r="2117">
          <cell r="F2117" t="str">
            <v>VC-07</v>
          </cell>
          <cell r="Q2117">
            <v>307.64</v>
          </cell>
        </row>
        <row r="2118">
          <cell r="F2118" t="str">
            <v>VC-13</v>
          </cell>
          <cell r="Q2118">
            <v>20.85</v>
          </cell>
        </row>
        <row r="2119">
          <cell r="F2119" t="str">
            <v>VC-17</v>
          </cell>
          <cell r="Q2119">
            <v>25.410000000000004</v>
          </cell>
        </row>
        <row r="2120">
          <cell r="F2120" t="str">
            <v>VC-21</v>
          </cell>
          <cell r="Q2120">
            <v>68.823000000000008</v>
          </cell>
        </row>
        <row r="2121">
          <cell r="Q2121">
            <v>0</v>
          </cell>
        </row>
        <row r="2122">
          <cell r="F2122" t="str">
            <v>CA.1113</v>
          </cell>
          <cell r="Q2122">
            <v>0</v>
          </cell>
        </row>
        <row r="2123">
          <cell r="F2123" t="str">
            <v>TT</v>
          </cell>
          <cell r="Q2123">
            <v>0</v>
          </cell>
        </row>
        <row r="2124">
          <cell r="F2124" t="str">
            <v>TT</v>
          </cell>
          <cell r="Q2124">
            <v>0</v>
          </cell>
        </row>
        <row r="2125">
          <cell r="F2125" t="str">
            <v>TT</v>
          </cell>
        </row>
        <row r="2127">
          <cell r="F2127" t="str">
            <v>BA.1443</v>
          </cell>
          <cell r="Q2127">
            <v>66</v>
          </cell>
        </row>
        <row r="2128">
          <cell r="Q2128">
            <v>0</v>
          </cell>
        </row>
        <row r="2129">
          <cell r="Q2129">
            <v>0</v>
          </cell>
        </row>
        <row r="2130">
          <cell r="Q2130">
            <v>20</v>
          </cell>
        </row>
        <row r="2131">
          <cell r="Q2131">
            <v>14</v>
          </cell>
        </row>
        <row r="2132">
          <cell r="Q2132">
            <v>32</v>
          </cell>
        </row>
        <row r="2133">
          <cell r="Q2133">
            <v>0</v>
          </cell>
        </row>
        <row r="2134">
          <cell r="Q2134">
            <v>0</v>
          </cell>
        </row>
        <row r="2135">
          <cell r="Q2135">
            <v>0</v>
          </cell>
        </row>
        <row r="2136">
          <cell r="Q2136">
            <v>0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0</v>
          </cell>
        </row>
        <row r="2141">
          <cell r="F2141" t="str">
            <v>P0.105</v>
          </cell>
          <cell r="Q2141">
            <v>5.4</v>
          </cell>
        </row>
        <row r="2142">
          <cell r="Q2142">
            <v>0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2</v>
          </cell>
        </row>
        <row r="2146">
          <cell r="Q2146">
            <v>2.4000000000000004</v>
          </cell>
        </row>
        <row r="2147">
          <cell r="Q2147">
            <v>1</v>
          </cell>
        </row>
        <row r="2148">
          <cell r="Q2148">
            <v>0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F2151" t="str">
            <v>BB.1113</v>
          </cell>
          <cell r="Q2151">
            <v>0</v>
          </cell>
        </row>
        <row r="2152">
          <cell r="Q2152">
            <v>0</v>
          </cell>
        </row>
        <row r="2153">
          <cell r="Q2153">
            <v>0</v>
          </cell>
        </row>
        <row r="2154">
          <cell r="Q2154">
            <v>0</v>
          </cell>
        </row>
        <row r="2155">
          <cell r="Q2155">
            <v>0</v>
          </cell>
        </row>
        <row r="2156">
          <cell r="F2156" t="str">
            <v>HA.1313</v>
          </cell>
          <cell r="Q2156">
            <v>3.4</v>
          </cell>
        </row>
        <row r="2157">
          <cell r="F2157" t="str">
            <v>IA.1120</v>
          </cell>
          <cell r="Q2157">
            <v>0.34</v>
          </cell>
        </row>
        <row r="2158">
          <cell r="F2158" t="str">
            <v>KA.1220</v>
          </cell>
          <cell r="Q2158">
            <v>0.1</v>
          </cell>
        </row>
        <row r="2159">
          <cell r="F2159" t="str">
            <v>BB.1113</v>
          </cell>
          <cell r="Q2159">
            <v>16.5</v>
          </cell>
        </row>
        <row r="2160">
          <cell r="F2160" t="str">
            <v>VC-03/100</v>
          </cell>
          <cell r="Q2160">
            <v>59.4</v>
          </cell>
        </row>
        <row r="2161">
          <cell r="F2161" t="str">
            <v>BD.1712</v>
          </cell>
          <cell r="Q2161">
            <v>0.59399999999999997</v>
          </cell>
        </row>
        <row r="2162">
          <cell r="F2162" t="str">
            <v>BJ.1212x4</v>
          </cell>
          <cell r="Q2162">
            <v>0</v>
          </cell>
        </row>
        <row r="2163">
          <cell r="F2163" t="str">
            <v>BJ.1132x2</v>
          </cell>
          <cell r="Q2163">
            <v>0</v>
          </cell>
        </row>
        <row r="2164">
          <cell r="F2164" t="str">
            <v>BJ.1132</v>
          </cell>
          <cell r="Q2164">
            <v>0.59399999999999997</v>
          </cell>
        </row>
        <row r="2165">
          <cell r="F2165" t="str">
            <v>B13-4/CÑ79/12</v>
          </cell>
          <cell r="Q2165">
            <v>10</v>
          </cell>
        </row>
        <row r="2166">
          <cell r="F2166" t="str">
            <v>TT</v>
          </cell>
        </row>
        <row r="2167">
          <cell r="F2167" t="str">
            <v>P.04.14</v>
          </cell>
          <cell r="Q2167">
            <v>0</v>
          </cell>
        </row>
        <row r="2168">
          <cell r="F2168" t="str">
            <v>P.01.04</v>
          </cell>
        </row>
        <row r="2169">
          <cell r="F2169" t="str">
            <v>CA.1113</v>
          </cell>
        </row>
        <row r="2170">
          <cell r="F2170" t="str">
            <v>TT</v>
          </cell>
        </row>
        <row r="2171">
          <cell r="F2171" t="str">
            <v>GG.2114</v>
          </cell>
          <cell r="Q2171">
            <v>0</v>
          </cell>
        </row>
        <row r="2172">
          <cell r="F2172" t="str">
            <v>HA.1213</v>
          </cell>
          <cell r="Q2172">
            <v>0</v>
          </cell>
        </row>
        <row r="2173">
          <cell r="F2173" t="str">
            <v>TT</v>
          </cell>
        </row>
        <row r="2174">
          <cell r="Q217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aBT"/>
      <sheetName val="ChiTietDZ"/>
      <sheetName val="VatLieu"/>
      <sheetName val="THDZ"/>
      <sheetName val="ThongSo"/>
      <sheetName val="DGTH"/>
      <sheetName val="PLCT"/>
      <sheetName val="Tram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tong hop vt giong nhau"/>
      <sheetName val="TT T472-474F3"/>
      <sheetName val="HT T472-474F3"/>
      <sheetName val="TBA T472-474F3"/>
      <sheetName val="f1&amp;f3"/>
      <sheetName val="Nha DKF1"/>
      <sheetName val="10000000"/>
      <sheetName val="TienLuong"/>
      <sheetName val="P"/>
      <sheetName val="Gia Du Thau "/>
      <sheetName val="ptvt-dg"/>
      <sheetName val="tong_hop_vt_giong_nhau"/>
      <sheetName val="TT_T472-474F3"/>
      <sheetName val="HT_T472-474F3"/>
      <sheetName val="TBA_T472-474F3"/>
      <sheetName val="Nha_DKF1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MHSCT"/>
      <sheetName val="MauDZMoi"/>
      <sheetName val="KHSX"/>
      <sheetName val="ptvt"/>
      <sheetName val="CDTK"/>
      <sheetName val="KL-THO"/>
      <sheetName val="_REF"/>
      <sheetName val="Tiepdia"/>
      <sheetName val="KL-CONG"/>
      <sheetName val="VTDien"/>
      <sheetName val="THNDK"/>
      <sheetName val="gia"/>
      <sheetName val="Dutoan KL"/>
      <sheetName val="PT VATTU"/>
      <sheetName val="Kh_Hang"/>
      <sheetName val="otom"/>
      <sheetName val="TIEP KHACH"/>
      <sheetName val="dg-VTu"/>
      <sheetName val=""/>
      <sheetName val="CHITIET VL-NCHT1 (2)"/>
      <sheetName val="TONG HOP T9"/>
      <sheetName val="Gia_Du_Thau_"/>
      <sheetName val="phuluc1"/>
      <sheetName val="Bang tra"/>
      <sheetName val="KL_THO"/>
      <sheetName val="kecot"/>
      <sheetName val="KHOILUONGCONGTRINHCHINH"/>
      <sheetName val="lam-moi"/>
      <sheetName val="thao-go"/>
      <sheetName val="vankhuon"/>
      <sheetName val="DON GIA CAN THO"/>
      <sheetName val="Bia"/>
      <sheetName val="BETON"/>
      <sheetName val="Du_lieu"/>
      <sheetName val="GRAND REKAP"/>
      <sheetName val="tong_hop_vt_giong_nhau1"/>
      <sheetName val="TT_T472-474F31"/>
      <sheetName val="HT_T472-474F31"/>
      <sheetName val="TBA_T472-474F31"/>
      <sheetName val="Nha_DKF11"/>
      <sheetName val="HA_NOI1"/>
      <sheetName val="Cao_su1"/>
      <sheetName val="CN_CK1"/>
      <sheetName val="tam_ung1"/>
      <sheetName val="SP_INLUA1"/>
      <sheetName val="SP_TPBK1"/>
      <sheetName val="SP_KHAUBONG1"/>
      <sheetName val="sp_cluyen1"/>
      <sheetName val="SP_RUOT1"/>
      <sheetName val="sp_vo1"/>
      <sheetName val="sp_tpcs1"/>
      <sheetName val="Dutoan_KL"/>
      <sheetName val="PT_VATTU"/>
      <sheetName val="CHITIET VL-NC"/>
      <sheetName val="tong_hop_vt_giong_nhau2"/>
      <sheetName val="TT_T472-474F32"/>
      <sheetName val="HT_T472-474F32"/>
      <sheetName val="TBA_T472-474F32"/>
      <sheetName val="Nha_DKF12"/>
      <sheetName val="HA_NOI2"/>
      <sheetName val="Cao_su2"/>
      <sheetName val="CN_CK2"/>
      <sheetName val="tam_ung2"/>
      <sheetName val="SP_INLUA2"/>
      <sheetName val="SP_TPBK2"/>
      <sheetName val="SP_KHAUBONG2"/>
      <sheetName val="sp_cluyen2"/>
      <sheetName val="SP_RUOT2"/>
      <sheetName val="sp_vo2"/>
      <sheetName val="sp_tpcs2"/>
      <sheetName val="Gia_Du_Thau_1"/>
      <sheetName val="Dutoan_KL1"/>
      <sheetName val="PT_VATTU1"/>
      <sheetName val="tong_hop_vt_giong_nhau3"/>
      <sheetName val="TT_T472-474F33"/>
      <sheetName val="HT_T472-474F33"/>
      <sheetName val="TBA_T472-474F33"/>
      <sheetName val="Nha_DKF13"/>
      <sheetName val="HA_NOI3"/>
      <sheetName val="Cao_su3"/>
      <sheetName val="CN_CK3"/>
      <sheetName val="tam_ung3"/>
      <sheetName val="SP_INLUA3"/>
      <sheetName val="SP_TPBK3"/>
      <sheetName val="SP_KHAUBONG3"/>
      <sheetName val="sp_cluyen3"/>
      <sheetName val="SP_RUOT3"/>
      <sheetName val="sp_vo3"/>
      <sheetName val="sp_tpcs3"/>
      <sheetName val="Gia_Du_Thau_2"/>
      <sheetName val="Dutoan_KL2"/>
      <sheetName val="PT_VATTU2"/>
      <sheetName val="Data"/>
      <sheetName val="khoiluong"/>
      <sheetName val="VatHieu"/>
      <sheetName val="KL"/>
      <sheetName val="SToan-KL2"/>
      <sheetName val="phulucR"/>
      <sheetName val="DG-LAP6"/>
      <sheetName val="t_ke_22"/>
    </sheetNames>
    <sheetDataSet>
      <sheetData sheetId="0" refreshError="1">
        <row r="7">
          <cell r="H7">
            <v>0</v>
          </cell>
        </row>
        <row r="8">
          <cell r="B8" t="str">
            <v>PC30</v>
          </cell>
          <cell r="H8">
            <v>0</v>
          </cell>
        </row>
        <row r="9">
          <cell r="B9" t="str">
            <v>CATV</v>
          </cell>
          <cell r="H9">
            <v>0</v>
          </cell>
        </row>
        <row r="10">
          <cell r="B10" t="str">
            <v>H2O</v>
          </cell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B15" t="str">
            <v>PC30</v>
          </cell>
          <cell r="H15">
            <v>0</v>
          </cell>
        </row>
        <row r="16">
          <cell r="B16" t="str">
            <v>CATV</v>
          </cell>
          <cell r="H16">
            <v>0</v>
          </cell>
        </row>
        <row r="17">
          <cell r="B17" t="str">
            <v>H2O</v>
          </cell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2.5000000000000001E-2</v>
          </cell>
        </row>
        <row r="22">
          <cell r="B22" t="str">
            <v>PC30</v>
          </cell>
          <cell r="H22">
            <v>5.3043750000000003</v>
          </cell>
        </row>
        <row r="23">
          <cell r="B23" t="str">
            <v>CATV</v>
          </cell>
          <cell r="H23">
            <v>1.286375E-2</v>
          </cell>
        </row>
        <row r="24">
          <cell r="B24" t="str">
            <v>H2O</v>
          </cell>
          <cell r="H24">
            <v>4.4749999999999998E-3</v>
          </cell>
        </row>
        <row r="25">
          <cell r="H25">
            <v>5.3043749999999994</v>
          </cell>
        </row>
        <row r="26">
          <cell r="H26">
            <v>1.2863749999999998E-2</v>
          </cell>
        </row>
        <row r="27">
          <cell r="H27">
            <v>4.4749999999999989E-3</v>
          </cell>
        </row>
        <row r="28">
          <cell r="H28">
            <v>2.0909999999999997</v>
          </cell>
        </row>
        <row r="29">
          <cell r="B29" t="str">
            <v>PC30</v>
          </cell>
          <cell r="H29">
            <v>432.83699999999993</v>
          </cell>
        </row>
        <row r="30">
          <cell r="B30" t="str">
            <v>CATV</v>
          </cell>
          <cell r="H30">
            <v>1.049682</v>
          </cell>
        </row>
        <row r="31">
          <cell r="B31" t="str">
            <v>DA46</v>
          </cell>
          <cell r="H31">
            <v>1.877718</v>
          </cell>
        </row>
        <row r="32">
          <cell r="B32" t="str">
            <v>H2O</v>
          </cell>
          <cell r="H32">
            <v>0.365925</v>
          </cell>
        </row>
        <row r="33">
          <cell r="H33">
            <v>432.83700000000005</v>
          </cell>
        </row>
        <row r="34">
          <cell r="H34">
            <v>1.0496820000000002</v>
          </cell>
        </row>
        <row r="35">
          <cell r="H35">
            <v>1.8777180000000004</v>
          </cell>
        </row>
        <row r="36">
          <cell r="H36">
            <v>0.36592500000000006</v>
          </cell>
        </row>
        <row r="37">
          <cell r="H37">
            <v>1.0454999999999999</v>
          </cell>
        </row>
        <row r="38">
          <cell r="B38" t="str">
            <v>PC30</v>
          </cell>
          <cell r="H38">
            <v>357.56099999999998</v>
          </cell>
        </row>
        <row r="39">
          <cell r="B39" t="str">
            <v>CATV</v>
          </cell>
          <cell r="H39">
            <v>0.47570250000000003</v>
          </cell>
        </row>
        <row r="40">
          <cell r="B40" t="str">
            <v>DA24</v>
          </cell>
          <cell r="H40">
            <v>0.90600939000000003</v>
          </cell>
        </row>
        <row r="41">
          <cell r="B41" t="str">
            <v>H2O</v>
          </cell>
          <cell r="H41">
            <v>0.19341749999999999</v>
          </cell>
        </row>
        <row r="42">
          <cell r="H42">
            <v>357.56100000000004</v>
          </cell>
        </row>
        <row r="43">
          <cell r="H43">
            <v>0.47570250000000003</v>
          </cell>
        </row>
        <row r="44">
          <cell r="H44">
            <v>0.90600939000000003</v>
          </cell>
        </row>
        <row r="45">
          <cell r="H45">
            <v>0.19341749999999999</v>
          </cell>
        </row>
        <row r="46">
          <cell r="H46">
            <v>1.0454999999999999</v>
          </cell>
        </row>
        <row r="47">
          <cell r="B47" t="str">
            <v>PC30</v>
          </cell>
          <cell r="H47">
            <v>458.28447</v>
          </cell>
        </row>
        <row r="48">
          <cell r="B48" t="str">
            <v>CATV</v>
          </cell>
          <cell r="H48">
            <v>0.43822132499999994</v>
          </cell>
        </row>
        <row r="49">
          <cell r="B49" t="str">
            <v>DA12</v>
          </cell>
          <cell r="H49">
            <v>0.90600939000000003</v>
          </cell>
        </row>
        <row r="50">
          <cell r="B50" t="str">
            <v>H2O</v>
          </cell>
          <cell r="H50">
            <v>0.20591122500000003</v>
          </cell>
        </row>
        <row r="51">
          <cell r="H51">
            <v>458.28447000000011</v>
          </cell>
        </row>
        <row r="52">
          <cell r="H52">
            <v>0.43822132500000005</v>
          </cell>
        </row>
        <row r="53">
          <cell r="H53">
            <v>0.90600939000000014</v>
          </cell>
        </row>
        <row r="54">
          <cell r="H54">
            <v>0.20591122500000006</v>
          </cell>
        </row>
        <row r="55">
          <cell r="H55">
            <v>1.0200749999999998</v>
          </cell>
        </row>
        <row r="56">
          <cell r="B56" t="str">
            <v>PC30</v>
          </cell>
          <cell r="H56">
            <v>467.19434999999993</v>
          </cell>
        </row>
        <row r="57">
          <cell r="B57" t="str">
            <v>CATV</v>
          </cell>
          <cell r="H57">
            <v>0.43251179999999989</v>
          </cell>
        </row>
        <row r="58">
          <cell r="B58" t="str">
            <v>DA12</v>
          </cell>
          <cell r="H58">
            <v>0.87828457499999979</v>
          </cell>
        </row>
        <row r="59">
          <cell r="B59" t="str">
            <v>H2O</v>
          </cell>
          <cell r="H59">
            <v>0.18463357499999997</v>
          </cell>
        </row>
        <row r="60">
          <cell r="H60">
            <v>467.19434999999993</v>
          </cell>
        </row>
        <row r="61">
          <cell r="H61">
            <v>0.43251179999999989</v>
          </cell>
        </row>
        <row r="62">
          <cell r="H62">
            <v>0.87828457499999979</v>
          </cell>
        </row>
        <row r="63">
          <cell r="H63">
            <v>0.18463357499999997</v>
          </cell>
        </row>
      </sheetData>
      <sheetData sheetId="1" refreshError="1">
        <row r="8">
          <cell r="I8">
            <v>1</v>
          </cell>
        </row>
        <row r="9">
          <cell r="I9">
            <v>1</v>
          </cell>
        </row>
        <row r="10">
          <cell r="I10">
            <v>0</v>
          </cell>
        </row>
        <row r="11">
          <cell r="I11">
            <v>1</v>
          </cell>
        </row>
        <row r="12">
          <cell r="D12" t="str">
            <v>BM22-600</v>
          </cell>
          <cell r="I12">
            <v>2</v>
          </cell>
        </row>
        <row r="13">
          <cell r="I13">
            <v>4.9000000000000004</v>
          </cell>
        </row>
        <row r="14">
          <cell r="D14" t="str">
            <v>DCU5</v>
          </cell>
          <cell r="I14">
            <v>4.9000000000000004</v>
          </cell>
        </row>
        <row r="15">
          <cell r="D15" t="str">
            <v>ÑC1,5</v>
          </cell>
          <cell r="I15">
            <v>1</v>
          </cell>
        </row>
        <row r="16">
          <cell r="I16">
            <v>0.1</v>
          </cell>
        </row>
        <row r="17">
          <cell r="I17">
            <v>1</v>
          </cell>
        </row>
        <row r="18">
          <cell r="D18" t="str">
            <v>BM22-600</v>
          </cell>
          <cell r="I18">
            <v>2</v>
          </cell>
        </row>
        <row r="19">
          <cell r="I19">
            <v>5.9</v>
          </cell>
        </row>
        <row r="20">
          <cell r="I20">
            <v>5.9</v>
          </cell>
        </row>
        <row r="21">
          <cell r="D21" t="str">
            <v>ÑC1,5</v>
          </cell>
          <cell r="I21">
            <v>2</v>
          </cell>
        </row>
        <row r="22">
          <cell r="I22">
            <v>0.1</v>
          </cell>
        </row>
        <row r="23">
          <cell r="I23">
            <v>1</v>
          </cell>
        </row>
        <row r="24">
          <cell r="D24" t="str">
            <v>BM22-850</v>
          </cell>
          <cell r="I24">
            <v>1</v>
          </cell>
        </row>
        <row r="25">
          <cell r="I25">
            <v>3</v>
          </cell>
        </row>
        <row r="26">
          <cell r="I26">
            <v>3</v>
          </cell>
        </row>
        <row r="27">
          <cell r="D27" t="str">
            <v>ÑC1,5</v>
          </cell>
          <cell r="I27">
            <v>2</v>
          </cell>
        </row>
        <row r="28">
          <cell r="D28" t="str">
            <v>DCU2,5</v>
          </cell>
          <cell r="I28">
            <v>0.7</v>
          </cell>
        </row>
        <row r="29">
          <cell r="I29">
            <v>9.9999999999999992E-2</v>
          </cell>
        </row>
        <row r="30">
          <cell r="I30">
            <v>0</v>
          </cell>
        </row>
        <row r="31">
          <cell r="D31" t="str">
            <v>BM22-650</v>
          </cell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D34" t="str">
            <v>ÑC1,5</v>
          </cell>
          <cell r="I34">
            <v>0</v>
          </cell>
        </row>
        <row r="35">
          <cell r="I35">
            <v>0</v>
          </cell>
        </row>
        <row r="36">
          <cell r="D36" t="str">
            <v>SC</v>
          </cell>
          <cell r="I36">
            <v>1</v>
          </cell>
        </row>
        <row r="37">
          <cell r="D37" t="str">
            <v>BM22-650</v>
          </cell>
          <cell r="I37">
            <v>2</v>
          </cell>
        </row>
        <row r="38">
          <cell r="I38">
            <v>11.9</v>
          </cell>
        </row>
        <row r="39">
          <cell r="I39">
            <v>13.85</v>
          </cell>
        </row>
        <row r="40">
          <cell r="D40" t="str">
            <v>MUAÑ</v>
          </cell>
          <cell r="I40">
            <v>1.9499999999999993</v>
          </cell>
        </row>
        <row r="41">
          <cell r="D41" t="str">
            <v>ÑC1,5</v>
          </cell>
          <cell r="I41">
            <v>2</v>
          </cell>
        </row>
        <row r="42">
          <cell r="D42" t="str">
            <v>BTM250</v>
          </cell>
          <cell r="I42">
            <v>0.16</v>
          </cell>
        </row>
        <row r="43">
          <cell r="D43" t="str">
            <v>ST10M</v>
          </cell>
          <cell r="I43">
            <v>7.2499999999999991</v>
          </cell>
        </row>
        <row r="44">
          <cell r="D44" t="str">
            <v>VKM</v>
          </cell>
          <cell r="I44">
            <v>2.1099999999999997E-2</v>
          </cell>
        </row>
        <row r="45">
          <cell r="D45" t="str">
            <v>QBTUM</v>
          </cell>
          <cell r="I45">
            <v>1</v>
          </cell>
        </row>
        <row r="46">
          <cell r="I46">
            <v>0.1</v>
          </cell>
        </row>
        <row r="47">
          <cell r="I47">
            <v>1</v>
          </cell>
        </row>
        <row r="48">
          <cell r="D48" t="str">
            <v>BM22-850</v>
          </cell>
          <cell r="I48">
            <v>1</v>
          </cell>
        </row>
        <row r="49">
          <cell r="I49">
            <v>3.1</v>
          </cell>
        </row>
        <row r="50">
          <cell r="I50">
            <v>3.9</v>
          </cell>
        </row>
        <row r="51">
          <cell r="D51" t="str">
            <v>MUAÑ</v>
          </cell>
          <cell r="I51">
            <v>0.79999999999999982</v>
          </cell>
        </row>
        <row r="52">
          <cell r="D52" t="str">
            <v>ÑC1,5</v>
          </cell>
          <cell r="I52">
            <v>2</v>
          </cell>
        </row>
        <row r="53">
          <cell r="D53" t="str">
            <v>DCU5</v>
          </cell>
          <cell r="I53">
            <v>1.4</v>
          </cell>
        </row>
        <row r="54">
          <cell r="I54">
            <v>9.9999999999999992E-2</v>
          </cell>
        </row>
        <row r="55">
          <cell r="I55">
            <v>1</v>
          </cell>
        </row>
        <row r="56">
          <cell r="D56" t="str">
            <v>BM22-850</v>
          </cell>
          <cell r="I56">
            <v>1</v>
          </cell>
        </row>
        <row r="57">
          <cell r="I57">
            <v>4.2</v>
          </cell>
        </row>
        <row r="58">
          <cell r="I58">
            <v>5.01</v>
          </cell>
        </row>
        <row r="59">
          <cell r="D59" t="str">
            <v>MUAÑ</v>
          </cell>
          <cell r="I59">
            <v>3.2</v>
          </cell>
        </row>
        <row r="60">
          <cell r="D60" t="str">
            <v>DCU5</v>
          </cell>
          <cell r="I60">
            <v>1.3999999999999997</v>
          </cell>
        </row>
        <row r="61">
          <cell r="D61" t="str">
            <v>ÑC1,5</v>
          </cell>
          <cell r="I61">
            <v>1.9999999999999998</v>
          </cell>
        </row>
        <row r="62">
          <cell r="D62" t="str">
            <v>BTM250</v>
          </cell>
          <cell r="I62">
            <v>0.15999999999999998</v>
          </cell>
        </row>
        <row r="63">
          <cell r="D63" t="str">
            <v>ST10M</v>
          </cell>
          <cell r="I63">
            <v>7.2499999999999991</v>
          </cell>
        </row>
        <row r="64">
          <cell r="D64" t="str">
            <v>VKM</v>
          </cell>
          <cell r="I64">
            <v>2.1099999999999997E-2</v>
          </cell>
        </row>
        <row r="65">
          <cell r="D65" t="str">
            <v>QBTUM</v>
          </cell>
          <cell r="I65">
            <v>1</v>
          </cell>
        </row>
        <row r="66">
          <cell r="I66">
            <v>0.1</v>
          </cell>
        </row>
        <row r="67">
          <cell r="I67">
            <v>1</v>
          </cell>
        </row>
        <row r="68">
          <cell r="D68" t="str">
            <v>BM22-650</v>
          </cell>
          <cell r="I68">
            <v>2</v>
          </cell>
        </row>
        <row r="69">
          <cell r="I69">
            <v>11.1</v>
          </cell>
        </row>
        <row r="70">
          <cell r="I70">
            <v>12.3</v>
          </cell>
        </row>
        <row r="71">
          <cell r="D71" t="str">
            <v>MUAÑ</v>
          </cell>
          <cell r="I71">
            <v>1.2000000000000011</v>
          </cell>
        </row>
        <row r="72">
          <cell r="D72" t="str">
            <v>ÑC1,5</v>
          </cell>
          <cell r="I72">
            <v>2</v>
          </cell>
        </row>
        <row r="73">
          <cell r="I73">
            <v>0.1</v>
          </cell>
        </row>
        <row r="74">
          <cell r="I74">
            <v>1</v>
          </cell>
        </row>
        <row r="75">
          <cell r="D75" t="str">
            <v>BM22-850</v>
          </cell>
          <cell r="I75">
            <v>1</v>
          </cell>
        </row>
        <row r="76">
          <cell r="I76">
            <v>4.0999999999999996</v>
          </cell>
        </row>
        <row r="77">
          <cell r="I77">
            <v>3.3</v>
          </cell>
        </row>
        <row r="78">
          <cell r="D78" t="str">
            <v>DCU5</v>
          </cell>
          <cell r="I78">
            <v>1.4</v>
          </cell>
        </row>
        <row r="79">
          <cell r="D79" t="str">
            <v>ÑC1,5</v>
          </cell>
          <cell r="I79">
            <v>2</v>
          </cell>
        </row>
        <row r="80">
          <cell r="I80">
            <v>0.1</v>
          </cell>
        </row>
        <row r="81">
          <cell r="I81">
            <v>1</v>
          </cell>
        </row>
        <row r="82">
          <cell r="D82" t="str">
            <v>BM22-850</v>
          </cell>
          <cell r="I82">
            <v>1</v>
          </cell>
        </row>
        <row r="83">
          <cell r="I83">
            <v>3.3</v>
          </cell>
        </row>
        <row r="84">
          <cell r="I84">
            <v>4.0999999999999996</v>
          </cell>
        </row>
        <row r="85">
          <cell r="D85" t="str">
            <v>MUAÑ</v>
          </cell>
          <cell r="I85">
            <v>0.79999999999999982</v>
          </cell>
        </row>
        <row r="86">
          <cell r="D86" t="str">
            <v>DCU5</v>
          </cell>
          <cell r="I86">
            <v>1.4</v>
          </cell>
        </row>
        <row r="87">
          <cell r="D87" t="str">
            <v>ÑC1,5</v>
          </cell>
          <cell r="I87">
            <v>2</v>
          </cell>
        </row>
        <row r="88">
          <cell r="D88" t="str">
            <v>BTM250</v>
          </cell>
          <cell r="I88">
            <v>0.14000000000000001</v>
          </cell>
        </row>
        <row r="89">
          <cell r="D89" t="str">
            <v>ST10M</v>
          </cell>
          <cell r="I89">
            <v>6.8</v>
          </cell>
        </row>
        <row r="90">
          <cell r="D90" t="str">
            <v>VKM</v>
          </cell>
          <cell r="I90">
            <v>1.9900000000000001E-2</v>
          </cell>
        </row>
        <row r="91">
          <cell r="D91" t="str">
            <v>QBTUM</v>
          </cell>
          <cell r="I91">
            <v>2</v>
          </cell>
        </row>
        <row r="92">
          <cell r="I92">
            <v>0.1</v>
          </cell>
        </row>
        <row r="93">
          <cell r="I93">
            <v>1</v>
          </cell>
        </row>
        <row r="94">
          <cell r="D94" t="str">
            <v>BTM250</v>
          </cell>
          <cell r="I94">
            <v>1.91</v>
          </cell>
        </row>
        <row r="95">
          <cell r="D95" t="str">
            <v>BTL100</v>
          </cell>
          <cell r="I95">
            <v>0.51</v>
          </cell>
        </row>
        <row r="96">
          <cell r="D96" t="str">
            <v>ST10M</v>
          </cell>
          <cell r="I96">
            <v>46.48</v>
          </cell>
        </row>
        <row r="97">
          <cell r="D97" t="str">
            <v>ST18M</v>
          </cell>
          <cell r="I97">
            <v>93.34</v>
          </cell>
        </row>
        <row r="98">
          <cell r="D98" t="str">
            <v>VKM</v>
          </cell>
          <cell r="I98">
            <v>9.8000000000000004E-2</v>
          </cell>
        </row>
        <row r="99">
          <cell r="I99">
            <v>13</v>
          </cell>
        </row>
        <row r="100">
          <cell r="I100">
            <v>13</v>
          </cell>
        </row>
        <row r="101">
          <cell r="I101">
            <v>0.1</v>
          </cell>
        </row>
        <row r="102">
          <cell r="I102">
            <v>1</v>
          </cell>
        </row>
        <row r="103">
          <cell r="D103" t="str">
            <v>BM22-950</v>
          </cell>
          <cell r="I103">
            <v>1</v>
          </cell>
        </row>
        <row r="104">
          <cell r="I104">
            <v>5.6</v>
          </cell>
        </row>
        <row r="105">
          <cell r="I105">
            <v>6.6999999999999993</v>
          </cell>
        </row>
        <row r="106">
          <cell r="D106" t="str">
            <v>MUAÑ</v>
          </cell>
          <cell r="I106">
            <v>1.1000000000000003</v>
          </cell>
        </row>
        <row r="107">
          <cell r="D107" t="str">
            <v>DCU5</v>
          </cell>
          <cell r="I107">
            <v>1.5999999999999999</v>
          </cell>
        </row>
        <row r="108">
          <cell r="D108" t="str">
            <v>ÑC2</v>
          </cell>
          <cell r="I108">
            <v>1.9999999999999998</v>
          </cell>
        </row>
        <row r="109">
          <cell r="D109" t="str">
            <v>BTM250</v>
          </cell>
          <cell r="I109">
            <v>0.21999999999999997</v>
          </cell>
        </row>
        <row r="110">
          <cell r="D110" t="str">
            <v>ST10M</v>
          </cell>
          <cell r="I110">
            <v>9.2999999999999989</v>
          </cell>
        </row>
        <row r="111">
          <cell r="D111" t="str">
            <v>VKM</v>
          </cell>
          <cell r="I111">
            <v>2.8599999999999997E-2</v>
          </cell>
        </row>
        <row r="112">
          <cell r="D112" t="str">
            <v>QBTUM</v>
          </cell>
          <cell r="I112">
            <v>2.9999999999999996</v>
          </cell>
        </row>
        <row r="113">
          <cell r="I113">
            <v>9.9999999999999992E-2</v>
          </cell>
        </row>
        <row r="114">
          <cell r="I114">
            <v>0</v>
          </cell>
        </row>
        <row r="115">
          <cell r="D115" t="str">
            <v>BLMK</v>
          </cell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D118" t="str">
            <v>MUAÑ</v>
          </cell>
          <cell r="I118">
            <v>0</v>
          </cell>
        </row>
        <row r="119">
          <cell r="D119" t="str">
            <v>ÑC2</v>
          </cell>
          <cell r="I119">
            <v>0</v>
          </cell>
        </row>
        <row r="120">
          <cell r="D120" t="str">
            <v>QBTUM</v>
          </cell>
          <cell r="I120">
            <v>0</v>
          </cell>
        </row>
        <row r="121">
          <cell r="I121">
            <v>0</v>
          </cell>
        </row>
        <row r="122">
          <cell r="I122">
            <v>1</v>
          </cell>
        </row>
        <row r="123">
          <cell r="D123" t="str">
            <v>BTM200</v>
          </cell>
          <cell r="I123">
            <v>6.64</v>
          </cell>
        </row>
        <row r="124">
          <cell r="D124" t="str">
            <v>BTL100</v>
          </cell>
          <cell r="I124">
            <v>1.5</v>
          </cell>
        </row>
        <row r="125">
          <cell r="D125" t="str">
            <v>ST18M</v>
          </cell>
          <cell r="I125">
            <v>2.632E-2</v>
          </cell>
        </row>
        <row r="126">
          <cell r="D126" t="str">
            <v>ST18M</v>
          </cell>
          <cell r="I126">
            <v>0.38653999999999999</v>
          </cell>
        </row>
        <row r="127">
          <cell r="D127" t="str">
            <v>DCAT</v>
          </cell>
          <cell r="I127">
            <v>3.7</v>
          </cell>
        </row>
        <row r="128">
          <cell r="D128" t="str">
            <v>DCU5</v>
          </cell>
          <cell r="I128">
            <v>16.7</v>
          </cell>
        </row>
        <row r="129">
          <cell r="I129">
            <v>105</v>
          </cell>
        </row>
        <row r="130">
          <cell r="I130">
            <v>105</v>
          </cell>
        </row>
        <row r="131">
          <cell r="I131">
            <v>0.1</v>
          </cell>
        </row>
        <row r="132">
          <cell r="I132">
            <v>0</v>
          </cell>
        </row>
        <row r="133">
          <cell r="D133" t="str">
            <v>BTM200</v>
          </cell>
          <cell r="I133">
            <v>0</v>
          </cell>
        </row>
        <row r="134">
          <cell r="D134" t="str">
            <v>BTL100</v>
          </cell>
          <cell r="I134">
            <v>0</v>
          </cell>
        </row>
        <row r="135">
          <cell r="D135" t="str">
            <v>BTL100</v>
          </cell>
          <cell r="I135">
            <v>0</v>
          </cell>
        </row>
        <row r="136">
          <cell r="D136" t="str">
            <v>ST10M</v>
          </cell>
          <cell r="I136">
            <v>0</v>
          </cell>
        </row>
        <row r="137">
          <cell r="D137" t="str">
            <v>ST18M</v>
          </cell>
          <cell r="I137">
            <v>0</v>
          </cell>
        </row>
        <row r="138">
          <cell r="D138" t="str">
            <v>D57+C</v>
          </cell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1</v>
          </cell>
        </row>
        <row r="143">
          <cell r="D143" t="str">
            <v>BTM250</v>
          </cell>
          <cell r="I143">
            <v>0.78800000000000003</v>
          </cell>
        </row>
        <row r="144">
          <cell r="D144" t="str">
            <v>BTM250</v>
          </cell>
          <cell r="I144">
            <v>0.86199999999999988</v>
          </cell>
        </row>
        <row r="145">
          <cell r="D145" t="str">
            <v>BTL100</v>
          </cell>
          <cell r="I145">
            <v>0.4</v>
          </cell>
        </row>
        <row r="146">
          <cell r="D146" t="str">
            <v>ST10M</v>
          </cell>
          <cell r="I146">
            <v>63.07</v>
          </cell>
        </row>
        <row r="147">
          <cell r="D147" t="str">
            <v>ST18M</v>
          </cell>
          <cell r="I147">
            <v>49.7</v>
          </cell>
        </row>
        <row r="148">
          <cell r="D148" t="str">
            <v>VKM</v>
          </cell>
          <cell r="I148">
            <v>2.1000000000000001E-2</v>
          </cell>
        </row>
        <row r="149">
          <cell r="D149" t="str">
            <v>VKM</v>
          </cell>
          <cell r="I149">
            <v>6.7000000000000004E-2</v>
          </cell>
        </row>
        <row r="150">
          <cell r="D150" t="str">
            <v>DCU5</v>
          </cell>
          <cell r="I150">
            <v>3.9500000000000006</v>
          </cell>
        </row>
        <row r="151">
          <cell r="I151">
            <v>13.000000000000002</v>
          </cell>
        </row>
        <row r="152">
          <cell r="I152">
            <v>13.000000000000002</v>
          </cell>
        </row>
        <row r="153">
          <cell r="I153">
            <v>0.10000000000000002</v>
          </cell>
        </row>
        <row r="154">
          <cell r="I154">
            <v>1</v>
          </cell>
        </row>
        <row r="155">
          <cell r="D155" t="str">
            <v>M-25</v>
          </cell>
          <cell r="I155">
            <v>3</v>
          </cell>
        </row>
        <row r="156">
          <cell r="D156" t="str">
            <v>cTD-16/2400</v>
          </cell>
          <cell r="I156">
            <v>1</v>
          </cell>
        </row>
        <row r="157">
          <cell r="D157" t="str">
            <v>Kep-TD</v>
          </cell>
          <cell r="I157">
            <v>1</v>
          </cell>
        </row>
        <row r="158">
          <cell r="D158" t="str">
            <v>KepN-CU/AL</v>
          </cell>
          <cell r="I158">
            <v>1</v>
          </cell>
        </row>
        <row r="159">
          <cell r="I159">
            <v>3</v>
          </cell>
        </row>
        <row r="160">
          <cell r="I160">
            <v>1</v>
          </cell>
        </row>
        <row r="161">
          <cell r="I161">
            <v>10</v>
          </cell>
        </row>
        <row r="162">
          <cell r="I162">
            <v>0</v>
          </cell>
        </row>
        <row r="163">
          <cell r="I163">
            <v>1</v>
          </cell>
        </row>
        <row r="164">
          <cell r="D164" t="str">
            <v>BTLT-12</v>
          </cell>
          <cell r="I164">
            <v>1</v>
          </cell>
        </row>
        <row r="165">
          <cell r="I165">
            <v>1</v>
          </cell>
        </row>
        <row r="166">
          <cell r="I166">
            <v>1.2</v>
          </cell>
        </row>
        <row r="167">
          <cell r="I167">
            <v>1.2</v>
          </cell>
        </row>
        <row r="168">
          <cell r="I168">
            <v>1</v>
          </cell>
        </row>
        <row r="169">
          <cell r="D169" t="str">
            <v>BTLT-14</v>
          </cell>
          <cell r="I169">
            <v>1</v>
          </cell>
        </row>
        <row r="170">
          <cell r="I170">
            <v>1</v>
          </cell>
        </row>
        <row r="171">
          <cell r="I171">
            <v>1.4</v>
          </cell>
        </row>
        <row r="172">
          <cell r="I172">
            <v>1.4</v>
          </cell>
        </row>
        <row r="173">
          <cell r="I173">
            <v>1</v>
          </cell>
        </row>
        <row r="174">
          <cell r="D174" t="str">
            <v>BTLT-20</v>
          </cell>
          <cell r="I174">
            <v>1</v>
          </cell>
        </row>
        <row r="175">
          <cell r="I175">
            <v>1</v>
          </cell>
        </row>
        <row r="176">
          <cell r="I176">
            <v>1</v>
          </cell>
        </row>
        <row r="177">
          <cell r="I177">
            <v>2</v>
          </cell>
        </row>
        <row r="178">
          <cell r="I178">
            <v>1</v>
          </cell>
        </row>
        <row r="179">
          <cell r="I179">
            <v>1</v>
          </cell>
        </row>
        <row r="180">
          <cell r="D180" t="str">
            <v>GCMK</v>
          </cell>
          <cell r="I180">
            <v>14.04</v>
          </cell>
        </row>
        <row r="181">
          <cell r="D181" t="str">
            <v>GCMK</v>
          </cell>
          <cell r="I181">
            <v>2.72</v>
          </cell>
        </row>
        <row r="182">
          <cell r="D182" t="str">
            <v>BM16-240/80</v>
          </cell>
          <cell r="I182">
            <v>5</v>
          </cell>
        </row>
        <row r="183">
          <cell r="D183" t="str">
            <v>BM16-35/28</v>
          </cell>
          <cell r="I183">
            <v>2</v>
          </cell>
        </row>
        <row r="184">
          <cell r="I184">
            <v>1</v>
          </cell>
        </row>
        <row r="185">
          <cell r="I185">
            <v>20</v>
          </cell>
        </row>
        <row r="186">
          <cell r="I186">
            <v>1</v>
          </cell>
        </row>
        <row r="187">
          <cell r="D187" t="str">
            <v>GCMK</v>
          </cell>
          <cell r="I187">
            <v>17</v>
          </cell>
        </row>
        <row r="188">
          <cell r="D188" t="str">
            <v>GCMK</v>
          </cell>
          <cell r="I188">
            <v>3.09</v>
          </cell>
        </row>
        <row r="189">
          <cell r="D189" t="str">
            <v>BM16-240/80</v>
          </cell>
          <cell r="I189">
            <v>3</v>
          </cell>
        </row>
        <row r="190">
          <cell r="D190" t="str">
            <v>BM16-35/28</v>
          </cell>
          <cell r="I190">
            <v>1</v>
          </cell>
        </row>
        <row r="191">
          <cell r="I191">
            <v>1</v>
          </cell>
        </row>
        <row r="192">
          <cell r="I192">
            <v>20</v>
          </cell>
        </row>
        <row r="193">
          <cell r="I193">
            <v>1</v>
          </cell>
        </row>
        <row r="194">
          <cell r="D194" t="str">
            <v>GCMK</v>
          </cell>
          <cell r="I194">
            <v>28.09</v>
          </cell>
        </row>
        <row r="195">
          <cell r="D195" t="str">
            <v>GCMK</v>
          </cell>
          <cell r="I195">
            <v>5.4499999999999993</v>
          </cell>
        </row>
        <row r="196">
          <cell r="D196" t="str">
            <v>BM16-240/80</v>
          </cell>
          <cell r="I196">
            <v>4.9999999999999991</v>
          </cell>
        </row>
        <row r="197">
          <cell r="D197" t="str">
            <v>BM16-300/300</v>
          </cell>
          <cell r="I197">
            <v>3.9999999999999991</v>
          </cell>
        </row>
        <row r="198">
          <cell r="I198">
            <v>0.99999999999999978</v>
          </cell>
        </row>
        <row r="199">
          <cell r="I199">
            <v>39.999999999999993</v>
          </cell>
        </row>
        <row r="200">
          <cell r="I200">
            <v>1</v>
          </cell>
        </row>
        <row r="201">
          <cell r="D201" t="str">
            <v>GCMK</v>
          </cell>
          <cell r="I201">
            <v>31.04</v>
          </cell>
        </row>
        <row r="202">
          <cell r="D202" t="str">
            <v>GCMK</v>
          </cell>
          <cell r="I202">
            <v>11.9</v>
          </cell>
        </row>
        <row r="203">
          <cell r="D203" t="str">
            <v>BM16-240/80</v>
          </cell>
          <cell r="I203">
            <v>3</v>
          </cell>
        </row>
        <row r="204">
          <cell r="D204" t="str">
            <v>BM16-300/300</v>
          </cell>
          <cell r="I204">
            <v>2</v>
          </cell>
        </row>
        <row r="205">
          <cell r="I205">
            <v>1</v>
          </cell>
        </row>
        <row r="206">
          <cell r="I206">
            <v>45</v>
          </cell>
        </row>
        <row r="207">
          <cell r="I207">
            <v>1</v>
          </cell>
        </row>
        <row r="208">
          <cell r="D208" t="str">
            <v>GCMK</v>
          </cell>
          <cell r="I208">
            <v>31.04</v>
          </cell>
        </row>
        <row r="209">
          <cell r="D209" t="str">
            <v>GCMK</v>
          </cell>
          <cell r="I209">
            <v>11.56</v>
          </cell>
        </row>
        <row r="210">
          <cell r="D210" t="str">
            <v>BM16-240/80</v>
          </cell>
          <cell r="I210">
            <v>3</v>
          </cell>
        </row>
        <row r="211">
          <cell r="D211" t="str">
            <v>BM16-300/300</v>
          </cell>
          <cell r="I211">
            <v>2</v>
          </cell>
        </row>
        <row r="212">
          <cell r="I212">
            <v>1</v>
          </cell>
        </row>
        <row r="213">
          <cell r="I213">
            <v>45</v>
          </cell>
        </row>
        <row r="214">
          <cell r="I214">
            <v>1</v>
          </cell>
        </row>
        <row r="215">
          <cell r="D215" t="str">
            <v>GCMK</v>
          </cell>
          <cell r="I215">
            <v>48.25</v>
          </cell>
        </row>
        <row r="216">
          <cell r="D216" t="str">
            <v>GCMK</v>
          </cell>
          <cell r="I216">
            <v>19.149999999999999</v>
          </cell>
        </row>
        <row r="217">
          <cell r="D217" t="str">
            <v>GCMK</v>
          </cell>
          <cell r="I217">
            <v>7.0299999999999994</v>
          </cell>
        </row>
        <row r="218">
          <cell r="D218" t="str">
            <v>BM16-260</v>
          </cell>
          <cell r="I218">
            <v>0.99999999999999989</v>
          </cell>
        </row>
        <row r="219">
          <cell r="D219" t="str">
            <v>BM16-70</v>
          </cell>
          <cell r="I219">
            <v>1.9999999999999998</v>
          </cell>
        </row>
        <row r="220">
          <cell r="D220" t="str">
            <v>BM16-400</v>
          </cell>
          <cell r="I220">
            <v>2.9999999999999996</v>
          </cell>
        </row>
        <row r="221">
          <cell r="D221" t="str">
            <v>BM16-100</v>
          </cell>
          <cell r="I221">
            <v>3.9999999999999996</v>
          </cell>
        </row>
        <row r="222">
          <cell r="D222" t="str">
            <v>CD-194/7,135</v>
          </cell>
          <cell r="I222">
            <v>0.99999999999999989</v>
          </cell>
        </row>
        <row r="223">
          <cell r="D223" t="str">
            <v>CD-210/7,24</v>
          </cell>
          <cell r="I223">
            <v>0.99999999999999989</v>
          </cell>
        </row>
        <row r="224">
          <cell r="I224">
            <v>0.99999999999999989</v>
          </cell>
        </row>
        <row r="225">
          <cell r="I225">
            <v>1.9999999999999998</v>
          </cell>
        </row>
        <row r="226">
          <cell r="I226">
            <v>91.999999999999986</v>
          </cell>
        </row>
        <row r="227">
          <cell r="I227">
            <v>0</v>
          </cell>
        </row>
        <row r="228">
          <cell r="D228" t="str">
            <v>GCMK</v>
          </cell>
          <cell r="I228">
            <v>0</v>
          </cell>
        </row>
        <row r="229">
          <cell r="D229" t="str">
            <v>GCMK</v>
          </cell>
          <cell r="I229">
            <v>0</v>
          </cell>
        </row>
        <row r="230">
          <cell r="D230" t="str">
            <v>GCMK</v>
          </cell>
          <cell r="I230">
            <v>0</v>
          </cell>
        </row>
        <row r="231">
          <cell r="D231" t="str">
            <v>GCMK</v>
          </cell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D236" t="str">
            <v>GCMK</v>
          </cell>
          <cell r="I236">
            <v>14.78</v>
          </cell>
        </row>
        <row r="237">
          <cell r="D237" t="str">
            <v>GCMK</v>
          </cell>
          <cell r="I237">
            <v>2.88</v>
          </cell>
        </row>
        <row r="238">
          <cell r="D238" t="str">
            <v>BM16-240/80</v>
          </cell>
          <cell r="I238">
            <v>1</v>
          </cell>
        </row>
        <row r="239">
          <cell r="D239" t="str">
            <v>BM16-35/28</v>
          </cell>
          <cell r="I239">
            <v>1</v>
          </cell>
        </row>
        <row r="240">
          <cell r="I240">
            <v>1</v>
          </cell>
        </row>
        <row r="241">
          <cell r="I241">
            <v>19</v>
          </cell>
        </row>
        <row r="242">
          <cell r="I242">
            <v>0</v>
          </cell>
        </row>
        <row r="243">
          <cell r="D243" t="str">
            <v>GCMK</v>
          </cell>
          <cell r="I243">
            <v>0</v>
          </cell>
        </row>
        <row r="244">
          <cell r="D244" t="str">
            <v>GCMK</v>
          </cell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1</v>
          </cell>
        </row>
        <row r="248">
          <cell r="D248" t="str">
            <v>GCMK</v>
          </cell>
          <cell r="I248">
            <v>29.56</v>
          </cell>
        </row>
        <row r="249">
          <cell r="D249" t="str">
            <v>GCMK</v>
          </cell>
          <cell r="I249">
            <v>11.9</v>
          </cell>
        </row>
        <row r="250">
          <cell r="D250" t="str">
            <v>GCMK</v>
          </cell>
          <cell r="I250">
            <v>5.3899999999999988</v>
          </cell>
        </row>
        <row r="251">
          <cell r="D251" t="str">
            <v>BM16-35/28</v>
          </cell>
          <cell r="I251">
            <v>7.9999999999999991</v>
          </cell>
        </row>
        <row r="252">
          <cell r="D252" t="str">
            <v>BM16-240/80</v>
          </cell>
          <cell r="I252">
            <v>2.9999999999999996</v>
          </cell>
        </row>
        <row r="253">
          <cell r="D253" t="str">
            <v>BM16-300/300</v>
          </cell>
          <cell r="I253">
            <v>1.9999999999999998</v>
          </cell>
        </row>
        <row r="254">
          <cell r="I254">
            <v>0.99999999999999989</v>
          </cell>
        </row>
        <row r="255">
          <cell r="I255">
            <v>48.999999999999993</v>
          </cell>
        </row>
        <row r="256">
          <cell r="I256">
            <v>1</v>
          </cell>
        </row>
        <row r="257">
          <cell r="D257" t="str">
            <v>GCMK</v>
          </cell>
          <cell r="I257">
            <v>62.08</v>
          </cell>
        </row>
        <row r="258">
          <cell r="D258" t="str">
            <v>GCMK</v>
          </cell>
          <cell r="I258">
            <v>20.84</v>
          </cell>
        </row>
        <row r="259">
          <cell r="D259" t="str">
            <v>GCMK</v>
          </cell>
          <cell r="I259">
            <v>10.9</v>
          </cell>
        </row>
        <row r="260">
          <cell r="D260" t="str">
            <v>BM16-35/28</v>
          </cell>
          <cell r="I260">
            <v>16</v>
          </cell>
        </row>
        <row r="261">
          <cell r="D261" t="str">
            <v>BM16-240/80</v>
          </cell>
          <cell r="I261">
            <v>2</v>
          </cell>
        </row>
        <row r="262">
          <cell r="D262" t="str">
            <v>BM16-260</v>
          </cell>
          <cell r="I262">
            <v>4</v>
          </cell>
        </row>
        <row r="263">
          <cell r="D263" t="str">
            <v>BM16-300/300</v>
          </cell>
          <cell r="I263">
            <v>4</v>
          </cell>
        </row>
        <row r="264">
          <cell r="I264">
            <v>1</v>
          </cell>
        </row>
        <row r="265">
          <cell r="I265">
            <v>100</v>
          </cell>
        </row>
        <row r="266">
          <cell r="I266">
            <v>1</v>
          </cell>
        </row>
        <row r="267">
          <cell r="D267" t="str">
            <v>GCMK</v>
          </cell>
          <cell r="I267">
            <v>96.5</v>
          </cell>
        </row>
        <row r="268">
          <cell r="D268" t="str">
            <v>GCMK</v>
          </cell>
          <cell r="I268">
            <v>38.299999999999997</v>
          </cell>
        </row>
        <row r="269">
          <cell r="D269" t="str">
            <v>GCMK</v>
          </cell>
          <cell r="I269">
            <v>14.170000000000002</v>
          </cell>
        </row>
        <row r="270">
          <cell r="D270" t="str">
            <v>BM16-40/30</v>
          </cell>
          <cell r="I270">
            <v>6.0000000000000009</v>
          </cell>
        </row>
        <row r="271">
          <cell r="D271" t="str">
            <v>BM16-100</v>
          </cell>
          <cell r="I271">
            <v>12.000000000000002</v>
          </cell>
        </row>
        <row r="272">
          <cell r="D272" t="str">
            <v>BM16-400</v>
          </cell>
          <cell r="I272">
            <v>5.0000000000000009</v>
          </cell>
        </row>
        <row r="273">
          <cell r="D273" t="str">
            <v>CD-194/7,135</v>
          </cell>
          <cell r="I273">
            <v>1.0000000000000002</v>
          </cell>
        </row>
        <row r="274">
          <cell r="D274" t="str">
            <v>CD-201/7,24</v>
          </cell>
          <cell r="I274">
            <v>1.0000000000000002</v>
          </cell>
        </row>
        <row r="275">
          <cell r="D275" t="str">
            <v>CD-207/7,365</v>
          </cell>
          <cell r="I275">
            <v>1.0000000000000002</v>
          </cell>
        </row>
        <row r="276">
          <cell r="D276" t="str">
            <v>CD-215/7,64</v>
          </cell>
          <cell r="I276">
            <v>1.0000000000000002</v>
          </cell>
        </row>
        <row r="277">
          <cell r="D277" t="str">
            <v>CD-222/8,05</v>
          </cell>
          <cell r="I277">
            <v>1.0000000000000002</v>
          </cell>
        </row>
        <row r="278">
          <cell r="I278">
            <v>1.0000000000000002</v>
          </cell>
        </row>
        <row r="279">
          <cell r="I279">
            <v>5.0000000000000009</v>
          </cell>
        </row>
        <row r="280">
          <cell r="I280">
            <v>192.00000000000006</v>
          </cell>
        </row>
        <row r="281">
          <cell r="I281">
            <v>1</v>
          </cell>
        </row>
        <row r="282">
          <cell r="D282" t="str">
            <v>B16-230</v>
          </cell>
          <cell r="I282">
            <v>1</v>
          </cell>
        </row>
        <row r="283">
          <cell r="D283" t="str">
            <v>SC</v>
          </cell>
          <cell r="I283">
            <v>1</v>
          </cell>
        </row>
        <row r="284">
          <cell r="D284" t="str">
            <v>K3B-C3/8</v>
          </cell>
          <cell r="I284">
            <v>4</v>
          </cell>
        </row>
        <row r="285">
          <cell r="D285" t="str">
            <v>C3/8</v>
          </cell>
          <cell r="I285">
            <v>17</v>
          </cell>
        </row>
        <row r="286">
          <cell r="D286" t="str">
            <v>YC</v>
          </cell>
          <cell r="I286">
            <v>2</v>
          </cell>
        </row>
        <row r="287">
          <cell r="D287" t="str">
            <v>MN3</v>
          </cell>
          <cell r="I287">
            <v>1</v>
          </cell>
        </row>
        <row r="288">
          <cell r="I288">
            <v>1</v>
          </cell>
        </row>
        <row r="289">
          <cell r="I289">
            <v>40</v>
          </cell>
        </row>
        <row r="290">
          <cell r="I290">
            <v>1</v>
          </cell>
        </row>
        <row r="291">
          <cell r="D291" t="str">
            <v>B16-230</v>
          </cell>
          <cell r="I291">
            <v>1</v>
          </cell>
        </row>
        <row r="292">
          <cell r="D292" t="str">
            <v>SC</v>
          </cell>
          <cell r="I292">
            <v>1</v>
          </cell>
        </row>
        <row r="293">
          <cell r="D293" t="str">
            <v>K3B-C3/8</v>
          </cell>
          <cell r="I293">
            <v>4</v>
          </cell>
        </row>
        <row r="294">
          <cell r="D294" t="str">
            <v>C3/8</v>
          </cell>
          <cell r="I294">
            <v>19</v>
          </cell>
        </row>
        <row r="295">
          <cell r="D295" t="str">
            <v>YC</v>
          </cell>
          <cell r="I295">
            <v>2</v>
          </cell>
        </row>
        <row r="296">
          <cell r="D296" t="str">
            <v>MN3</v>
          </cell>
          <cell r="I296">
            <v>1</v>
          </cell>
        </row>
        <row r="297">
          <cell r="I297">
            <v>1</v>
          </cell>
        </row>
        <row r="298">
          <cell r="I298">
            <v>40</v>
          </cell>
        </row>
        <row r="299">
          <cell r="I299">
            <v>1</v>
          </cell>
        </row>
        <row r="300">
          <cell r="D300" t="str">
            <v>CD-682</v>
          </cell>
          <cell r="I300">
            <v>1</v>
          </cell>
        </row>
        <row r="301">
          <cell r="D301" t="str">
            <v>BM16-100/100</v>
          </cell>
          <cell r="I301">
            <v>2</v>
          </cell>
        </row>
        <row r="302">
          <cell r="D302" t="str">
            <v>GCMK</v>
          </cell>
          <cell r="I302">
            <v>4.641</v>
          </cell>
        </row>
        <row r="303">
          <cell r="D303" t="str">
            <v>MT</v>
          </cell>
          <cell r="I303">
            <v>2</v>
          </cell>
        </row>
        <row r="304">
          <cell r="D304" t="str">
            <v>K3B-C5/8</v>
          </cell>
          <cell r="I304">
            <v>16</v>
          </cell>
        </row>
        <row r="305">
          <cell r="D305" t="str">
            <v>SC</v>
          </cell>
          <cell r="I305">
            <v>2</v>
          </cell>
        </row>
        <row r="306">
          <cell r="D306" t="str">
            <v>C5/8</v>
          </cell>
          <cell r="I306">
            <v>34</v>
          </cell>
        </row>
        <row r="307">
          <cell r="D307" t="str">
            <v>YC</v>
          </cell>
          <cell r="I307">
            <v>4</v>
          </cell>
        </row>
        <row r="308">
          <cell r="D308" t="str">
            <v>MN3</v>
          </cell>
          <cell r="I308">
            <v>2</v>
          </cell>
        </row>
        <row r="309">
          <cell r="I309">
            <v>1</v>
          </cell>
        </row>
        <row r="310">
          <cell r="I310">
            <v>40</v>
          </cell>
        </row>
        <row r="311">
          <cell r="I311">
            <v>1</v>
          </cell>
        </row>
        <row r="312">
          <cell r="D312" t="str">
            <v>CD-682</v>
          </cell>
          <cell r="I312">
            <v>1</v>
          </cell>
        </row>
        <row r="313">
          <cell r="D313" t="str">
            <v>BM16-100/100</v>
          </cell>
          <cell r="I313">
            <v>2</v>
          </cell>
        </row>
        <row r="314">
          <cell r="D314" t="str">
            <v>GCMK</v>
          </cell>
          <cell r="I314">
            <v>4.641</v>
          </cell>
        </row>
        <row r="315">
          <cell r="D315" t="str">
            <v>MT</v>
          </cell>
          <cell r="I315">
            <v>2</v>
          </cell>
        </row>
        <row r="316">
          <cell r="D316" t="str">
            <v>K3B-C5/8</v>
          </cell>
          <cell r="I316">
            <v>16</v>
          </cell>
        </row>
        <row r="317">
          <cell r="D317" t="str">
            <v>SC</v>
          </cell>
          <cell r="I317">
            <v>2</v>
          </cell>
        </row>
        <row r="318">
          <cell r="D318" t="str">
            <v>C5/8</v>
          </cell>
          <cell r="I318">
            <v>38</v>
          </cell>
        </row>
        <row r="319">
          <cell r="D319" t="str">
            <v>YC</v>
          </cell>
          <cell r="I319">
            <v>4</v>
          </cell>
        </row>
        <row r="320">
          <cell r="D320" t="str">
            <v>MN3</v>
          </cell>
          <cell r="I320">
            <v>2</v>
          </cell>
        </row>
        <row r="321">
          <cell r="I321">
            <v>1</v>
          </cell>
        </row>
        <row r="322">
          <cell r="I322">
            <v>40</v>
          </cell>
        </row>
        <row r="323">
          <cell r="I323">
            <v>1</v>
          </cell>
        </row>
        <row r="324">
          <cell r="D324" t="str">
            <v>CD-682</v>
          </cell>
          <cell r="I324">
            <v>1</v>
          </cell>
        </row>
        <row r="325">
          <cell r="D325" t="str">
            <v>BM16-100/100</v>
          </cell>
          <cell r="I325">
            <v>2</v>
          </cell>
        </row>
        <row r="326">
          <cell r="D326" t="str">
            <v>GCMK</v>
          </cell>
          <cell r="I326">
            <v>2.3205999999999998</v>
          </cell>
        </row>
        <row r="327">
          <cell r="D327" t="str">
            <v>MT</v>
          </cell>
          <cell r="I327">
            <v>1</v>
          </cell>
        </row>
        <row r="328">
          <cell r="D328" t="str">
            <v>K3B-C5/8</v>
          </cell>
          <cell r="I328">
            <v>8</v>
          </cell>
        </row>
        <row r="329">
          <cell r="D329" t="str">
            <v>SC</v>
          </cell>
          <cell r="I329">
            <v>1</v>
          </cell>
        </row>
        <row r="330">
          <cell r="D330" t="str">
            <v>C5/8</v>
          </cell>
          <cell r="I330">
            <v>17</v>
          </cell>
        </row>
        <row r="331">
          <cell r="D331" t="str">
            <v>YC</v>
          </cell>
          <cell r="I331">
            <v>4</v>
          </cell>
        </row>
        <row r="332">
          <cell r="D332" t="str">
            <v>MN3</v>
          </cell>
          <cell r="I332">
            <v>2</v>
          </cell>
        </row>
        <row r="333">
          <cell r="I333">
            <v>1</v>
          </cell>
        </row>
        <row r="334">
          <cell r="I334">
            <v>40</v>
          </cell>
        </row>
        <row r="335">
          <cell r="I335">
            <v>1</v>
          </cell>
        </row>
        <row r="336">
          <cell r="D336" t="str">
            <v>CD-682</v>
          </cell>
          <cell r="I336">
            <v>1</v>
          </cell>
        </row>
        <row r="337">
          <cell r="D337" t="str">
            <v>BM16-100/100</v>
          </cell>
          <cell r="I337">
            <v>2</v>
          </cell>
        </row>
        <row r="338">
          <cell r="D338" t="str">
            <v>GCMK</v>
          </cell>
          <cell r="I338">
            <v>2.3205999999999998</v>
          </cell>
        </row>
        <row r="339">
          <cell r="D339" t="str">
            <v>MT</v>
          </cell>
          <cell r="I339">
            <v>1</v>
          </cell>
        </row>
        <row r="340">
          <cell r="D340" t="str">
            <v>K3B-C5/8</v>
          </cell>
          <cell r="I340">
            <v>8</v>
          </cell>
        </row>
        <row r="341">
          <cell r="D341" t="str">
            <v>SC</v>
          </cell>
          <cell r="I341">
            <v>1</v>
          </cell>
        </row>
        <row r="342">
          <cell r="D342" t="str">
            <v>C5/8</v>
          </cell>
          <cell r="I342">
            <v>19</v>
          </cell>
        </row>
        <row r="343">
          <cell r="D343" t="str">
            <v>YC</v>
          </cell>
          <cell r="I343">
            <v>4</v>
          </cell>
        </row>
        <row r="344">
          <cell r="D344" t="str">
            <v>MN3</v>
          </cell>
          <cell r="I344">
            <v>2</v>
          </cell>
        </row>
        <row r="345">
          <cell r="I345">
            <v>1</v>
          </cell>
        </row>
        <row r="346">
          <cell r="I346">
            <v>40</v>
          </cell>
        </row>
        <row r="347">
          <cell r="I347">
            <v>1</v>
          </cell>
        </row>
        <row r="348">
          <cell r="D348" t="str">
            <v>B16-230</v>
          </cell>
          <cell r="I348">
            <v>2</v>
          </cell>
        </row>
        <row r="349">
          <cell r="D349" t="str">
            <v>SC</v>
          </cell>
          <cell r="I349">
            <v>4</v>
          </cell>
        </row>
        <row r="350">
          <cell r="D350" t="str">
            <v>CD-195/6,82</v>
          </cell>
          <cell r="I350">
            <v>1</v>
          </cell>
        </row>
        <row r="351">
          <cell r="D351" t="str">
            <v>CD-207/7,25</v>
          </cell>
          <cell r="I351">
            <v>1</v>
          </cell>
        </row>
        <row r="352">
          <cell r="D352" t="str">
            <v>BM16-100</v>
          </cell>
          <cell r="I352">
            <v>4</v>
          </cell>
        </row>
        <row r="353">
          <cell r="D353" t="str">
            <v>GCMK</v>
          </cell>
          <cell r="I353">
            <v>4.6411999999999995</v>
          </cell>
        </row>
        <row r="354">
          <cell r="D354" t="str">
            <v>MT</v>
          </cell>
          <cell r="I354">
            <v>2</v>
          </cell>
        </row>
        <row r="355">
          <cell r="D355" t="str">
            <v>K3B-C3/8</v>
          </cell>
          <cell r="I355">
            <v>32</v>
          </cell>
        </row>
        <row r="356">
          <cell r="D356" t="str">
            <v>C3/8</v>
          </cell>
          <cell r="I356">
            <v>53</v>
          </cell>
        </row>
        <row r="357">
          <cell r="D357" t="str">
            <v>YC</v>
          </cell>
          <cell r="I357">
            <v>12</v>
          </cell>
        </row>
        <row r="358">
          <cell r="D358" t="str">
            <v>MN3</v>
          </cell>
          <cell r="I358">
            <v>1</v>
          </cell>
        </row>
        <row r="359">
          <cell r="I359">
            <v>4</v>
          </cell>
        </row>
        <row r="360">
          <cell r="I360">
            <v>2</v>
          </cell>
        </row>
        <row r="361">
          <cell r="I361">
            <v>120</v>
          </cell>
        </row>
        <row r="362">
          <cell r="I362">
            <v>1</v>
          </cell>
        </row>
        <row r="363">
          <cell r="D363" t="str">
            <v>CD-682</v>
          </cell>
          <cell r="I363">
            <v>2</v>
          </cell>
        </row>
        <row r="364">
          <cell r="D364" t="str">
            <v>BM16-100/100</v>
          </cell>
          <cell r="I364">
            <v>4</v>
          </cell>
        </row>
        <row r="365">
          <cell r="D365" t="str">
            <v>GCMK</v>
          </cell>
          <cell r="I365">
            <v>4.6411999999999995</v>
          </cell>
        </row>
        <row r="366">
          <cell r="D366" t="str">
            <v>MT</v>
          </cell>
          <cell r="I366">
            <v>2</v>
          </cell>
        </row>
        <row r="367">
          <cell r="D367" t="str">
            <v>K3B-C3/8</v>
          </cell>
          <cell r="I367">
            <v>16</v>
          </cell>
        </row>
        <row r="368">
          <cell r="D368" t="str">
            <v>SC</v>
          </cell>
          <cell r="I368">
            <v>2</v>
          </cell>
        </row>
        <row r="369">
          <cell r="D369" t="str">
            <v>C3/8</v>
          </cell>
          <cell r="I369">
            <v>34</v>
          </cell>
        </row>
        <row r="370">
          <cell r="D370" t="str">
            <v>YC</v>
          </cell>
          <cell r="I370">
            <v>4</v>
          </cell>
        </row>
        <row r="371">
          <cell r="D371" t="str">
            <v>MN3</v>
          </cell>
          <cell r="I371">
            <v>2</v>
          </cell>
        </row>
        <row r="372">
          <cell r="I372">
            <v>2</v>
          </cell>
        </row>
        <row r="373">
          <cell r="I373">
            <v>2</v>
          </cell>
        </row>
        <row r="374">
          <cell r="I374">
            <v>120</v>
          </cell>
        </row>
        <row r="375">
          <cell r="I375">
            <v>1</v>
          </cell>
        </row>
        <row r="376">
          <cell r="D376" t="str">
            <v>B16-230</v>
          </cell>
          <cell r="I376">
            <v>1</v>
          </cell>
        </row>
        <row r="377">
          <cell r="D377" t="str">
            <v>K3B-C3/8</v>
          </cell>
          <cell r="I377">
            <v>5</v>
          </cell>
        </row>
        <row r="378">
          <cell r="D378" t="str">
            <v>SC</v>
          </cell>
          <cell r="I378">
            <v>1</v>
          </cell>
        </row>
        <row r="379">
          <cell r="D379" t="str">
            <v>C3/8</v>
          </cell>
          <cell r="I379">
            <v>11.5</v>
          </cell>
        </row>
        <row r="380">
          <cell r="D380" t="str">
            <v>YC</v>
          </cell>
          <cell r="I380">
            <v>3</v>
          </cell>
        </row>
        <row r="381">
          <cell r="D381" t="str">
            <v>GCMK</v>
          </cell>
          <cell r="I381">
            <v>9.5</v>
          </cell>
        </row>
        <row r="382">
          <cell r="D382" t="str">
            <v>GCMK</v>
          </cell>
          <cell r="I382">
            <v>0.6</v>
          </cell>
        </row>
        <row r="383">
          <cell r="D383" t="str">
            <v>GCMK</v>
          </cell>
          <cell r="I383">
            <v>0.78</v>
          </cell>
        </row>
        <row r="384">
          <cell r="D384" t="str">
            <v>GCMK</v>
          </cell>
          <cell r="I384">
            <v>0.66</v>
          </cell>
        </row>
        <row r="385">
          <cell r="D385" t="str">
            <v>BM16-60</v>
          </cell>
          <cell r="I385">
            <v>2</v>
          </cell>
        </row>
        <row r="386">
          <cell r="D386" t="str">
            <v>BM16-250/80</v>
          </cell>
          <cell r="I386">
            <v>1</v>
          </cell>
        </row>
        <row r="387">
          <cell r="D387" t="str">
            <v>MN</v>
          </cell>
          <cell r="I387">
            <v>1</v>
          </cell>
        </row>
        <row r="388">
          <cell r="I388">
            <v>1</v>
          </cell>
        </row>
        <row r="389">
          <cell r="D389" t="str">
            <v>BM16-260</v>
          </cell>
          <cell r="I389">
            <v>120</v>
          </cell>
        </row>
        <row r="390">
          <cell r="I390">
            <v>1</v>
          </cell>
        </row>
        <row r="391">
          <cell r="D391" t="str">
            <v>GCMK</v>
          </cell>
          <cell r="I391">
            <v>13.64</v>
          </cell>
        </row>
        <row r="392">
          <cell r="D392" t="str">
            <v>BM16-100/100</v>
          </cell>
          <cell r="I392">
            <v>4</v>
          </cell>
        </row>
        <row r="393">
          <cell r="D393" t="str">
            <v>GCMK</v>
          </cell>
          <cell r="I393">
            <v>4.6411999999999995</v>
          </cell>
        </row>
        <row r="394">
          <cell r="D394" t="str">
            <v>MT</v>
          </cell>
          <cell r="I394">
            <v>2</v>
          </cell>
        </row>
        <row r="395">
          <cell r="D395" t="str">
            <v>K3B-C3/8</v>
          </cell>
          <cell r="I395">
            <v>16</v>
          </cell>
        </row>
        <row r="396">
          <cell r="D396" t="str">
            <v>SC</v>
          </cell>
          <cell r="I396">
            <v>2</v>
          </cell>
        </row>
        <row r="397">
          <cell r="D397" t="str">
            <v>C3/8</v>
          </cell>
          <cell r="I397">
            <v>38</v>
          </cell>
        </row>
        <row r="398">
          <cell r="D398" t="str">
            <v>YC</v>
          </cell>
          <cell r="I398">
            <v>4</v>
          </cell>
        </row>
        <row r="399">
          <cell r="D399" t="str">
            <v>MN3</v>
          </cell>
          <cell r="I399">
            <v>2</v>
          </cell>
        </row>
        <row r="400">
          <cell r="I400">
            <v>2</v>
          </cell>
        </row>
        <row r="401">
          <cell r="I401">
            <v>2</v>
          </cell>
        </row>
        <row r="402">
          <cell r="I402">
            <v>120</v>
          </cell>
        </row>
        <row r="403">
          <cell r="I403">
            <v>1</v>
          </cell>
        </row>
        <row r="404">
          <cell r="D404" t="str">
            <v>GCMK</v>
          </cell>
          <cell r="I404">
            <v>26.200000000000003</v>
          </cell>
        </row>
        <row r="405">
          <cell r="D405" t="str">
            <v>BM16-100/100</v>
          </cell>
          <cell r="I405">
            <v>4</v>
          </cell>
        </row>
        <row r="406">
          <cell r="D406" t="str">
            <v>BM16-50/35</v>
          </cell>
          <cell r="I406">
            <v>4</v>
          </cell>
        </row>
        <row r="407">
          <cell r="D407" t="str">
            <v>GCMK</v>
          </cell>
          <cell r="I407">
            <v>9.2823999999999991</v>
          </cell>
        </row>
        <row r="408">
          <cell r="D408" t="str">
            <v>MT</v>
          </cell>
          <cell r="I408">
            <v>4</v>
          </cell>
        </row>
        <row r="409">
          <cell r="D409" t="str">
            <v>K3B-C3/8</v>
          </cell>
          <cell r="I409">
            <v>32</v>
          </cell>
        </row>
        <row r="410">
          <cell r="D410" t="str">
            <v>SC</v>
          </cell>
          <cell r="I410">
            <v>4</v>
          </cell>
        </row>
        <row r="411">
          <cell r="D411" t="str">
            <v>C5/8</v>
          </cell>
          <cell r="I411">
            <v>84</v>
          </cell>
        </row>
        <row r="412">
          <cell r="D412" t="str">
            <v>YC</v>
          </cell>
          <cell r="I412">
            <v>8</v>
          </cell>
        </row>
        <row r="413">
          <cell r="D413" t="str">
            <v>MN3</v>
          </cell>
          <cell r="I413">
            <v>4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84</v>
          </cell>
        </row>
        <row r="417">
          <cell r="I417">
            <v>1</v>
          </cell>
        </row>
        <row r="418">
          <cell r="D418" t="str">
            <v>CD-682</v>
          </cell>
          <cell r="I418">
            <v>2</v>
          </cell>
        </row>
        <row r="419">
          <cell r="D419" t="str">
            <v>BM16-100/100</v>
          </cell>
          <cell r="I419">
            <v>4</v>
          </cell>
        </row>
        <row r="420">
          <cell r="D420" t="str">
            <v>GCMK</v>
          </cell>
          <cell r="I420">
            <v>4.6411999999999995</v>
          </cell>
        </row>
        <row r="421">
          <cell r="D421" t="str">
            <v>MT</v>
          </cell>
          <cell r="I421">
            <v>2</v>
          </cell>
        </row>
        <row r="422">
          <cell r="D422" t="str">
            <v>K3B-C3/8</v>
          </cell>
          <cell r="I422">
            <v>20</v>
          </cell>
        </row>
        <row r="423">
          <cell r="D423" t="str">
            <v>SC</v>
          </cell>
          <cell r="I423">
            <v>2</v>
          </cell>
        </row>
        <row r="424">
          <cell r="D424" t="str">
            <v>C3/8</v>
          </cell>
          <cell r="I424">
            <v>50</v>
          </cell>
        </row>
        <row r="425">
          <cell r="D425" t="str">
            <v>YC</v>
          </cell>
          <cell r="I425">
            <v>4</v>
          </cell>
        </row>
        <row r="426">
          <cell r="D426" t="str">
            <v>MN3</v>
          </cell>
          <cell r="I426">
            <v>2</v>
          </cell>
        </row>
        <row r="427">
          <cell r="I427">
            <v>2</v>
          </cell>
        </row>
        <row r="428">
          <cell r="I428">
            <v>2</v>
          </cell>
        </row>
        <row r="429">
          <cell r="I429">
            <v>120</v>
          </cell>
        </row>
        <row r="430">
          <cell r="I430">
            <v>1</v>
          </cell>
        </row>
        <row r="431">
          <cell r="D431" t="str">
            <v>ACKP-70</v>
          </cell>
          <cell r="I431">
            <v>0</v>
          </cell>
        </row>
        <row r="432">
          <cell r="D432" t="str">
            <v>ACKP-50</v>
          </cell>
          <cell r="I432">
            <v>0</v>
          </cell>
        </row>
        <row r="433">
          <cell r="D433" t="str">
            <v>AC-95</v>
          </cell>
          <cell r="I433">
            <v>0.32600000000000001</v>
          </cell>
        </row>
        <row r="434">
          <cell r="D434" t="str">
            <v>AC-50</v>
          </cell>
          <cell r="I434">
            <v>5.0000000000000001E-3</v>
          </cell>
        </row>
        <row r="435">
          <cell r="D435" t="str">
            <v>SD</v>
          </cell>
          <cell r="I435">
            <v>0</v>
          </cell>
        </row>
        <row r="436">
          <cell r="D436" t="str">
            <v>SD-M</v>
          </cell>
          <cell r="I436">
            <v>11</v>
          </cell>
        </row>
        <row r="437">
          <cell r="D437" t="str">
            <v>ST</v>
          </cell>
          <cell r="I437">
            <v>30</v>
          </cell>
        </row>
        <row r="438">
          <cell r="D438" t="str">
            <v>CSD</v>
          </cell>
          <cell r="I438">
            <v>11</v>
          </cell>
        </row>
        <row r="439">
          <cell r="D439" t="str">
            <v>csdi</v>
          </cell>
          <cell r="I439">
            <v>0</v>
          </cell>
        </row>
        <row r="440">
          <cell r="D440" t="str">
            <v>csdg</v>
          </cell>
          <cell r="I440">
            <v>0</v>
          </cell>
        </row>
        <row r="441">
          <cell r="D441" t="str">
            <v>MT</v>
          </cell>
          <cell r="I441">
            <v>30</v>
          </cell>
        </row>
        <row r="442">
          <cell r="D442" t="str">
            <v>VT2</v>
          </cell>
          <cell r="I442">
            <v>15</v>
          </cell>
        </row>
        <row r="443">
          <cell r="D443" t="str">
            <v>MND</v>
          </cell>
          <cell r="I443">
            <v>15</v>
          </cell>
        </row>
        <row r="444">
          <cell r="D444" t="str">
            <v>KhN-AC95</v>
          </cell>
          <cell r="I444">
            <v>15</v>
          </cell>
        </row>
        <row r="445">
          <cell r="D445" t="str">
            <v>KhN-AC70</v>
          </cell>
          <cell r="I445">
            <v>0</v>
          </cell>
        </row>
        <row r="446">
          <cell r="D446" t="str">
            <v>ON-AC50</v>
          </cell>
          <cell r="I446">
            <v>0</v>
          </cell>
        </row>
        <row r="447">
          <cell r="D447" t="str">
            <v>ON-ACKP50</v>
          </cell>
          <cell r="I447">
            <v>0</v>
          </cell>
        </row>
        <row r="448">
          <cell r="D448" t="str">
            <v>ON-ACKP70</v>
          </cell>
          <cell r="I448">
            <v>0</v>
          </cell>
        </row>
        <row r="449">
          <cell r="D449" t="str">
            <v>FCO-24-200</v>
          </cell>
          <cell r="I449">
            <v>0</v>
          </cell>
        </row>
        <row r="450">
          <cell r="D450" t="str">
            <v>FCO-24-100</v>
          </cell>
          <cell r="I450">
            <v>0</v>
          </cell>
        </row>
        <row r="451">
          <cell r="D451" t="str">
            <v>on-AcKP70</v>
          </cell>
          <cell r="I451">
            <v>0</v>
          </cell>
        </row>
        <row r="452">
          <cell r="D452" t="str">
            <v>on-ACKP50</v>
          </cell>
          <cell r="I452">
            <v>0</v>
          </cell>
        </row>
        <row r="453">
          <cell r="D453" t="str">
            <v>R1S</v>
          </cell>
          <cell r="I453">
            <v>0</v>
          </cell>
        </row>
        <row r="454">
          <cell r="D454" t="str">
            <v>DC-60K</v>
          </cell>
          <cell r="I454">
            <v>0</v>
          </cell>
        </row>
        <row r="455">
          <cell r="D455" t="str">
            <v>UVIS</v>
          </cell>
          <cell r="I455">
            <v>0</v>
          </cell>
        </row>
        <row r="456">
          <cell r="D456" t="str">
            <v>SOC</v>
          </cell>
          <cell r="I456">
            <v>3</v>
          </cell>
        </row>
        <row r="457">
          <cell r="D457" t="str">
            <v>K2R-AC50</v>
          </cell>
          <cell r="I457">
            <v>7</v>
          </cell>
        </row>
        <row r="458">
          <cell r="D458" t="str">
            <v>K2R-AC70</v>
          </cell>
          <cell r="I458">
            <v>0</v>
          </cell>
        </row>
        <row r="459">
          <cell r="D459" t="str">
            <v>K2R-AC95</v>
          </cell>
          <cell r="I459">
            <v>6</v>
          </cell>
        </row>
        <row r="460">
          <cell r="D460" t="str">
            <v>KepNE-TH</v>
          </cell>
          <cell r="I460">
            <v>0</v>
          </cell>
        </row>
        <row r="461">
          <cell r="D461" t="str">
            <v>bnh</v>
          </cell>
          <cell r="I461">
            <v>0</v>
          </cell>
        </row>
        <row r="462">
          <cell r="I462">
            <v>0</v>
          </cell>
        </row>
        <row r="463">
          <cell r="I463">
            <v>2.7E-2</v>
          </cell>
        </row>
        <row r="464">
          <cell r="I464">
            <v>0.02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1</v>
          </cell>
        </row>
        <row r="468">
          <cell r="I468">
            <v>11</v>
          </cell>
        </row>
        <row r="469">
          <cell r="I469">
            <v>15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3</v>
          </cell>
        </row>
        <row r="473">
          <cell r="I473">
            <v>331</v>
          </cell>
        </row>
        <row r="474">
          <cell r="I474">
            <v>0.28399999999999997</v>
          </cell>
        </row>
        <row r="475">
          <cell r="I475">
            <v>0</v>
          </cell>
        </row>
        <row r="476">
          <cell r="I476">
            <v>5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1</v>
          </cell>
        </row>
        <row r="480">
          <cell r="I480">
            <v>1</v>
          </cell>
        </row>
        <row r="481">
          <cell r="I481">
            <v>1</v>
          </cell>
        </row>
        <row r="482">
          <cell r="D482" t="str">
            <v>BM22-950</v>
          </cell>
          <cell r="I482">
            <v>1</v>
          </cell>
        </row>
        <row r="483">
          <cell r="I483">
            <v>5.6</v>
          </cell>
        </row>
        <row r="484">
          <cell r="I484">
            <v>6.6999999999999993</v>
          </cell>
        </row>
        <row r="485">
          <cell r="D485" t="str">
            <v>MUAÑ</v>
          </cell>
          <cell r="I485">
            <v>1.1000000000000003</v>
          </cell>
        </row>
        <row r="486">
          <cell r="D486" t="str">
            <v>DCU5</v>
          </cell>
          <cell r="I486">
            <v>1.5999999999999999</v>
          </cell>
        </row>
        <row r="487">
          <cell r="D487" t="str">
            <v>ÑC2</v>
          </cell>
          <cell r="I487">
            <v>1.9999999999999998</v>
          </cell>
        </row>
        <row r="488">
          <cell r="D488" t="str">
            <v>BTM250</v>
          </cell>
          <cell r="I488">
            <v>0.21999999999999997</v>
          </cell>
        </row>
        <row r="489">
          <cell r="D489" t="str">
            <v>ST10M</v>
          </cell>
          <cell r="I489">
            <v>9.2999999999999989</v>
          </cell>
        </row>
        <row r="490">
          <cell r="D490" t="str">
            <v>VKM</v>
          </cell>
          <cell r="I490">
            <v>2.8599999999999997E-2</v>
          </cell>
        </row>
        <row r="491">
          <cell r="D491" t="str">
            <v>QBTUM</v>
          </cell>
          <cell r="I491">
            <v>2.9999999999999996</v>
          </cell>
        </row>
        <row r="492">
          <cell r="I492">
            <v>9.9999999999999992E-2</v>
          </cell>
        </row>
        <row r="493">
          <cell r="I493">
            <v>0</v>
          </cell>
        </row>
        <row r="494">
          <cell r="D494" t="str">
            <v>BLMK</v>
          </cell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D497" t="str">
            <v>MUAÑ</v>
          </cell>
          <cell r="I497">
            <v>0</v>
          </cell>
        </row>
        <row r="498">
          <cell r="D498" t="str">
            <v>ÑC2</v>
          </cell>
          <cell r="I498">
            <v>0</v>
          </cell>
        </row>
        <row r="499">
          <cell r="D499" t="str">
            <v>QBTUM</v>
          </cell>
          <cell r="I499">
            <v>0</v>
          </cell>
        </row>
        <row r="500">
          <cell r="I500">
            <v>0</v>
          </cell>
        </row>
        <row r="501">
          <cell r="I501">
            <v>1</v>
          </cell>
        </row>
        <row r="502">
          <cell r="D502" t="str">
            <v>BTM200</v>
          </cell>
          <cell r="I502">
            <v>6.64</v>
          </cell>
        </row>
        <row r="503">
          <cell r="D503" t="str">
            <v>BTL100</v>
          </cell>
          <cell r="I503">
            <v>1.5</v>
          </cell>
        </row>
        <row r="504">
          <cell r="D504" t="str">
            <v>ST18M</v>
          </cell>
          <cell r="I504">
            <v>26.320000000000004</v>
          </cell>
        </row>
        <row r="505">
          <cell r="D505" t="str">
            <v>ST18M</v>
          </cell>
          <cell r="I505">
            <v>386.54000000000008</v>
          </cell>
        </row>
        <row r="506">
          <cell r="D506" t="str">
            <v>DCAT</v>
          </cell>
          <cell r="I506">
            <v>3.7000000000000006</v>
          </cell>
        </row>
        <row r="507">
          <cell r="D507" t="str">
            <v>DCU5</v>
          </cell>
          <cell r="I507">
            <v>16.7</v>
          </cell>
        </row>
        <row r="508">
          <cell r="I508">
            <v>105</v>
          </cell>
        </row>
        <row r="509">
          <cell r="I509">
            <v>105</v>
          </cell>
        </row>
        <row r="510">
          <cell r="I510">
            <v>0.1</v>
          </cell>
        </row>
        <row r="511">
          <cell r="I511">
            <v>0</v>
          </cell>
        </row>
        <row r="512">
          <cell r="D512" t="str">
            <v>BTM200</v>
          </cell>
          <cell r="I512">
            <v>0</v>
          </cell>
        </row>
        <row r="513">
          <cell r="D513" t="str">
            <v>BTL100</v>
          </cell>
          <cell r="I513">
            <v>0</v>
          </cell>
        </row>
        <row r="514">
          <cell r="D514" t="str">
            <v>BTL100</v>
          </cell>
          <cell r="I514">
            <v>0</v>
          </cell>
        </row>
        <row r="515">
          <cell r="D515" t="str">
            <v>ST10M</v>
          </cell>
          <cell r="I515">
            <v>0</v>
          </cell>
        </row>
        <row r="516">
          <cell r="D516" t="str">
            <v>ST18M</v>
          </cell>
          <cell r="I516">
            <v>0</v>
          </cell>
        </row>
        <row r="517">
          <cell r="D517" t="str">
            <v>D57+C</v>
          </cell>
          <cell r="I517">
            <v>0</v>
          </cell>
        </row>
        <row r="518">
          <cell r="I518">
            <v>0</v>
          </cell>
        </row>
        <row r="519">
          <cell r="I519">
            <v>0</v>
          </cell>
        </row>
        <row r="520">
          <cell r="I520">
            <v>0</v>
          </cell>
        </row>
        <row r="521">
          <cell r="I521">
            <v>1</v>
          </cell>
        </row>
        <row r="522">
          <cell r="D522" t="str">
            <v>BTM250</v>
          </cell>
          <cell r="I522">
            <v>0.78800000000000003</v>
          </cell>
        </row>
        <row r="523">
          <cell r="D523" t="str">
            <v>BTM250</v>
          </cell>
          <cell r="I523">
            <v>0.86199999999999988</v>
          </cell>
        </row>
        <row r="524">
          <cell r="D524" t="str">
            <v>BTL100</v>
          </cell>
          <cell r="I524">
            <v>0.4</v>
          </cell>
        </row>
        <row r="525">
          <cell r="D525" t="str">
            <v>ST10M</v>
          </cell>
          <cell r="I525">
            <v>63.07</v>
          </cell>
        </row>
        <row r="526">
          <cell r="D526" t="str">
            <v>ST18M</v>
          </cell>
          <cell r="I526">
            <v>49.7</v>
          </cell>
        </row>
        <row r="527">
          <cell r="D527" t="str">
            <v>VKM</v>
          </cell>
          <cell r="I527">
            <v>2.1000000000000001E-2</v>
          </cell>
        </row>
        <row r="528">
          <cell r="D528" t="str">
            <v>VKM</v>
          </cell>
          <cell r="I528">
            <v>6.7000000000000004E-2</v>
          </cell>
        </row>
        <row r="529">
          <cell r="D529" t="str">
            <v>DCU5</v>
          </cell>
          <cell r="I529">
            <v>3.9500000000000006</v>
          </cell>
        </row>
        <row r="530">
          <cell r="I530">
            <v>13.000000000000002</v>
          </cell>
        </row>
        <row r="531">
          <cell r="I531">
            <v>13.000000000000002</v>
          </cell>
        </row>
        <row r="532">
          <cell r="I532">
            <v>0.10000000000000002</v>
          </cell>
        </row>
        <row r="533">
          <cell r="I533">
            <v>1</v>
          </cell>
        </row>
        <row r="534">
          <cell r="D534" t="str">
            <v>M-25</v>
          </cell>
          <cell r="I534">
            <v>3</v>
          </cell>
        </row>
        <row r="535">
          <cell r="D535" t="str">
            <v>cTD-16/2400</v>
          </cell>
          <cell r="I535">
            <v>1</v>
          </cell>
        </row>
        <row r="536">
          <cell r="D536" t="str">
            <v>Kep-TD</v>
          </cell>
          <cell r="I536">
            <v>1</v>
          </cell>
        </row>
        <row r="537">
          <cell r="D537" t="str">
            <v>KepN-CU/AL</v>
          </cell>
          <cell r="I537">
            <v>1</v>
          </cell>
        </row>
        <row r="538">
          <cell r="I538">
            <v>3</v>
          </cell>
        </row>
        <row r="539">
          <cell r="I539">
            <v>1</v>
          </cell>
        </row>
        <row r="540">
          <cell r="I540">
            <v>7</v>
          </cell>
        </row>
        <row r="541">
          <cell r="I541">
            <v>0</v>
          </cell>
        </row>
        <row r="542">
          <cell r="I542">
            <v>1</v>
          </cell>
        </row>
        <row r="543">
          <cell r="D543" t="str">
            <v>BTLT-20</v>
          </cell>
          <cell r="I543">
            <v>1</v>
          </cell>
        </row>
        <row r="544">
          <cell r="I544">
            <v>1</v>
          </cell>
        </row>
        <row r="545">
          <cell r="I545">
            <v>1</v>
          </cell>
        </row>
        <row r="546">
          <cell r="I546">
            <v>2</v>
          </cell>
        </row>
        <row r="547">
          <cell r="I547">
            <v>1</v>
          </cell>
        </row>
        <row r="548">
          <cell r="I548">
            <v>1</v>
          </cell>
        </row>
        <row r="549">
          <cell r="D549" t="str">
            <v>GCMK</v>
          </cell>
          <cell r="I549">
            <v>48.25</v>
          </cell>
        </row>
        <row r="550">
          <cell r="D550" t="str">
            <v>GCMK</v>
          </cell>
          <cell r="I550">
            <v>19.149999999999999</v>
          </cell>
        </row>
        <row r="551">
          <cell r="D551" t="str">
            <v>GCMK</v>
          </cell>
          <cell r="I551">
            <v>7.0299999999999994</v>
          </cell>
        </row>
        <row r="552">
          <cell r="D552" t="str">
            <v>BM16-260</v>
          </cell>
          <cell r="I552">
            <v>0.99999999999999989</v>
          </cell>
        </row>
        <row r="553">
          <cell r="D553" t="str">
            <v>BM16-70</v>
          </cell>
          <cell r="I553">
            <v>1.9999999999999998</v>
          </cell>
        </row>
        <row r="554">
          <cell r="D554" t="str">
            <v>BM16-400</v>
          </cell>
          <cell r="I554">
            <v>2.9999999999999996</v>
          </cell>
        </row>
        <row r="555">
          <cell r="D555" t="str">
            <v>BM16-100</v>
          </cell>
          <cell r="I555">
            <v>3.9999999999999996</v>
          </cell>
        </row>
        <row r="556">
          <cell r="D556" t="str">
            <v>CD-194/7,135</v>
          </cell>
          <cell r="I556">
            <v>0.99999999999999989</v>
          </cell>
        </row>
        <row r="557">
          <cell r="D557" t="str">
            <v>CD-210/7,24</v>
          </cell>
          <cell r="I557">
            <v>0.99999999999999989</v>
          </cell>
        </row>
        <row r="558">
          <cell r="I558">
            <v>0.99999999999999989</v>
          </cell>
        </row>
        <row r="559">
          <cell r="I559">
            <v>1.9999999999999998</v>
          </cell>
        </row>
        <row r="560">
          <cell r="I560">
            <v>91.999999999999986</v>
          </cell>
        </row>
        <row r="561">
          <cell r="I561">
            <v>0</v>
          </cell>
        </row>
        <row r="562">
          <cell r="D562" t="str">
            <v>GCMK</v>
          </cell>
          <cell r="I562">
            <v>0</v>
          </cell>
        </row>
        <row r="563">
          <cell r="D563" t="str">
            <v>GCMK</v>
          </cell>
          <cell r="I563">
            <v>0</v>
          </cell>
        </row>
        <row r="564">
          <cell r="D564" t="str">
            <v>GCMK</v>
          </cell>
          <cell r="I564">
            <v>0</v>
          </cell>
        </row>
        <row r="565">
          <cell r="D565" t="str">
            <v>GCMK</v>
          </cell>
          <cell r="I565">
            <v>0</v>
          </cell>
        </row>
        <row r="566">
          <cell r="I566">
            <v>0</v>
          </cell>
        </row>
        <row r="567">
          <cell r="I567">
            <v>0</v>
          </cell>
        </row>
        <row r="568">
          <cell r="I568">
            <v>0</v>
          </cell>
        </row>
        <row r="569">
          <cell r="I569">
            <v>0</v>
          </cell>
        </row>
        <row r="570">
          <cell r="D570" t="str">
            <v>GCMK</v>
          </cell>
          <cell r="I570">
            <v>0</v>
          </cell>
        </row>
        <row r="571">
          <cell r="D571" t="str">
            <v>GCMK</v>
          </cell>
          <cell r="I571">
            <v>0</v>
          </cell>
        </row>
        <row r="572">
          <cell r="I572">
            <v>0</v>
          </cell>
        </row>
        <row r="573">
          <cell r="I573">
            <v>0</v>
          </cell>
        </row>
        <row r="574">
          <cell r="I574">
            <v>1</v>
          </cell>
        </row>
        <row r="575">
          <cell r="D575" t="str">
            <v>GCMK</v>
          </cell>
          <cell r="I575">
            <v>29.56</v>
          </cell>
        </row>
        <row r="576">
          <cell r="D576" t="str">
            <v>GCMK</v>
          </cell>
          <cell r="I576">
            <v>11.9</v>
          </cell>
        </row>
        <row r="577">
          <cell r="D577" t="str">
            <v>GCMK</v>
          </cell>
          <cell r="I577">
            <v>5.3899999999999988</v>
          </cell>
        </row>
        <row r="578">
          <cell r="D578" t="str">
            <v>BM16-35/28</v>
          </cell>
          <cell r="I578">
            <v>7.9999999999999991</v>
          </cell>
        </row>
        <row r="579">
          <cell r="D579" t="str">
            <v>BM16-240/80</v>
          </cell>
          <cell r="I579">
            <v>2.9999999999999996</v>
          </cell>
        </row>
        <row r="580">
          <cell r="D580" t="str">
            <v>BM16-300/300</v>
          </cell>
          <cell r="I580">
            <v>1.9999999999999998</v>
          </cell>
        </row>
        <row r="581">
          <cell r="I581">
            <v>0.99999999999999989</v>
          </cell>
        </row>
        <row r="582">
          <cell r="I582">
            <v>48.999999999999993</v>
          </cell>
        </row>
        <row r="583">
          <cell r="I583">
            <v>1</v>
          </cell>
        </row>
        <row r="584">
          <cell r="D584" t="str">
            <v>GCMK</v>
          </cell>
          <cell r="I584">
            <v>26.200000000000003</v>
          </cell>
        </row>
        <row r="585">
          <cell r="D585" t="str">
            <v>BM16-100/100</v>
          </cell>
          <cell r="I585">
            <v>4</v>
          </cell>
        </row>
        <row r="586">
          <cell r="D586" t="str">
            <v>BM16-50/35</v>
          </cell>
          <cell r="I586">
            <v>4</v>
          </cell>
        </row>
        <row r="587">
          <cell r="D587" t="str">
            <v>GCMK</v>
          </cell>
          <cell r="I587">
            <v>9.2823999999999991</v>
          </cell>
        </row>
        <row r="588">
          <cell r="D588" t="str">
            <v>MT</v>
          </cell>
          <cell r="I588">
            <v>4</v>
          </cell>
        </row>
        <row r="589">
          <cell r="D589" t="str">
            <v>K3B-C3/8</v>
          </cell>
          <cell r="I589">
            <v>32</v>
          </cell>
        </row>
        <row r="590">
          <cell r="D590" t="str">
            <v>SC</v>
          </cell>
          <cell r="I590">
            <v>4</v>
          </cell>
        </row>
        <row r="591">
          <cell r="D591" t="str">
            <v>C5/8</v>
          </cell>
          <cell r="I591">
            <v>84</v>
          </cell>
        </row>
        <row r="592">
          <cell r="D592" t="str">
            <v>YC</v>
          </cell>
          <cell r="I592">
            <v>8</v>
          </cell>
        </row>
        <row r="593">
          <cell r="D593" t="str">
            <v>MN3</v>
          </cell>
          <cell r="I593">
            <v>4</v>
          </cell>
        </row>
        <row r="594">
          <cell r="I594">
            <v>4</v>
          </cell>
        </row>
        <row r="595">
          <cell r="I595">
            <v>4</v>
          </cell>
        </row>
        <row r="596">
          <cell r="I596">
            <v>84</v>
          </cell>
        </row>
        <row r="597">
          <cell r="I597">
            <v>1</v>
          </cell>
        </row>
        <row r="598">
          <cell r="D598" t="str">
            <v>CD-682</v>
          </cell>
          <cell r="I598">
            <v>2</v>
          </cell>
        </row>
        <row r="599">
          <cell r="D599" t="str">
            <v>BM16-100/100</v>
          </cell>
          <cell r="I599">
            <v>4</v>
          </cell>
        </row>
        <row r="600">
          <cell r="D600" t="str">
            <v>GCMK</v>
          </cell>
          <cell r="I600">
            <v>4.6411999999999995</v>
          </cell>
        </row>
        <row r="601">
          <cell r="D601" t="str">
            <v>MT</v>
          </cell>
          <cell r="I601">
            <v>2</v>
          </cell>
        </row>
        <row r="602">
          <cell r="D602" t="str">
            <v>K3B-C3/8</v>
          </cell>
          <cell r="I602">
            <v>20</v>
          </cell>
        </row>
        <row r="603">
          <cell r="D603" t="str">
            <v>SC</v>
          </cell>
          <cell r="I603">
            <v>2</v>
          </cell>
        </row>
        <row r="604">
          <cell r="D604" t="str">
            <v>C3/8</v>
          </cell>
          <cell r="I604">
            <v>50</v>
          </cell>
        </row>
        <row r="605">
          <cell r="D605" t="str">
            <v>YC</v>
          </cell>
          <cell r="I605">
            <v>4</v>
          </cell>
        </row>
        <row r="606">
          <cell r="D606" t="str">
            <v>MN3</v>
          </cell>
          <cell r="I606">
            <v>2</v>
          </cell>
        </row>
        <row r="607">
          <cell r="I607">
            <v>2</v>
          </cell>
        </row>
        <row r="608">
          <cell r="I608">
            <v>2</v>
          </cell>
        </row>
        <row r="609">
          <cell r="I609">
            <v>120</v>
          </cell>
        </row>
        <row r="610">
          <cell r="I610">
            <v>1</v>
          </cell>
        </row>
        <row r="611">
          <cell r="D611" t="str">
            <v>ACKP-70</v>
          </cell>
          <cell r="I611">
            <v>0</v>
          </cell>
        </row>
        <row r="612">
          <cell r="D612" t="str">
            <v>ACKP-50</v>
          </cell>
          <cell r="I612">
            <v>0</v>
          </cell>
        </row>
        <row r="613">
          <cell r="D613" t="str">
            <v>AC-95</v>
          </cell>
          <cell r="I613">
            <v>0.32600000000000001</v>
          </cell>
        </row>
        <row r="614">
          <cell r="D614" t="str">
            <v>AC-50</v>
          </cell>
          <cell r="I614">
            <v>5.0000000000000001E-3</v>
          </cell>
        </row>
        <row r="615">
          <cell r="D615" t="str">
            <v>SD</v>
          </cell>
          <cell r="I615">
            <v>0</v>
          </cell>
        </row>
        <row r="616">
          <cell r="D616" t="str">
            <v>SD-M</v>
          </cell>
          <cell r="I616">
            <v>11</v>
          </cell>
        </row>
        <row r="617">
          <cell r="D617" t="str">
            <v>ST</v>
          </cell>
          <cell r="I617">
            <v>30</v>
          </cell>
        </row>
        <row r="618">
          <cell r="D618" t="str">
            <v>CSD</v>
          </cell>
          <cell r="I618">
            <v>11</v>
          </cell>
        </row>
        <row r="619">
          <cell r="D619" t="str">
            <v>csdi</v>
          </cell>
          <cell r="I619">
            <v>0</v>
          </cell>
        </row>
        <row r="620">
          <cell r="D620" t="str">
            <v>csdg</v>
          </cell>
          <cell r="I620">
            <v>0</v>
          </cell>
        </row>
        <row r="621">
          <cell r="D621" t="str">
            <v>MT</v>
          </cell>
          <cell r="I621">
            <v>30</v>
          </cell>
        </row>
        <row r="622">
          <cell r="D622" t="str">
            <v>VT2</v>
          </cell>
          <cell r="I622">
            <v>15</v>
          </cell>
        </row>
        <row r="623">
          <cell r="D623" t="str">
            <v>MND</v>
          </cell>
          <cell r="I623">
            <v>15</v>
          </cell>
        </row>
        <row r="624">
          <cell r="D624" t="str">
            <v>KhN-AC95</v>
          </cell>
          <cell r="I624">
            <v>15</v>
          </cell>
        </row>
        <row r="625">
          <cell r="D625" t="str">
            <v>KhN-AC70</v>
          </cell>
          <cell r="I625">
            <v>0</v>
          </cell>
        </row>
        <row r="626">
          <cell r="D626" t="str">
            <v>ON-AC50</v>
          </cell>
          <cell r="I626">
            <v>0</v>
          </cell>
        </row>
        <row r="627">
          <cell r="D627" t="str">
            <v>ON-ACKP50</v>
          </cell>
          <cell r="I627">
            <v>0</v>
          </cell>
        </row>
        <row r="628">
          <cell r="D628" t="str">
            <v>ON-ACKP70</v>
          </cell>
          <cell r="I628">
            <v>0</v>
          </cell>
        </row>
        <row r="629">
          <cell r="D629" t="str">
            <v>FCO-24-200</v>
          </cell>
          <cell r="I629">
            <v>0</v>
          </cell>
        </row>
        <row r="630">
          <cell r="D630" t="str">
            <v>FCO-24-100</v>
          </cell>
          <cell r="I630">
            <v>0</v>
          </cell>
        </row>
        <row r="631">
          <cell r="D631" t="str">
            <v>on-AcKP70</v>
          </cell>
          <cell r="I631">
            <v>0</v>
          </cell>
        </row>
        <row r="632">
          <cell r="D632" t="str">
            <v>on-ACKP50</v>
          </cell>
          <cell r="I632">
            <v>0</v>
          </cell>
        </row>
        <row r="633">
          <cell r="D633" t="str">
            <v>R1S</v>
          </cell>
          <cell r="I633">
            <v>0</v>
          </cell>
        </row>
        <row r="634">
          <cell r="D634" t="str">
            <v>DC-60K</v>
          </cell>
          <cell r="I634">
            <v>0</v>
          </cell>
        </row>
        <row r="635">
          <cell r="D635" t="str">
            <v>UVIS</v>
          </cell>
          <cell r="I635">
            <v>0</v>
          </cell>
        </row>
        <row r="636">
          <cell r="D636" t="str">
            <v>SOC</v>
          </cell>
          <cell r="I636">
            <v>3</v>
          </cell>
        </row>
        <row r="637">
          <cell r="D637" t="str">
            <v>K2R-AC50</v>
          </cell>
          <cell r="I637">
            <v>7</v>
          </cell>
        </row>
        <row r="638">
          <cell r="D638" t="str">
            <v>K2R-AC70</v>
          </cell>
          <cell r="I638">
            <v>0</v>
          </cell>
        </row>
        <row r="639">
          <cell r="D639" t="str">
            <v>K2R-AC95</v>
          </cell>
          <cell r="I639">
            <v>6</v>
          </cell>
        </row>
        <row r="640">
          <cell r="D640" t="str">
            <v>KepNE-TH</v>
          </cell>
          <cell r="I640">
            <v>0</v>
          </cell>
        </row>
        <row r="641">
          <cell r="D641" t="str">
            <v>bnh</v>
          </cell>
          <cell r="I641">
            <v>0</v>
          </cell>
        </row>
        <row r="642">
          <cell r="I642">
            <v>0</v>
          </cell>
        </row>
        <row r="643">
          <cell r="I643">
            <v>2.7E-2</v>
          </cell>
        </row>
        <row r="644">
          <cell r="I644">
            <v>0.02</v>
          </cell>
        </row>
        <row r="645">
          <cell r="I645">
            <v>0</v>
          </cell>
        </row>
        <row r="646">
          <cell r="I646">
            <v>0</v>
          </cell>
        </row>
        <row r="647">
          <cell r="I647">
            <v>1</v>
          </cell>
        </row>
        <row r="648">
          <cell r="I648">
            <v>11</v>
          </cell>
        </row>
        <row r="649">
          <cell r="I649">
            <v>15</v>
          </cell>
        </row>
        <row r="650">
          <cell r="I650">
            <v>0</v>
          </cell>
        </row>
        <row r="651">
          <cell r="I651">
            <v>0</v>
          </cell>
        </row>
        <row r="652">
          <cell r="I652">
            <v>3</v>
          </cell>
        </row>
        <row r="653">
          <cell r="I653">
            <v>0.33100000000000002</v>
          </cell>
        </row>
        <row r="654">
          <cell r="I654">
            <v>0.28399999999999997</v>
          </cell>
        </row>
        <row r="655">
          <cell r="I655">
            <v>0</v>
          </cell>
        </row>
        <row r="656">
          <cell r="I656">
            <v>5</v>
          </cell>
        </row>
        <row r="657">
          <cell r="I657">
            <v>0</v>
          </cell>
        </row>
        <row r="658">
          <cell r="I658">
            <v>0</v>
          </cell>
        </row>
        <row r="659">
          <cell r="I659">
            <v>0</v>
          </cell>
        </row>
        <row r="660">
          <cell r="I660">
            <v>0</v>
          </cell>
        </row>
        <row r="661">
          <cell r="D661" t="str">
            <v>BTL100</v>
          </cell>
          <cell r="I661">
            <v>0</v>
          </cell>
        </row>
        <row r="662">
          <cell r="D662" t="str">
            <v>BTM200</v>
          </cell>
          <cell r="I662">
            <v>0</v>
          </cell>
        </row>
        <row r="663">
          <cell r="D663" t="str">
            <v>BTM200</v>
          </cell>
          <cell r="I663">
            <v>0</v>
          </cell>
        </row>
        <row r="664">
          <cell r="D664" t="str">
            <v>BTM200</v>
          </cell>
          <cell r="I664">
            <v>0</v>
          </cell>
        </row>
        <row r="665">
          <cell r="D665" t="str">
            <v>VKM</v>
          </cell>
          <cell r="I665">
            <v>0</v>
          </cell>
        </row>
        <row r="666">
          <cell r="D666" t="str">
            <v>VKC</v>
          </cell>
          <cell r="I666">
            <v>0</v>
          </cell>
        </row>
        <row r="667">
          <cell r="D667" t="str">
            <v>VKM</v>
          </cell>
          <cell r="I667">
            <v>0</v>
          </cell>
        </row>
        <row r="668">
          <cell r="D668" t="str">
            <v>ST10M</v>
          </cell>
          <cell r="I668">
            <v>0</v>
          </cell>
        </row>
        <row r="669">
          <cell r="D669" t="str">
            <v>ST18M</v>
          </cell>
          <cell r="I669">
            <v>0</v>
          </cell>
        </row>
        <row r="670">
          <cell r="D670" t="str">
            <v>GCMK</v>
          </cell>
          <cell r="I670">
            <v>0</v>
          </cell>
        </row>
        <row r="671">
          <cell r="D671" t="str">
            <v>GCMK</v>
          </cell>
          <cell r="I671">
            <v>0</v>
          </cell>
        </row>
        <row r="672">
          <cell r="D672" t="str">
            <v>DCU5</v>
          </cell>
          <cell r="I672">
            <v>0</v>
          </cell>
        </row>
        <row r="673">
          <cell r="D673" t="str">
            <v>DCAT</v>
          </cell>
          <cell r="I673">
            <v>0</v>
          </cell>
        </row>
        <row r="674">
          <cell r="I674">
            <v>0</v>
          </cell>
        </row>
        <row r="675">
          <cell r="I675">
            <v>0</v>
          </cell>
        </row>
        <row r="676">
          <cell r="D676" t="str">
            <v>MUAÑ</v>
          </cell>
          <cell r="I676">
            <v>0</v>
          </cell>
        </row>
        <row r="677">
          <cell r="I677">
            <v>0</v>
          </cell>
        </row>
        <row r="678">
          <cell r="D678" t="str">
            <v>PUMP</v>
          </cell>
          <cell r="I678">
            <v>0</v>
          </cell>
        </row>
        <row r="679">
          <cell r="I679">
            <v>0</v>
          </cell>
        </row>
        <row r="680">
          <cell r="D680" t="str">
            <v>BTL100</v>
          </cell>
          <cell r="I680">
            <v>0</v>
          </cell>
        </row>
        <row r="681">
          <cell r="D681" t="str">
            <v>BTM200</v>
          </cell>
          <cell r="I681">
            <v>0</v>
          </cell>
        </row>
        <row r="682">
          <cell r="D682" t="str">
            <v>BTM200</v>
          </cell>
          <cell r="I682">
            <v>0</v>
          </cell>
        </row>
        <row r="683">
          <cell r="D683" t="str">
            <v>BTM200</v>
          </cell>
          <cell r="I683">
            <v>0</v>
          </cell>
        </row>
        <row r="684">
          <cell r="D684" t="str">
            <v>VKM</v>
          </cell>
          <cell r="I684">
            <v>0</v>
          </cell>
        </row>
        <row r="685">
          <cell r="D685" t="str">
            <v>VKC</v>
          </cell>
          <cell r="I685">
            <v>0</v>
          </cell>
        </row>
        <row r="686">
          <cell r="D686" t="str">
            <v>VKm</v>
          </cell>
          <cell r="I686">
            <v>0</v>
          </cell>
        </row>
        <row r="687">
          <cell r="D687" t="str">
            <v>ST10M</v>
          </cell>
          <cell r="I687">
            <v>0</v>
          </cell>
        </row>
        <row r="688">
          <cell r="D688" t="str">
            <v>ST18M</v>
          </cell>
          <cell r="I688">
            <v>0</v>
          </cell>
        </row>
        <row r="689">
          <cell r="D689" t="str">
            <v>GCMK</v>
          </cell>
          <cell r="I689">
            <v>0</v>
          </cell>
        </row>
        <row r="690">
          <cell r="D690" t="str">
            <v>GCMK</v>
          </cell>
          <cell r="I690">
            <v>0</v>
          </cell>
        </row>
        <row r="691">
          <cell r="D691" t="str">
            <v>DCU5</v>
          </cell>
          <cell r="I691">
            <v>0</v>
          </cell>
        </row>
        <row r="692">
          <cell r="D692" t="str">
            <v>DCAT</v>
          </cell>
          <cell r="I692">
            <v>0</v>
          </cell>
        </row>
        <row r="693">
          <cell r="I693">
            <v>0</v>
          </cell>
        </row>
        <row r="694">
          <cell r="I694">
            <v>0</v>
          </cell>
        </row>
        <row r="695">
          <cell r="D695" t="str">
            <v>MUAÑ</v>
          </cell>
          <cell r="I695">
            <v>0</v>
          </cell>
        </row>
        <row r="696">
          <cell r="I696">
            <v>0</v>
          </cell>
        </row>
        <row r="697">
          <cell r="D697" t="str">
            <v>PUMP</v>
          </cell>
          <cell r="I697">
            <v>0</v>
          </cell>
        </row>
        <row r="698">
          <cell r="I698">
            <v>0</v>
          </cell>
        </row>
        <row r="699">
          <cell r="D699" t="str">
            <v>BTL100</v>
          </cell>
          <cell r="I699">
            <v>0</v>
          </cell>
        </row>
        <row r="700">
          <cell r="D700" t="str">
            <v>BTM200</v>
          </cell>
          <cell r="I700">
            <v>0</v>
          </cell>
        </row>
        <row r="701">
          <cell r="D701" t="str">
            <v>BTM200</v>
          </cell>
          <cell r="I701">
            <v>0</v>
          </cell>
        </row>
        <row r="702">
          <cell r="D702" t="str">
            <v>BTM200</v>
          </cell>
          <cell r="I702">
            <v>0</v>
          </cell>
        </row>
        <row r="703">
          <cell r="D703" t="str">
            <v>VKM</v>
          </cell>
          <cell r="I703">
            <v>0</v>
          </cell>
        </row>
        <row r="704">
          <cell r="D704" t="str">
            <v>VKM</v>
          </cell>
          <cell r="I704">
            <v>0</v>
          </cell>
        </row>
        <row r="705">
          <cell r="D705" t="str">
            <v>VKM</v>
          </cell>
          <cell r="I705">
            <v>0</v>
          </cell>
        </row>
        <row r="706">
          <cell r="D706" t="str">
            <v>ST10M</v>
          </cell>
          <cell r="I706">
            <v>0</v>
          </cell>
        </row>
        <row r="707">
          <cell r="D707" t="str">
            <v>ST18M</v>
          </cell>
          <cell r="I707">
            <v>0</v>
          </cell>
        </row>
        <row r="708">
          <cell r="D708" t="str">
            <v>GCMK</v>
          </cell>
          <cell r="I708">
            <v>0</v>
          </cell>
        </row>
        <row r="709">
          <cell r="D709" t="str">
            <v>GCMK</v>
          </cell>
          <cell r="I709">
            <v>0</v>
          </cell>
        </row>
        <row r="710">
          <cell r="D710" t="str">
            <v>DCU5</v>
          </cell>
          <cell r="I710">
            <v>0</v>
          </cell>
        </row>
        <row r="711">
          <cell r="D711" t="str">
            <v>DCAT</v>
          </cell>
          <cell r="I711">
            <v>0</v>
          </cell>
        </row>
        <row r="712">
          <cell r="I712">
            <v>0</v>
          </cell>
        </row>
        <row r="713">
          <cell r="I713">
            <v>0</v>
          </cell>
        </row>
        <row r="714">
          <cell r="I714">
            <v>0</v>
          </cell>
        </row>
        <row r="715">
          <cell r="D715" t="str">
            <v>PUMP</v>
          </cell>
          <cell r="I715">
            <v>0</v>
          </cell>
        </row>
        <row r="716">
          <cell r="I716">
            <v>0</v>
          </cell>
        </row>
        <row r="717">
          <cell r="D717" t="str">
            <v>BTL100</v>
          </cell>
          <cell r="I717">
            <v>0</v>
          </cell>
        </row>
        <row r="718">
          <cell r="D718" t="str">
            <v>BTM200</v>
          </cell>
          <cell r="I718">
            <v>0</v>
          </cell>
        </row>
        <row r="719">
          <cell r="D719" t="str">
            <v>BTM200</v>
          </cell>
          <cell r="I719">
            <v>0</v>
          </cell>
        </row>
        <row r="720">
          <cell r="D720" t="str">
            <v>BTM200</v>
          </cell>
          <cell r="I720">
            <v>0</v>
          </cell>
        </row>
        <row r="721">
          <cell r="D721" t="str">
            <v>VKM</v>
          </cell>
          <cell r="I721">
            <v>0</v>
          </cell>
        </row>
        <row r="722">
          <cell r="D722" t="str">
            <v>VKM</v>
          </cell>
          <cell r="I722">
            <v>0</v>
          </cell>
        </row>
        <row r="723">
          <cell r="D723" t="str">
            <v>VKM</v>
          </cell>
          <cell r="I723">
            <v>0</v>
          </cell>
        </row>
        <row r="724">
          <cell r="D724" t="str">
            <v>ST10M</v>
          </cell>
          <cell r="I724">
            <v>0</v>
          </cell>
        </row>
        <row r="725">
          <cell r="D725" t="str">
            <v>ST18M</v>
          </cell>
          <cell r="I725">
            <v>0</v>
          </cell>
        </row>
        <row r="726">
          <cell r="D726" t="str">
            <v>GCMK</v>
          </cell>
          <cell r="I726">
            <v>0</v>
          </cell>
        </row>
        <row r="727">
          <cell r="D727" t="str">
            <v>GCMK</v>
          </cell>
          <cell r="I727">
            <v>0</v>
          </cell>
        </row>
        <row r="728">
          <cell r="D728" t="str">
            <v>DCU5</v>
          </cell>
          <cell r="I728">
            <v>0</v>
          </cell>
        </row>
        <row r="729">
          <cell r="D729" t="str">
            <v>DCAT</v>
          </cell>
          <cell r="I729">
            <v>0</v>
          </cell>
        </row>
        <row r="730">
          <cell r="I730">
            <v>0</v>
          </cell>
        </row>
        <row r="731">
          <cell r="I731">
            <v>0</v>
          </cell>
        </row>
        <row r="732">
          <cell r="I732">
            <v>0</v>
          </cell>
        </row>
        <row r="733">
          <cell r="D733" t="str">
            <v>PUMP</v>
          </cell>
          <cell r="I733">
            <v>0</v>
          </cell>
        </row>
        <row r="734">
          <cell r="I734">
            <v>0</v>
          </cell>
        </row>
        <row r="735">
          <cell r="D735" t="str">
            <v>SA&lt;18</v>
          </cell>
          <cell r="I735">
            <v>0</v>
          </cell>
        </row>
        <row r="736">
          <cell r="D736" t="str">
            <v>GCMK</v>
          </cell>
          <cell r="I736">
            <v>0</v>
          </cell>
        </row>
        <row r="737">
          <cell r="D737" t="str">
            <v>GCMK</v>
          </cell>
          <cell r="I737">
            <v>0</v>
          </cell>
        </row>
        <row r="738">
          <cell r="D738" t="str">
            <v>BM16-50</v>
          </cell>
          <cell r="I738">
            <v>0</v>
          </cell>
        </row>
        <row r="739">
          <cell r="I739">
            <v>0</v>
          </cell>
        </row>
        <row r="740">
          <cell r="I740">
            <v>0</v>
          </cell>
        </row>
        <row r="741">
          <cell r="I741">
            <v>0</v>
          </cell>
        </row>
        <row r="742">
          <cell r="I742">
            <v>0</v>
          </cell>
        </row>
        <row r="743">
          <cell r="I743">
            <v>0</v>
          </cell>
        </row>
        <row r="744">
          <cell r="I744">
            <v>0</v>
          </cell>
        </row>
        <row r="745">
          <cell r="D745" t="str">
            <v>GCMK</v>
          </cell>
          <cell r="I745">
            <v>0</v>
          </cell>
        </row>
        <row r="746">
          <cell r="I746">
            <v>0</v>
          </cell>
        </row>
        <row r="747">
          <cell r="I747">
            <v>0</v>
          </cell>
        </row>
        <row r="748">
          <cell r="I748">
            <v>0</v>
          </cell>
        </row>
        <row r="749">
          <cell r="I749">
            <v>0</v>
          </cell>
        </row>
        <row r="750">
          <cell r="I750">
            <v>0</v>
          </cell>
        </row>
        <row r="751">
          <cell r="I751">
            <v>0</v>
          </cell>
        </row>
        <row r="752">
          <cell r="D752" t="str">
            <v>GCMK</v>
          </cell>
          <cell r="I752">
            <v>0</v>
          </cell>
        </row>
        <row r="753">
          <cell r="I753">
            <v>0</v>
          </cell>
        </row>
        <row r="754">
          <cell r="I754">
            <v>0</v>
          </cell>
        </row>
        <row r="755">
          <cell r="I755">
            <v>0</v>
          </cell>
        </row>
        <row r="756">
          <cell r="I756">
            <v>0</v>
          </cell>
        </row>
        <row r="757">
          <cell r="I757">
            <v>0</v>
          </cell>
        </row>
        <row r="758">
          <cell r="I758">
            <v>0</v>
          </cell>
        </row>
        <row r="759">
          <cell r="D759" t="str">
            <v>GCMK</v>
          </cell>
          <cell r="I759">
            <v>0</v>
          </cell>
        </row>
        <row r="760">
          <cell r="I760">
            <v>0</v>
          </cell>
        </row>
        <row r="761">
          <cell r="I761">
            <v>0</v>
          </cell>
        </row>
        <row r="762">
          <cell r="I762">
            <v>0</v>
          </cell>
        </row>
        <row r="763">
          <cell r="I763">
            <v>0</v>
          </cell>
        </row>
        <row r="764">
          <cell r="I764">
            <v>0</v>
          </cell>
        </row>
        <row r="765">
          <cell r="I765">
            <v>0</v>
          </cell>
        </row>
        <row r="766">
          <cell r="D766" t="str">
            <v>GCMK</v>
          </cell>
          <cell r="I766">
            <v>0</v>
          </cell>
        </row>
        <row r="767">
          <cell r="I767">
            <v>0</v>
          </cell>
        </row>
        <row r="768">
          <cell r="I768">
            <v>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  <row r="773">
          <cell r="D773" t="str">
            <v>ACSR-240/32</v>
          </cell>
          <cell r="I773">
            <v>0</v>
          </cell>
        </row>
        <row r="774">
          <cell r="D774" t="str">
            <v>ACKP-70</v>
          </cell>
          <cell r="I774">
            <v>0</v>
          </cell>
        </row>
        <row r="775">
          <cell r="D775" t="str">
            <v>ACKP-50</v>
          </cell>
          <cell r="I775">
            <v>0</v>
          </cell>
        </row>
        <row r="776">
          <cell r="D776" t="str">
            <v>AC-95</v>
          </cell>
          <cell r="I776">
            <v>0</v>
          </cell>
        </row>
        <row r="777">
          <cell r="D777" t="str">
            <v>AC-50</v>
          </cell>
          <cell r="I777">
            <v>0</v>
          </cell>
        </row>
        <row r="778">
          <cell r="D778" t="str">
            <v>TK-50</v>
          </cell>
          <cell r="I778">
            <v>0</v>
          </cell>
        </row>
        <row r="779">
          <cell r="D779" t="str">
            <v>SuT-70</v>
          </cell>
          <cell r="I779">
            <v>0</v>
          </cell>
        </row>
        <row r="780">
          <cell r="D780" t="str">
            <v>SuT-120</v>
          </cell>
          <cell r="I780">
            <v>0</v>
          </cell>
        </row>
        <row r="781">
          <cell r="D781" t="str">
            <v>CDD-185-240</v>
          </cell>
          <cell r="I781">
            <v>0</v>
          </cell>
        </row>
        <row r="782">
          <cell r="D782" t="str">
            <v>CND-185-240</v>
          </cell>
          <cell r="I782">
            <v>0</v>
          </cell>
        </row>
        <row r="783">
          <cell r="D783" t="str">
            <v>CDDCS2-50</v>
          </cell>
          <cell r="I783">
            <v>0</v>
          </cell>
        </row>
        <row r="784">
          <cell r="D784" t="str">
            <v>CNDCS-50</v>
          </cell>
          <cell r="I784">
            <v>0</v>
          </cell>
        </row>
        <row r="785">
          <cell r="D785" t="str">
            <v>CR-2-9</v>
          </cell>
          <cell r="I785">
            <v>0</v>
          </cell>
        </row>
        <row r="786">
          <cell r="D786" t="str">
            <v>CR-4-22</v>
          </cell>
          <cell r="I786">
            <v>0</v>
          </cell>
        </row>
        <row r="787">
          <cell r="D787" t="str">
            <v>KepNE-240</v>
          </cell>
          <cell r="I787">
            <v>0</v>
          </cell>
        </row>
        <row r="788">
          <cell r="D788" t="str">
            <v>Kep2R-TK50</v>
          </cell>
          <cell r="I788">
            <v>0</v>
          </cell>
        </row>
        <row r="789">
          <cell r="D789" t="str">
            <v>ON-AC240</v>
          </cell>
          <cell r="I789">
            <v>0</v>
          </cell>
        </row>
        <row r="790">
          <cell r="D790" t="str">
            <v>ON-TK50</v>
          </cell>
          <cell r="I790">
            <v>0</v>
          </cell>
        </row>
        <row r="791">
          <cell r="D791" t="str">
            <v>OV-AC240</v>
          </cell>
          <cell r="I791">
            <v>0</v>
          </cell>
        </row>
        <row r="792">
          <cell r="D792" t="str">
            <v>OV-TK50</v>
          </cell>
          <cell r="I792">
            <v>0</v>
          </cell>
        </row>
        <row r="793">
          <cell r="I793">
            <v>0</v>
          </cell>
        </row>
        <row r="794">
          <cell r="I794">
            <v>0</v>
          </cell>
        </row>
        <row r="795">
          <cell r="I795">
            <v>0</v>
          </cell>
        </row>
        <row r="796">
          <cell r="I796">
            <v>0</v>
          </cell>
        </row>
        <row r="797">
          <cell r="I797">
            <v>0</v>
          </cell>
        </row>
        <row r="798">
          <cell r="I798">
            <v>0</v>
          </cell>
        </row>
        <row r="799">
          <cell r="I799">
            <v>0</v>
          </cell>
        </row>
        <row r="800">
          <cell r="I800">
            <v>0</v>
          </cell>
        </row>
        <row r="801">
          <cell r="I801">
            <v>0</v>
          </cell>
        </row>
        <row r="802">
          <cell r="I802">
            <v>0</v>
          </cell>
        </row>
        <row r="803">
          <cell r="I803">
            <v>0</v>
          </cell>
        </row>
        <row r="804">
          <cell r="I804">
            <v>0</v>
          </cell>
        </row>
        <row r="805">
          <cell r="I805">
            <v>0</v>
          </cell>
        </row>
        <row r="806">
          <cell r="I806">
            <v>0</v>
          </cell>
        </row>
        <row r="807">
          <cell r="I807">
            <v>0</v>
          </cell>
        </row>
        <row r="808">
          <cell r="D808" t="str">
            <v>CD35-10</v>
          </cell>
          <cell r="I808">
            <v>0</v>
          </cell>
        </row>
        <row r="809">
          <cell r="D809" t="str">
            <v>CG35-10</v>
          </cell>
          <cell r="I809">
            <v>0</v>
          </cell>
        </row>
        <row r="810">
          <cell r="D810" t="str">
            <v>CM35-10</v>
          </cell>
          <cell r="I810">
            <v>0</v>
          </cell>
        </row>
        <row r="811">
          <cell r="I811">
            <v>0</v>
          </cell>
        </row>
        <row r="812">
          <cell r="I812">
            <v>0</v>
          </cell>
        </row>
        <row r="813">
          <cell r="I813">
            <v>0</v>
          </cell>
        </row>
        <row r="814">
          <cell r="I814">
            <v>0</v>
          </cell>
        </row>
        <row r="815">
          <cell r="D815" t="str">
            <v>CDAN</v>
          </cell>
          <cell r="I815">
            <v>0</v>
          </cell>
        </row>
        <row r="816">
          <cell r="I816">
            <v>0</v>
          </cell>
        </row>
        <row r="817">
          <cell r="D817" t="str">
            <v>TNDC</v>
          </cell>
          <cell r="I817">
            <v>0</v>
          </cell>
        </row>
        <row r="818">
          <cell r="I818">
            <v>0</v>
          </cell>
        </row>
        <row r="819">
          <cell r="D819" t="str">
            <v>QBTUM</v>
          </cell>
          <cell r="I819">
            <v>0</v>
          </cell>
        </row>
        <row r="820">
          <cell r="I820">
            <v>0</v>
          </cell>
        </row>
        <row r="821">
          <cell r="I821">
            <v>0</v>
          </cell>
        </row>
        <row r="822">
          <cell r="I822">
            <v>0</v>
          </cell>
        </row>
        <row r="823">
          <cell r="I823">
            <v>0</v>
          </cell>
        </row>
        <row r="824">
          <cell r="D824" t="str">
            <v>DCAT</v>
          </cell>
          <cell r="I824">
            <v>0</v>
          </cell>
        </row>
        <row r="825">
          <cell r="D825" t="str">
            <v>DCU5</v>
          </cell>
          <cell r="I825">
            <v>0</v>
          </cell>
        </row>
        <row r="826">
          <cell r="D826" t="str">
            <v>PTRE</v>
          </cell>
          <cell r="I826">
            <v>0</v>
          </cell>
        </row>
        <row r="827">
          <cell r="D827" t="str">
            <v>BTL100</v>
          </cell>
          <cell r="I827">
            <v>0</v>
          </cell>
        </row>
        <row r="828">
          <cell r="D828" t="str">
            <v>BTM200</v>
          </cell>
          <cell r="I828">
            <v>0</v>
          </cell>
        </row>
        <row r="829">
          <cell r="D829" t="str">
            <v>ST10M</v>
          </cell>
          <cell r="I829">
            <v>0</v>
          </cell>
        </row>
        <row r="830">
          <cell r="D830" t="str">
            <v>ST18M</v>
          </cell>
          <cell r="I830">
            <v>0</v>
          </cell>
        </row>
        <row r="831">
          <cell r="D831" t="str">
            <v>ST20M</v>
          </cell>
          <cell r="I831">
            <v>0</v>
          </cell>
        </row>
        <row r="832">
          <cell r="D832" t="str">
            <v>VKM</v>
          </cell>
          <cell r="I832">
            <v>0</v>
          </cell>
        </row>
        <row r="833">
          <cell r="I833">
            <v>0</v>
          </cell>
        </row>
        <row r="834">
          <cell r="D834" t="str">
            <v>GCMK</v>
          </cell>
          <cell r="I834">
            <v>0</v>
          </cell>
        </row>
        <row r="835">
          <cell r="D835" t="str">
            <v>M-22</v>
          </cell>
          <cell r="I835">
            <v>0</v>
          </cell>
        </row>
        <row r="836">
          <cell r="I836">
            <v>0</v>
          </cell>
        </row>
        <row r="837">
          <cell r="D837" t="str">
            <v>VCPTRE</v>
          </cell>
          <cell r="I837">
            <v>0</v>
          </cell>
        </row>
        <row r="838">
          <cell r="I838">
            <v>0</v>
          </cell>
        </row>
        <row r="839">
          <cell r="I839">
            <v>0</v>
          </cell>
        </row>
        <row r="840">
          <cell r="I840">
            <v>0</v>
          </cell>
        </row>
        <row r="841">
          <cell r="D841" t="str">
            <v>CD35-10</v>
          </cell>
          <cell r="I841">
            <v>0</v>
          </cell>
        </row>
        <row r="842">
          <cell r="D842" t="str">
            <v>CG35-10</v>
          </cell>
          <cell r="I842">
            <v>0</v>
          </cell>
        </row>
        <row r="843">
          <cell r="D843" t="str">
            <v>CM35-10</v>
          </cell>
          <cell r="I843">
            <v>0</v>
          </cell>
        </row>
        <row r="844">
          <cell r="I844">
            <v>0</v>
          </cell>
        </row>
        <row r="845">
          <cell r="I845">
            <v>0</v>
          </cell>
        </row>
        <row r="846">
          <cell r="I846">
            <v>0</v>
          </cell>
        </row>
        <row r="847">
          <cell r="D847" t="str">
            <v>CDAN</v>
          </cell>
          <cell r="I847">
            <v>0</v>
          </cell>
        </row>
        <row r="848">
          <cell r="I848">
            <v>0</v>
          </cell>
        </row>
        <row r="849">
          <cell r="D849" t="str">
            <v>TNDC</v>
          </cell>
          <cell r="I849">
            <v>0</v>
          </cell>
        </row>
        <row r="850">
          <cell r="I850">
            <v>0</v>
          </cell>
        </row>
        <row r="851">
          <cell r="D851" t="str">
            <v>QBTUM</v>
          </cell>
          <cell r="I851">
            <v>0</v>
          </cell>
        </row>
        <row r="852">
          <cell r="I852">
            <v>0</v>
          </cell>
        </row>
        <row r="853">
          <cell r="I853">
            <v>0</v>
          </cell>
        </row>
        <row r="854">
          <cell r="I854">
            <v>0</v>
          </cell>
        </row>
        <row r="855">
          <cell r="I855">
            <v>0</v>
          </cell>
        </row>
        <row r="856">
          <cell r="D856" t="str">
            <v>DCAT</v>
          </cell>
          <cell r="I856">
            <v>0</v>
          </cell>
        </row>
        <row r="857">
          <cell r="D857" t="str">
            <v>DCU5</v>
          </cell>
          <cell r="I857">
            <v>0</v>
          </cell>
        </row>
        <row r="858">
          <cell r="D858" t="str">
            <v>PTRE</v>
          </cell>
          <cell r="I858">
            <v>0</v>
          </cell>
        </row>
        <row r="859">
          <cell r="D859" t="str">
            <v>BTL100</v>
          </cell>
          <cell r="I859">
            <v>0</v>
          </cell>
        </row>
        <row r="860">
          <cell r="D860" t="str">
            <v>BTM200</v>
          </cell>
          <cell r="I860">
            <v>0</v>
          </cell>
        </row>
        <row r="861">
          <cell r="D861" t="str">
            <v>ST10M</v>
          </cell>
          <cell r="I861">
            <v>0</v>
          </cell>
        </row>
        <row r="862">
          <cell r="D862" t="str">
            <v>ST18M</v>
          </cell>
          <cell r="I862">
            <v>0</v>
          </cell>
        </row>
        <row r="863">
          <cell r="D863" t="str">
            <v>ST20M</v>
          </cell>
          <cell r="I863">
            <v>0</v>
          </cell>
        </row>
        <row r="864">
          <cell r="D864" t="str">
            <v>VKM</v>
          </cell>
          <cell r="I864">
            <v>0</v>
          </cell>
        </row>
        <row r="865">
          <cell r="D865" t="str">
            <v>GCMK</v>
          </cell>
          <cell r="I865">
            <v>0</v>
          </cell>
        </row>
        <row r="866">
          <cell r="D866" t="str">
            <v>SATH</v>
          </cell>
          <cell r="I866">
            <v>0</v>
          </cell>
        </row>
        <row r="867">
          <cell r="D867" t="str">
            <v>SATH</v>
          </cell>
          <cell r="I867">
            <v>0</v>
          </cell>
        </row>
        <row r="868">
          <cell r="I868">
            <v>0</v>
          </cell>
        </row>
        <row r="869">
          <cell r="D869" t="str">
            <v>GCMK</v>
          </cell>
          <cell r="I869">
            <v>0</v>
          </cell>
        </row>
        <row r="870">
          <cell r="D870" t="str">
            <v>M-22</v>
          </cell>
          <cell r="I870">
            <v>0</v>
          </cell>
        </row>
        <row r="871">
          <cell r="I871">
            <v>0</v>
          </cell>
        </row>
        <row r="872">
          <cell r="D872" t="str">
            <v>VCPTRE</v>
          </cell>
          <cell r="I872">
            <v>0</v>
          </cell>
        </row>
        <row r="873">
          <cell r="I873">
            <v>0</v>
          </cell>
        </row>
        <row r="874">
          <cell r="I874">
            <v>0</v>
          </cell>
        </row>
        <row r="875">
          <cell r="I875">
            <v>0</v>
          </cell>
        </row>
        <row r="876">
          <cell r="D876" t="str">
            <v>CD35-10</v>
          </cell>
          <cell r="I876">
            <v>0</v>
          </cell>
        </row>
        <row r="877">
          <cell r="D877" t="str">
            <v>CG35-10</v>
          </cell>
          <cell r="I877">
            <v>0</v>
          </cell>
        </row>
        <row r="878">
          <cell r="D878" t="str">
            <v>CM35-10</v>
          </cell>
          <cell r="I878">
            <v>0</v>
          </cell>
        </row>
        <row r="879">
          <cell r="I879">
            <v>0</v>
          </cell>
        </row>
        <row r="880">
          <cell r="I880">
            <v>0</v>
          </cell>
        </row>
        <row r="881">
          <cell r="I881">
            <v>0</v>
          </cell>
        </row>
        <row r="882">
          <cell r="D882" t="str">
            <v>CDAN</v>
          </cell>
          <cell r="I882">
            <v>0</v>
          </cell>
        </row>
        <row r="883">
          <cell r="I883">
            <v>0</v>
          </cell>
        </row>
        <row r="884">
          <cell r="D884" t="str">
            <v>TNDC</v>
          </cell>
          <cell r="I884">
            <v>0</v>
          </cell>
        </row>
        <row r="885">
          <cell r="I885">
            <v>0</v>
          </cell>
        </row>
        <row r="886">
          <cell r="D886" t="str">
            <v>QBTUM</v>
          </cell>
          <cell r="I886">
            <v>0</v>
          </cell>
        </row>
        <row r="887">
          <cell r="I887">
            <v>0</v>
          </cell>
        </row>
        <row r="888">
          <cell r="I888">
            <v>0</v>
          </cell>
        </row>
        <row r="889">
          <cell r="I889">
            <v>0</v>
          </cell>
        </row>
        <row r="890">
          <cell r="I890">
            <v>0</v>
          </cell>
        </row>
        <row r="891">
          <cell r="D891" t="str">
            <v>DCAT</v>
          </cell>
          <cell r="I891">
            <v>0</v>
          </cell>
        </row>
        <row r="892">
          <cell r="D892" t="str">
            <v>DCU5</v>
          </cell>
          <cell r="I892">
            <v>0</v>
          </cell>
        </row>
        <row r="893">
          <cell r="D893" t="str">
            <v>PTRE</v>
          </cell>
          <cell r="I893">
            <v>0</v>
          </cell>
        </row>
        <row r="894">
          <cell r="D894" t="str">
            <v>BTL100</v>
          </cell>
          <cell r="I894">
            <v>0</v>
          </cell>
        </row>
        <row r="895">
          <cell r="D895" t="str">
            <v>BTM200</v>
          </cell>
          <cell r="I895">
            <v>0</v>
          </cell>
        </row>
        <row r="896">
          <cell r="D896" t="str">
            <v>ST10M</v>
          </cell>
          <cell r="I896">
            <v>0</v>
          </cell>
        </row>
        <row r="897">
          <cell r="D897" t="str">
            <v>ST18M</v>
          </cell>
          <cell r="I897">
            <v>0</v>
          </cell>
        </row>
        <row r="898">
          <cell r="D898" t="str">
            <v>ST20M</v>
          </cell>
          <cell r="I898">
            <v>0</v>
          </cell>
        </row>
        <row r="899">
          <cell r="D899" t="str">
            <v>VKM</v>
          </cell>
          <cell r="I899">
            <v>0</v>
          </cell>
        </row>
        <row r="900">
          <cell r="D900" t="str">
            <v>GCMK</v>
          </cell>
          <cell r="I900">
            <v>0</v>
          </cell>
        </row>
        <row r="901">
          <cell r="D901" t="str">
            <v>SATH</v>
          </cell>
          <cell r="I901">
            <v>0</v>
          </cell>
        </row>
        <row r="902">
          <cell r="D902" t="str">
            <v>SATH</v>
          </cell>
          <cell r="I902">
            <v>0</v>
          </cell>
        </row>
        <row r="903">
          <cell r="I903">
            <v>0</v>
          </cell>
        </row>
        <row r="904">
          <cell r="D904" t="str">
            <v>GCMK</v>
          </cell>
          <cell r="I904">
            <v>0</v>
          </cell>
        </row>
        <row r="905">
          <cell r="D905" t="str">
            <v>M-22</v>
          </cell>
          <cell r="I905">
            <v>0</v>
          </cell>
        </row>
        <row r="906">
          <cell r="I906">
            <v>0</v>
          </cell>
        </row>
        <row r="907">
          <cell r="D907" t="str">
            <v>VCPTRE</v>
          </cell>
          <cell r="I907">
            <v>0</v>
          </cell>
        </row>
        <row r="908">
          <cell r="I908">
            <v>0</v>
          </cell>
        </row>
        <row r="909">
          <cell r="I909">
            <v>0</v>
          </cell>
        </row>
        <row r="910">
          <cell r="I910">
            <v>0</v>
          </cell>
        </row>
        <row r="911">
          <cell r="D911" t="str">
            <v>CD35-10</v>
          </cell>
          <cell r="I911">
            <v>0</v>
          </cell>
        </row>
        <row r="912">
          <cell r="D912" t="str">
            <v>CG35-10</v>
          </cell>
          <cell r="I912">
            <v>0</v>
          </cell>
        </row>
        <row r="913">
          <cell r="D913" t="str">
            <v>CM35-10</v>
          </cell>
          <cell r="I913">
            <v>0</v>
          </cell>
        </row>
        <row r="914">
          <cell r="I914">
            <v>0</v>
          </cell>
        </row>
        <row r="915">
          <cell r="I915">
            <v>0</v>
          </cell>
        </row>
        <row r="916">
          <cell r="I916">
            <v>0</v>
          </cell>
        </row>
        <row r="917">
          <cell r="I917">
            <v>0</v>
          </cell>
        </row>
        <row r="918">
          <cell r="D918" t="str">
            <v>CDAN</v>
          </cell>
          <cell r="I918">
            <v>0</v>
          </cell>
        </row>
        <row r="919">
          <cell r="I919">
            <v>0</v>
          </cell>
        </row>
        <row r="920">
          <cell r="D920" t="str">
            <v>TNDC</v>
          </cell>
          <cell r="I920">
            <v>0</v>
          </cell>
        </row>
        <row r="921">
          <cell r="I921">
            <v>0</v>
          </cell>
        </row>
        <row r="922">
          <cell r="D922" t="str">
            <v>QBTUM</v>
          </cell>
          <cell r="I922">
            <v>0</v>
          </cell>
        </row>
        <row r="923">
          <cell r="I923">
            <v>0</v>
          </cell>
        </row>
        <row r="924">
          <cell r="I924">
            <v>0</v>
          </cell>
        </row>
        <row r="925">
          <cell r="I925">
            <v>0</v>
          </cell>
        </row>
        <row r="926">
          <cell r="I926">
            <v>0</v>
          </cell>
        </row>
        <row r="927">
          <cell r="D927" t="str">
            <v>DCAT</v>
          </cell>
          <cell r="I927">
            <v>0</v>
          </cell>
        </row>
        <row r="928">
          <cell r="D928" t="str">
            <v>DCU5</v>
          </cell>
          <cell r="I928">
            <v>0</v>
          </cell>
        </row>
        <row r="929">
          <cell r="D929" t="str">
            <v>PTRE</v>
          </cell>
          <cell r="I929">
            <v>0</v>
          </cell>
        </row>
        <row r="930">
          <cell r="D930" t="str">
            <v>BTL100</v>
          </cell>
          <cell r="I930">
            <v>0</v>
          </cell>
        </row>
        <row r="931">
          <cell r="D931" t="str">
            <v>BTM200</v>
          </cell>
          <cell r="I931">
            <v>0</v>
          </cell>
        </row>
        <row r="932">
          <cell r="D932" t="str">
            <v>ST10M</v>
          </cell>
          <cell r="I932">
            <v>0</v>
          </cell>
        </row>
        <row r="933">
          <cell r="D933" t="str">
            <v>ST18M</v>
          </cell>
          <cell r="I933">
            <v>0</v>
          </cell>
        </row>
        <row r="934">
          <cell r="D934" t="str">
            <v>ST20M</v>
          </cell>
          <cell r="I934">
            <v>0</v>
          </cell>
        </row>
        <row r="935">
          <cell r="D935" t="str">
            <v>VKM</v>
          </cell>
          <cell r="I935">
            <v>0</v>
          </cell>
        </row>
        <row r="936">
          <cell r="I936">
            <v>0</v>
          </cell>
        </row>
        <row r="937">
          <cell r="D937" t="str">
            <v>GCMK</v>
          </cell>
          <cell r="I937">
            <v>0</v>
          </cell>
        </row>
        <row r="938">
          <cell r="D938" t="str">
            <v>M-22</v>
          </cell>
          <cell r="I938">
            <v>0</v>
          </cell>
        </row>
        <row r="939">
          <cell r="I939">
            <v>0</v>
          </cell>
        </row>
        <row r="940">
          <cell r="D940" t="str">
            <v>VCPTRE</v>
          </cell>
          <cell r="I940">
            <v>0</v>
          </cell>
        </row>
        <row r="941">
          <cell r="I941">
            <v>0</v>
          </cell>
        </row>
        <row r="942">
          <cell r="D942" t="str">
            <v>VKm</v>
          </cell>
          <cell r="I942">
            <v>0</v>
          </cell>
        </row>
        <row r="943">
          <cell r="I943">
            <v>0</v>
          </cell>
        </row>
        <row r="944">
          <cell r="D944" t="str">
            <v>CD35-8M</v>
          </cell>
          <cell r="I944">
            <v>0</v>
          </cell>
        </row>
        <row r="945">
          <cell r="D945" t="str">
            <v>CG35-10</v>
          </cell>
          <cell r="I945">
            <v>0</v>
          </cell>
        </row>
        <row r="946">
          <cell r="D946" t="str">
            <v>CM35-10</v>
          </cell>
          <cell r="I946">
            <v>0</v>
          </cell>
        </row>
        <row r="947">
          <cell r="I947">
            <v>0</v>
          </cell>
        </row>
        <row r="948">
          <cell r="I948">
            <v>0</v>
          </cell>
        </row>
        <row r="949">
          <cell r="I949">
            <v>0</v>
          </cell>
        </row>
        <row r="950">
          <cell r="I950">
            <v>0</v>
          </cell>
        </row>
        <row r="951">
          <cell r="D951" t="str">
            <v>CDAN</v>
          </cell>
          <cell r="I951">
            <v>0</v>
          </cell>
        </row>
        <row r="952">
          <cell r="I952">
            <v>0</v>
          </cell>
        </row>
        <row r="953">
          <cell r="D953" t="str">
            <v>TNDC</v>
          </cell>
          <cell r="I953">
            <v>0</v>
          </cell>
        </row>
        <row r="954">
          <cell r="I954">
            <v>0</v>
          </cell>
        </row>
        <row r="955">
          <cell r="D955" t="str">
            <v>QBTUM</v>
          </cell>
          <cell r="I955">
            <v>0</v>
          </cell>
        </row>
        <row r="956">
          <cell r="I956">
            <v>0</v>
          </cell>
        </row>
        <row r="957">
          <cell r="I957">
            <v>0</v>
          </cell>
        </row>
        <row r="958">
          <cell r="I958">
            <v>0</v>
          </cell>
        </row>
        <row r="959">
          <cell r="I959">
            <v>0</v>
          </cell>
        </row>
        <row r="960">
          <cell r="D960" t="str">
            <v>DCAT</v>
          </cell>
          <cell r="I960">
            <v>0</v>
          </cell>
        </row>
        <row r="961">
          <cell r="D961" t="str">
            <v>DCU5</v>
          </cell>
          <cell r="I961">
            <v>0</v>
          </cell>
        </row>
        <row r="962">
          <cell r="D962" t="str">
            <v>PTRE</v>
          </cell>
          <cell r="I962">
            <v>0</v>
          </cell>
        </row>
        <row r="963">
          <cell r="D963" t="str">
            <v>BTL100</v>
          </cell>
          <cell r="I963">
            <v>0</v>
          </cell>
        </row>
        <row r="964">
          <cell r="D964" t="str">
            <v>BTM200</v>
          </cell>
          <cell r="I964">
            <v>0</v>
          </cell>
        </row>
        <row r="965">
          <cell r="D965" t="str">
            <v>ST10M</v>
          </cell>
          <cell r="I965">
            <v>0</v>
          </cell>
        </row>
        <row r="966">
          <cell r="D966" t="str">
            <v>ST18M</v>
          </cell>
          <cell r="I966">
            <v>0</v>
          </cell>
        </row>
        <row r="967">
          <cell r="D967" t="str">
            <v>ST20M</v>
          </cell>
          <cell r="I967">
            <v>0</v>
          </cell>
        </row>
        <row r="968">
          <cell r="D968" t="str">
            <v>VKM</v>
          </cell>
          <cell r="I968">
            <v>0</v>
          </cell>
        </row>
        <row r="969">
          <cell r="I969">
            <v>0</v>
          </cell>
        </row>
        <row r="970">
          <cell r="D970" t="str">
            <v>GCMK</v>
          </cell>
          <cell r="I970">
            <v>0</v>
          </cell>
        </row>
        <row r="971">
          <cell r="D971" t="str">
            <v>M-22</v>
          </cell>
          <cell r="I971">
            <v>0</v>
          </cell>
        </row>
        <row r="972">
          <cell r="I972">
            <v>0</v>
          </cell>
        </row>
        <row r="973">
          <cell r="D973" t="str">
            <v>VCPTRE</v>
          </cell>
          <cell r="I973">
            <v>0</v>
          </cell>
        </row>
        <row r="974">
          <cell r="I974">
            <v>0</v>
          </cell>
        </row>
        <row r="975">
          <cell r="I975">
            <v>0</v>
          </cell>
        </row>
        <row r="976">
          <cell r="I976">
            <v>0</v>
          </cell>
        </row>
        <row r="977">
          <cell r="D977" t="str">
            <v>CD35-8M</v>
          </cell>
          <cell r="I977">
            <v>0</v>
          </cell>
        </row>
        <row r="978">
          <cell r="D978" t="str">
            <v>CG35-10</v>
          </cell>
          <cell r="I978">
            <v>0</v>
          </cell>
        </row>
        <row r="979">
          <cell r="D979" t="str">
            <v>CM35-10</v>
          </cell>
          <cell r="I979">
            <v>0</v>
          </cell>
        </row>
        <row r="980">
          <cell r="I980">
            <v>0</v>
          </cell>
        </row>
        <row r="981">
          <cell r="I981">
            <v>0</v>
          </cell>
        </row>
        <row r="982">
          <cell r="I982">
            <v>0</v>
          </cell>
        </row>
        <row r="983">
          <cell r="I983">
            <v>0</v>
          </cell>
        </row>
        <row r="984">
          <cell r="D984" t="str">
            <v>CDAN</v>
          </cell>
          <cell r="I984">
            <v>0</v>
          </cell>
        </row>
        <row r="985">
          <cell r="I985">
            <v>0</v>
          </cell>
        </row>
        <row r="986">
          <cell r="D986" t="str">
            <v>TNDC</v>
          </cell>
          <cell r="I986">
            <v>0</v>
          </cell>
        </row>
        <row r="987">
          <cell r="I987">
            <v>0</v>
          </cell>
        </row>
        <row r="988">
          <cell r="D988" t="str">
            <v>QBTUM</v>
          </cell>
          <cell r="I988">
            <v>0</v>
          </cell>
        </row>
        <row r="989">
          <cell r="I989">
            <v>0</v>
          </cell>
        </row>
        <row r="990">
          <cell r="I990">
            <v>0</v>
          </cell>
        </row>
        <row r="991">
          <cell r="I991">
            <v>0</v>
          </cell>
        </row>
        <row r="992">
          <cell r="I992">
            <v>0</v>
          </cell>
        </row>
        <row r="993">
          <cell r="D993" t="str">
            <v>DCAT</v>
          </cell>
          <cell r="I993">
            <v>0</v>
          </cell>
        </row>
        <row r="994">
          <cell r="D994" t="str">
            <v>DCU5</v>
          </cell>
          <cell r="I994">
            <v>0</v>
          </cell>
        </row>
        <row r="995">
          <cell r="D995" t="str">
            <v>PTRE</v>
          </cell>
          <cell r="I995">
            <v>0</v>
          </cell>
        </row>
        <row r="996">
          <cell r="D996" t="str">
            <v>BTL100</v>
          </cell>
          <cell r="I996">
            <v>0</v>
          </cell>
        </row>
        <row r="997">
          <cell r="D997" t="str">
            <v>BTM200</v>
          </cell>
          <cell r="I997">
            <v>0</v>
          </cell>
        </row>
        <row r="998">
          <cell r="D998" t="str">
            <v>ST10M</v>
          </cell>
          <cell r="I998">
            <v>0</v>
          </cell>
        </row>
        <row r="999">
          <cell r="D999" t="str">
            <v>ST18M</v>
          </cell>
          <cell r="I999">
            <v>0</v>
          </cell>
        </row>
        <row r="1000">
          <cell r="D1000" t="str">
            <v>ST20M</v>
          </cell>
          <cell r="I1000">
            <v>0</v>
          </cell>
        </row>
        <row r="1001">
          <cell r="D1001" t="str">
            <v>VKM</v>
          </cell>
          <cell r="I1001">
            <v>0</v>
          </cell>
        </row>
        <row r="1002">
          <cell r="D1002" t="str">
            <v>GCMK</v>
          </cell>
          <cell r="I1002">
            <v>0</v>
          </cell>
        </row>
        <row r="1003">
          <cell r="D1003" t="str">
            <v>SATH</v>
          </cell>
          <cell r="I1003">
            <v>0</v>
          </cell>
        </row>
        <row r="1004">
          <cell r="D1004" t="str">
            <v>SATH</v>
          </cell>
          <cell r="I1004">
            <v>0</v>
          </cell>
        </row>
        <row r="1005">
          <cell r="I1005">
            <v>0</v>
          </cell>
        </row>
        <row r="1006">
          <cell r="D1006" t="str">
            <v>GCMK</v>
          </cell>
          <cell r="I1006">
            <v>0</v>
          </cell>
        </row>
        <row r="1007">
          <cell r="D1007" t="str">
            <v>M-22</v>
          </cell>
          <cell r="I1007">
            <v>0</v>
          </cell>
        </row>
        <row r="1008">
          <cell r="I1008">
            <v>0</v>
          </cell>
        </row>
        <row r="1009">
          <cell r="D1009" t="str">
            <v>VCPTRE</v>
          </cell>
          <cell r="I1009">
            <v>0</v>
          </cell>
        </row>
        <row r="1010">
          <cell r="I1010">
            <v>0</v>
          </cell>
        </row>
        <row r="1011">
          <cell r="I1011">
            <v>0</v>
          </cell>
        </row>
        <row r="1012">
          <cell r="I1012">
            <v>0</v>
          </cell>
        </row>
        <row r="1013">
          <cell r="D1013" t="str">
            <v>CD35-8M</v>
          </cell>
          <cell r="I1013">
            <v>0</v>
          </cell>
        </row>
        <row r="1014">
          <cell r="D1014" t="str">
            <v>CG35-8M</v>
          </cell>
          <cell r="I1014">
            <v>0</v>
          </cell>
        </row>
        <row r="1015">
          <cell r="D1015" t="str">
            <v>CG35-10</v>
          </cell>
          <cell r="I1015">
            <v>0</v>
          </cell>
        </row>
        <row r="1016">
          <cell r="D1016" t="str">
            <v>CM35-10</v>
          </cell>
          <cell r="I1016">
            <v>0</v>
          </cell>
        </row>
        <row r="1017">
          <cell r="I1017">
            <v>0</v>
          </cell>
        </row>
        <row r="1018">
          <cell r="I1018">
            <v>0</v>
          </cell>
        </row>
        <row r="1019">
          <cell r="I1019">
            <v>0</v>
          </cell>
        </row>
        <row r="1020">
          <cell r="I1020">
            <v>0</v>
          </cell>
        </row>
        <row r="1021">
          <cell r="D1021" t="str">
            <v>CDAN</v>
          </cell>
          <cell r="I1021">
            <v>0</v>
          </cell>
        </row>
        <row r="1022">
          <cell r="I1022">
            <v>0</v>
          </cell>
        </row>
        <row r="1023">
          <cell r="D1023" t="str">
            <v>TNDC</v>
          </cell>
          <cell r="I1023">
            <v>0</v>
          </cell>
        </row>
        <row r="1024">
          <cell r="I1024">
            <v>0</v>
          </cell>
        </row>
        <row r="1025">
          <cell r="D1025" t="str">
            <v>SIKA</v>
          </cell>
          <cell r="I1025">
            <v>0</v>
          </cell>
        </row>
        <row r="1026">
          <cell r="D1026" t="str">
            <v>QBTUM</v>
          </cell>
          <cell r="I1026">
            <v>0</v>
          </cell>
        </row>
        <row r="1027">
          <cell r="I1027">
            <v>0</v>
          </cell>
        </row>
        <row r="1028">
          <cell r="I1028">
            <v>0</v>
          </cell>
        </row>
        <row r="1029">
          <cell r="I1029">
            <v>0</v>
          </cell>
        </row>
        <row r="1030">
          <cell r="I1030">
            <v>0</v>
          </cell>
        </row>
        <row r="1031">
          <cell r="D1031" t="str">
            <v>DCAT</v>
          </cell>
          <cell r="I1031">
            <v>0</v>
          </cell>
        </row>
        <row r="1032">
          <cell r="D1032" t="str">
            <v>DCU5</v>
          </cell>
          <cell r="I1032">
            <v>0</v>
          </cell>
        </row>
        <row r="1033">
          <cell r="D1033" t="str">
            <v>PTRE</v>
          </cell>
          <cell r="I1033">
            <v>0</v>
          </cell>
        </row>
        <row r="1034">
          <cell r="D1034" t="str">
            <v>BTL100</v>
          </cell>
          <cell r="I1034">
            <v>0</v>
          </cell>
        </row>
        <row r="1035">
          <cell r="D1035" t="str">
            <v>BTM200</v>
          </cell>
          <cell r="I1035">
            <v>0</v>
          </cell>
        </row>
        <row r="1036">
          <cell r="D1036" t="str">
            <v>ST10M</v>
          </cell>
          <cell r="I1036">
            <v>0</v>
          </cell>
        </row>
        <row r="1037">
          <cell r="D1037" t="str">
            <v>ST18M</v>
          </cell>
          <cell r="I1037">
            <v>0</v>
          </cell>
        </row>
        <row r="1038">
          <cell r="D1038" t="str">
            <v>ST20M</v>
          </cell>
          <cell r="I1038">
            <v>0</v>
          </cell>
        </row>
        <row r="1039">
          <cell r="D1039" t="str">
            <v>VKM</v>
          </cell>
          <cell r="I1039">
            <v>0</v>
          </cell>
        </row>
        <row r="1040">
          <cell r="D1040" t="str">
            <v>GCMK</v>
          </cell>
          <cell r="I1040">
            <v>0</v>
          </cell>
        </row>
        <row r="1041">
          <cell r="D1041" t="str">
            <v>SATH</v>
          </cell>
          <cell r="I1041">
            <v>0</v>
          </cell>
        </row>
        <row r="1042">
          <cell r="D1042" t="str">
            <v>SATH</v>
          </cell>
          <cell r="I1042">
            <v>0</v>
          </cell>
        </row>
        <row r="1043">
          <cell r="I1043">
            <v>0</v>
          </cell>
        </row>
        <row r="1044">
          <cell r="D1044" t="str">
            <v>GCMK</v>
          </cell>
          <cell r="I1044">
            <v>0</v>
          </cell>
        </row>
        <row r="1045">
          <cell r="D1045" t="str">
            <v>M-22</v>
          </cell>
          <cell r="I1045">
            <v>0</v>
          </cell>
        </row>
        <row r="1046">
          <cell r="I1046">
            <v>0</v>
          </cell>
        </row>
        <row r="1047">
          <cell r="D1047" t="str">
            <v>VCPTRE</v>
          </cell>
          <cell r="I1047">
            <v>0</v>
          </cell>
        </row>
        <row r="1048">
          <cell r="I1048">
            <v>0</v>
          </cell>
        </row>
        <row r="1049">
          <cell r="I1049">
            <v>0</v>
          </cell>
        </row>
        <row r="1050">
          <cell r="I1050">
            <v>0</v>
          </cell>
        </row>
        <row r="1051">
          <cell r="D1051" t="str">
            <v>CD35-8M</v>
          </cell>
          <cell r="I1051">
            <v>0</v>
          </cell>
        </row>
        <row r="1052">
          <cell r="D1052" t="str">
            <v>CG35-10</v>
          </cell>
          <cell r="I1052">
            <v>0</v>
          </cell>
        </row>
        <row r="1053">
          <cell r="D1053" t="str">
            <v>CM35-10</v>
          </cell>
          <cell r="I1053">
            <v>0</v>
          </cell>
        </row>
        <row r="1054">
          <cell r="I1054">
            <v>0</v>
          </cell>
        </row>
        <row r="1055">
          <cell r="I1055">
            <v>0</v>
          </cell>
        </row>
        <row r="1056">
          <cell r="I1056">
            <v>0</v>
          </cell>
        </row>
        <row r="1057">
          <cell r="I1057">
            <v>0</v>
          </cell>
        </row>
        <row r="1058">
          <cell r="D1058" t="str">
            <v>CDAN</v>
          </cell>
          <cell r="I1058">
            <v>0</v>
          </cell>
        </row>
        <row r="1059">
          <cell r="I1059">
            <v>0</v>
          </cell>
        </row>
        <row r="1060">
          <cell r="D1060" t="str">
            <v>TNDC</v>
          </cell>
          <cell r="I1060">
            <v>0</v>
          </cell>
        </row>
        <row r="1061">
          <cell r="I1061">
            <v>0</v>
          </cell>
        </row>
        <row r="1062">
          <cell r="D1062" t="str">
            <v>QBTUM</v>
          </cell>
          <cell r="I1062">
            <v>0</v>
          </cell>
        </row>
        <row r="1063">
          <cell r="I1063">
            <v>0</v>
          </cell>
        </row>
        <row r="1064">
          <cell r="I1064">
            <v>0</v>
          </cell>
        </row>
        <row r="1065">
          <cell r="I1065">
            <v>0</v>
          </cell>
        </row>
        <row r="1066">
          <cell r="I1066">
            <v>0</v>
          </cell>
        </row>
        <row r="1067">
          <cell r="D1067" t="str">
            <v>DCAT</v>
          </cell>
          <cell r="I1067">
            <v>0</v>
          </cell>
        </row>
        <row r="1068">
          <cell r="D1068" t="str">
            <v>DCU5</v>
          </cell>
          <cell r="I1068">
            <v>0</v>
          </cell>
        </row>
        <row r="1069">
          <cell r="D1069" t="str">
            <v>PTRE</v>
          </cell>
          <cell r="I1069">
            <v>0</v>
          </cell>
        </row>
        <row r="1070">
          <cell r="D1070" t="str">
            <v>BTL100</v>
          </cell>
          <cell r="I1070">
            <v>0</v>
          </cell>
        </row>
        <row r="1071">
          <cell r="D1071" t="str">
            <v>BTM200</v>
          </cell>
          <cell r="I1071">
            <v>0</v>
          </cell>
        </row>
        <row r="1072">
          <cell r="D1072" t="str">
            <v>ST10M</v>
          </cell>
          <cell r="I1072">
            <v>0</v>
          </cell>
        </row>
        <row r="1073">
          <cell r="D1073" t="str">
            <v>ST18M</v>
          </cell>
          <cell r="I1073">
            <v>0</v>
          </cell>
        </row>
        <row r="1074">
          <cell r="D1074" t="str">
            <v>ST20M</v>
          </cell>
          <cell r="I1074">
            <v>0</v>
          </cell>
        </row>
        <row r="1075">
          <cell r="D1075" t="str">
            <v>VKM</v>
          </cell>
          <cell r="I1075">
            <v>0</v>
          </cell>
        </row>
        <row r="1076">
          <cell r="I1076">
            <v>0</v>
          </cell>
        </row>
        <row r="1077">
          <cell r="D1077" t="str">
            <v>GCMK</v>
          </cell>
          <cell r="I1077">
            <v>0</v>
          </cell>
        </row>
        <row r="1078">
          <cell r="D1078" t="str">
            <v>M-22</v>
          </cell>
          <cell r="I1078">
            <v>0</v>
          </cell>
        </row>
        <row r="1079">
          <cell r="I1079">
            <v>0</v>
          </cell>
        </row>
        <row r="1080">
          <cell r="D1080" t="str">
            <v>VCPTRE</v>
          </cell>
          <cell r="I1080">
            <v>0</v>
          </cell>
        </row>
        <row r="1081">
          <cell r="I1081">
            <v>0</v>
          </cell>
        </row>
        <row r="1082">
          <cell r="D1082" t="str">
            <v>GCMK</v>
          </cell>
          <cell r="I1082">
            <v>0</v>
          </cell>
        </row>
        <row r="1083">
          <cell r="I1083">
            <v>0</v>
          </cell>
        </row>
        <row r="1084">
          <cell r="D1084" t="str">
            <v>CD35-10</v>
          </cell>
          <cell r="I1084">
            <v>0</v>
          </cell>
        </row>
        <row r="1085">
          <cell r="D1085" t="str">
            <v>CG35-10</v>
          </cell>
          <cell r="I1085">
            <v>0</v>
          </cell>
        </row>
        <row r="1086">
          <cell r="D1086" t="str">
            <v>CM35-10</v>
          </cell>
          <cell r="I1086">
            <v>0</v>
          </cell>
        </row>
        <row r="1087">
          <cell r="I1087">
            <v>0</v>
          </cell>
        </row>
        <row r="1088">
          <cell r="I1088">
            <v>0</v>
          </cell>
        </row>
        <row r="1089">
          <cell r="I1089">
            <v>0</v>
          </cell>
        </row>
        <row r="1090">
          <cell r="I1090">
            <v>0</v>
          </cell>
        </row>
        <row r="1091">
          <cell r="D1091" t="str">
            <v>CDAN</v>
          </cell>
          <cell r="I1091">
            <v>0</v>
          </cell>
        </row>
        <row r="1092">
          <cell r="I1092">
            <v>0</v>
          </cell>
        </row>
        <row r="1093">
          <cell r="D1093" t="str">
            <v>TNDC</v>
          </cell>
          <cell r="I1093">
            <v>0</v>
          </cell>
        </row>
        <row r="1094">
          <cell r="I1094">
            <v>0</v>
          </cell>
        </row>
        <row r="1095">
          <cell r="D1095" t="str">
            <v>QBTUM</v>
          </cell>
          <cell r="I1095">
            <v>0</v>
          </cell>
        </row>
        <row r="1096">
          <cell r="I1096">
            <v>0</v>
          </cell>
        </row>
        <row r="1097">
          <cell r="I1097">
            <v>0</v>
          </cell>
        </row>
        <row r="1098">
          <cell r="I1098">
            <v>0</v>
          </cell>
        </row>
        <row r="1099">
          <cell r="I1099">
            <v>0</v>
          </cell>
        </row>
        <row r="1100">
          <cell r="D1100" t="str">
            <v>DCAT</v>
          </cell>
          <cell r="I1100">
            <v>0</v>
          </cell>
        </row>
        <row r="1101">
          <cell r="D1101" t="str">
            <v>DCU5</v>
          </cell>
          <cell r="I1101">
            <v>0</v>
          </cell>
        </row>
        <row r="1102">
          <cell r="D1102" t="str">
            <v>PTRE</v>
          </cell>
          <cell r="I1102">
            <v>0</v>
          </cell>
        </row>
        <row r="1103">
          <cell r="D1103" t="str">
            <v>BTL100</v>
          </cell>
          <cell r="I1103">
            <v>0</v>
          </cell>
        </row>
        <row r="1104">
          <cell r="D1104" t="str">
            <v>BTM200</v>
          </cell>
          <cell r="I1104">
            <v>0</v>
          </cell>
        </row>
        <row r="1105">
          <cell r="D1105" t="str">
            <v>ST10M</v>
          </cell>
          <cell r="I1105">
            <v>0</v>
          </cell>
        </row>
        <row r="1106">
          <cell r="D1106" t="str">
            <v>ST18M</v>
          </cell>
          <cell r="I1106">
            <v>0</v>
          </cell>
        </row>
        <row r="1107">
          <cell r="D1107" t="str">
            <v>ST20M</v>
          </cell>
          <cell r="I1107">
            <v>0</v>
          </cell>
        </row>
        <row r="1108">
          <cell r="D1108" t="str">
            <v>VKM</v>
          </cell>
          <cell r="I1108">
            <v>0</v>
          </cell>
        </row>
        <row r="1109">
          <cell r="D1109" t="str">
            <v>GCMK</v>
          </cell>
          <cell r="I1109">
            <v>0</v>
          </cell>
        </row>
        <row r="1110">
          <cell r="D1110" t="str">
            <v>SATH</v>
          </cell>
          <cell r="I1110">
            <v>0</v>
          </cell>
        </row>
        <row r="1111">
          <cell r="D1111" t="str">
            <v>SATH</v>
          </cell>
          <cell r="I1111">
            <v>0</v>
          </cell>
        </row>
        <row r="1112">
          <cell r="I1112">
            <v>0</v>
          </cell>
        </row>
        <row r="1113">
          <cell r="D1113" t="str">
            <v>GCMK</v>
          </cell>
          <cell r="I1113">
            <v>0</v>
          </cell>
        </row>
        <row r="1114">
          <cell r="D1114" t="str">
            <v>M-22</v>
          </cell>
          <cell r="I1114">
            <v>0</v>
          </cell>
        </row>
        <row r="1115">
          <cell r="I1115">
            <v>0</v>
          </cell>
        </row>
        <row r="1116">
          <cell r="D1116" t="str">
            <v>VCPTRE</v>
          </cell>
          <cell r="I1116">
            <v>0</v>
          </cell>
        </row>
        <row r="1117">
          <cell r="I1117">
            <v>0</v>
          </cell>
        </row>
        <row r="1118">
          <cell r="I1118">
            <v>0</v>
          </cell>
        </row>
        <row r="1119">
          <cell r="I1119">
            <v>0</v>
          </cell>
        </row>
        <row r="1120">
          <cell r="D1120" t="str">
            <v>CD35-10</v>
          </cell>
          <cell r="I1120">
            <v>0</v>
          </cell>
        </row>
        <row r="1121">
          <cell r="D1121" t="str">
            <v>CG35-10</v>
          </cell>
          <cell r="I1121">
            <v>0</v>
          </cell>
        </row>
        <row r="1122">
          <cell r="D1122" t="str">
            <v>CM35-10</v>
          </cell>
          <cell r="I1122">
            <v>0</v>
          </cell>
        </row>
        <row r="1123">
          <cell r="I1123">
            <v>0</v>
          </cell>
        </row>
        <row r="1124">
          <cell r="I1124">
            <v>0</v>
          </cell>
        </row>
        <row r="1125">
          <cell r="I1125">
            <v>0</v>
          </cell>
        </row>
        <row r="1126">
          <cell r="I1126">
            <v>0</v>
          </cell>
        </row>
        <row r="1127">
          <cell r="D1127" t="str">
            <v>CDAN</v>
          </cell>
          <cell r="I1127">
            <v>0</v>
          </cell>
        </row>
        <row r="1128">
          <cell r="I1128">
            <v>0</v>
          </cell>
        </row>
        <row r="1129">
          <cell r="D1129" t="str">
            <v>TNDC</v>
          </cell>
          <cell r="I1129">
            <v>0</v>
          </cell>
        </row>
        <row r="1130">
          <cell r="I1130">
            <v>0</v>
          </cell>
        </row>
        <row r="1131">
          <cell r="D1131" t="str">
            <v>QBTUM</v>
          </cell>
          <cell r="I1131">
            <v>0</v>
          </cell>
        </row>
        <row r="1132">
          <cell r="I1132">
            <v>0</v>
          </cell>
        </row>
        <row r="1133">
          <cell r="I1133">
            <v>0</v>
          </cell>
        </row>
        <row r="1134">
          <cell r="I1134">
            <v>0</v>
          </cell>
        </row>
        <row r="1135">
          <cell r="I1135">
            <v>0</v>
          </cell>
        </row>
        <row r="1136">
          <cell r="D1136" t="str">
            <v>DCAT</v>
          </cell>
          <cell r="I1136">
            <v>0</v>
          </cell>
        </row>
        <row r="1137">
          <cell r="D1137" t="str">
            <v>DCU5</v>
          </cell>
          <cell r="I1137">
            <v>0</v>
          </cell>
        </row>
        <row r="1138">
          <cell r="D1138" t="str">
            <v>PTRE</v>
          </cell>
          <cell r="I1138">
            <v>0</v>
          </cell>
        </row>
        <row r="1139">
          <cell r="D1139" t="str">
            <v>BTL100</v>
          </cell>
          <cell r="I1139">
            <v>0</v>
          </cell>
        </row>
        <row r="1140">
          <cell r="D1140" t="str">
            <v>BTM200</v>
          </cell>
          <cell r="I1140">
            <v>0</v>
          </cell>
        </row>
        <row r="1141">
          <cell r="D1141" t="str">
            <v>ST10M</v>
          </cell>
          <cell r="I1141">
            <v>0</v>
          </cell>
        </row>
        <row r="1142">
          <cell r="D1142" t="str">
            <v>ST18M</v>
          </cell>
          <cell r="I1142">
            <v>0</v>
          </cell>
        </row>
        <row r="1143">
          <cell r="D1143" t="str">
            <v>ST20M</v>
          </cell>
          <cell r="I1143">
            <v>0</v>
          </cell>
        </row>
        <row r="1144">
          <cell r="D1144" t="str">
            <v>VKM</v>
          </cell>
          <cell r="I1144">
            <v>0</v>
          </cell>
        </row>
        <row r="1145">
          <cell r="D1145" t="str">
            <v>GCMK</v>
          </cell>
          <cell r="I1145">
            <v>0</v>
          </cell>
        </row>
        <row r="1146">
          <cell r="D1146" t="str">
            <v>SATH</v>
          </cell>
          <cell r="I1146">
            <v>0</v>
          </cell>
        </row>
        <row r="1147">
          <cell r="D1147" t="str">
            <v>SATH</v>
          </cell>
          <cell r="I1147">
            <v>0</v>
          </cell>
        </row>
        <row r="1148">
          <cell r="I1148">
            <v>0</v>
          </cell>
        </row>
        <row r="1149">
          <cell r="D1149" t="str">
            <v>GCMK</v>
          </cell>
          <cell r="I1149">
            <v>0</v>
          </cell>
        </row>
        <row r="1150">
          <cell r="D1150" t="str">
            <v>M-22</v>
          </cell>
          <cell r="I1150">
            <v>0</v>
          </cell>
        </row>
        <row r="1151">
          <cell r="I1151">
            <v>0</v>
          </cell>
        </row>
        <row r="1152">
          <cell r="D1152" t="str">
            <v>VCPTRE</v>
          </cell>
          <cell r="I1152">
            <v>0</v>
          </cell>
        </row>
        <row r="1153">
          <cell r="I1153">
            <v>0</v>
          </cell>
        </row>
        <row r="1154">
          <cell r="I1154">
            <v>0</v>
          </cell>
        </row>
        <row r="1155">
          <cell r="I1155">
            <v>0</v>
          </cell>
        </row>
        <row r="1156">
          <cell r="D1156" t="str">
            <v>CD35-10</v>
          </cell>
          <cell r="I1156">
            <v>0</v>
          </cell>
        </row>
        <row r="1157">
          <cell r="D1157" t="str">
            <v>CG35-10</v>
          </cell>
          <cell r="I1157">
            <v>0</v>
          </cell>
        </row>
        <row r="1158">
          <cell r="D1158" t="str">
            <v>CM35-10</v>
          </cell>
          <cell r="I1158">
            <v>0</v>
          </cell>
        </row>
        <row r="1159">
          <cell r="I1159">
            <v>0</v>
          </cell>
        </row>
        <row r="1160">
          <cell r="I1160">
            <v>0</v>
          </cell>
        </row>
        <row r="1161">
          <cell r="I1161">
            <v>0</v>
          </cell>
        </row>
        <row r="1162">
          <cell r="I1162">
            <v>0</v>
          </cell>
        </row>
        <row r="1163">
          <cell r="D1163" t="str">
            <v>CDAN</v>
          </cell>
          <cell r="I1163">
            <v>0</v>
          </cell>
        </row>
        <row r="1164">
          <cell r="I1164">
            <v>0</v>
          </cell>
        </row>
        <row r="1165">
          <cell r="D1165" t="str">
            <v>TNDC</v>
          </cell>
          <cell r="I1165">
            <v>0</v>
          </cell>
        </row>
        <row r="1166">
          <cell r="I1166">
            <v>0</v>
          </cell>
        </row>
        <row r="1167">
          <cell r="D1167" t="str">
            <v>QBTUM</v>
          </cell>
          <cell r="I1167">
            <v>0</v>
          </cell>
        </row>
        <row r="1168">
          <cell r="I1168">
            <v>0</v>
          </cell>
        </row>
        <row r="1169">
          <cell r="I1169">
            <v>0</v>
          </cell>
        </row>
        <row r="1170">
          <cell r="I1170">
            <v>0</v>
          </cell>
        </row>
        <row r="1171">
          <cell r="I1171">
            <v>0</v>
          </cell>
        </row>
        <row r="1172">
          <cell r="D1172" t="str">
            <v>DCAT</v>
          </cell>
          <cell r="I1172">
            <v>0</v>
          </cell>
        </row>
        <row r="1173">
          <cell r="D1173" t="str">
            <v>DCU5</v>
          </cell>
          <cell r="I1173">
            <v>0</v>
          </cell>
        </row>
        <row r="1174">
          <cell r="D1174" t="str">
            <v>PTRE</v>
          </cell>
          <cell r="I1174">
            <v>0</v>
          </cell>
        </row>
        <row r="1175">
          <cell r="D1175" t="str">
            <v>BTL100</v>
          </cell>
          <cell r="I1175">
            <v>0</v>
          </cell>
        </row>
        <row r="1176">
          <cell r="D1176" t="str">
            <v>BTM200</v>
          </cell>
          <cell r="I1176">
            <v>0</v>
          </cell>
        </row>
        <row r="1177">
          <cell r="D1177" t="str">
            <v>ST10M</v>
          </cell>
          <cell r="I1177">
            <v>0</v>
          </cell>
        </row>
        <row r="1178">
          <cell r="D1178" t="str">
            <v>ST18M</v>
          </cell>
          <cell r="I1178">
            <v>0</v>
          </cell>
        </row>
        <row r="1179">
          <cell r="D1179" t="str">
            <v>ST20M</v>
          </cell>
          <cell r="I1179">
            <v>0</v>
          </cell>
        </row>
        <row r="1180">
          <cell r="D1180" t="str">
            <v>VKM</v>
          </cell>
          <cell r="I1180">
            <v>0</v>
          </cell>
        </row>
        <row r="1181">
          <cell r="I1181">
            <v>0</v>
          </cell>
        </row>
        <row r="1182">
          <cell r="D1182" t="str">
            <v>GCMK</v>
          </cell>
          <cell r="I1182">
            <v>0</v>
          </cell>
        </row>
        <row r="1183">
          <cell r="D1183" t="str">
            <v>M-22</v>
          </cell>
          <cell r="I1183">
            <v>0</v>
          </cell>
        </row>
        <row r="1184">
          <cell r="I1184">
            <v>0</v>
          </cell>
        </row>
        <row r="1185">
          <cell r="D1185" t="str">
            <v>VCPTRE</v>
          </cell>
          <cell r="I1185">
            <v>0</v>
          </cell>
        </row>
        <row r="1186">
          <cell r="I1186">
            <v>0</v>
          </cell>
        </row>
        <row r="1187">
          <cell r="I1187">
            <v>0</v>
          </cell>
        </row>
        <row r="1188">
          <cell r="D1188" t="str">
            <v>GCMK</v>
          </cell>
          <cell r="I1188">
            <v>0</v>
          </cell>
        </row>
        <row r="1189">
          <cell r="D1189" t="str">
            <v>BCAM</v>
          </cell>
          <cell r="I1189">
            <v>0</v>
          </cell>
        </row>
        <row r="1190">
          <cell r="I1190">
            <v>0</v>
          </cell>
        </row>
        <row r="1191">
          <cell r="I1191">
            <v>0</v>
          </cell>
        </row>
        <row r="1192">
          <cell r="I1192">
            <v>0</v>
          </cell>
        </row>
        <row r="1193">
          <cell r="I1193">
            <v>0</v>
          </cell>
        </row>
        <row r="1194">
          <cell r="I1194">
            <v>0</v>
          </cell>
        </row>
        <row r="1195">
          <cell r="D1195" t="str">
            <v>GCMK</v>
          </cell>
          <cell r="I1195">
            <v>0</v>
          </cell>
        </row>
        <row r="1196">
          <cell r="D1196" t="str">
            <v>BCAM</v>
          </cell>
          <cell r="I1196">
            <v>0</v>
          </cell>
        </row>
        <row r="1197">
          <cell r="I1197">
            <v>0</v>
          </cell>
        </row>
        <row r="1198">
          <cell r="I1198">
            <v>0</v>
          </cell>
        </row>
        <row r="1199">
          <cell r="I1199">
            <v>0</v>
          </cell>
        </row>
        <row r="1200">
          <cell r="I1200">
            <v>0</v>
          </cell>
        </row>
        <row r="1201">
          <cell r="I1201">
            <v>0</v>
          </cell>
        </row>
        <row r="1202">
          <cell r="D1202" t="str">
            <v>GCMK</v>
          </cell>
          <cell r="I1202">
            <v>0</v>
          </cell>
        </row>
        <row r="1203">
          <cell r="D1203" t="str">
            <v>BCAM</v>
          </cell>
          <cell r="I1203">
            <v>0</v>
          </cell>
        </row>
        <row r="1204">
          <cell r="I1204">
            <v>0</v>
          </cell>
        </row>
        <row r="1205">
          <cell r="I1205">
            <v>0</v>
          </cell>
        </row>
        <row r="1206">
          <cell r="I1206">
            <v>0</v>
          </cell>
        </row>
        <row r="1207">
          <cell r="I1207">
            <v>0</v>
          </cell>
        </row>
        <row r="1208">
          <cell r="I1208">
            <v>0</v>
          </cell>
        </row>
        <row r="1209">
          <cell r="I1209">
            <v>0</v>
          </cell>
        </row>
        <row r="1210">
          <cell r="D1210" t="str">
            <v>GCMK</v>
          </cell>
          <cell r="I1210">
            <v>0</v>
          </cell>
        </row>
        <row r="1211">
          <cell r="D1211" t="str">
            <v>BCAM</v>
          </cell>
          <cell r="I1211">
            <v>0</v>
          </cell>
        </row>
        <row r="1212">
          <cell r="I1212">
            <v>0</v>
          </cell>
        </row>
        <row r="1213">
          <cell r="I1213">
            <v>0</v>
          </cell>
        </row>
        <row r="1214">
          <cell r="I1214">
            <v>0</v>
          </cell>
        </row>
        <row r="1215">
          <cell r="I1215">
            <v>0</v>
          </cell>
        </row>
        <row r="1216">
          <cell r="I1216">
            <v>0</v>
          </cell>
        </row>
        <row r="1217">
          <cell r="I1217">
            <v>0</v>
          </cell>
        </row>
        <row r="1218">
          <cell r="D1218" t="str">
            <v>GCMK</v>
          </cell>
          <cell r="I1218">
            <v>0</v>
          </cell>
        </row>
        <row r="1219">
          <cell r="D1219" t="str">
            <v>BCAM</v>
          </cell>
          <cell r="I1219">
            <v>0</v>
          </cell>
        </row>
        <row r="1220">
          <cell r="I1220">
            <v>0</v>
          </cell>
        </row>
        <row r="1221">
          <cell r="I1221">
            <v>0</v>
          </cell>
        </row>
        <row r="1222">
          <cell r="I1222">
            <v>0</v>
          </cell>
        </row>
        <row r="1223">
          <cell r="I1223">
            <v>0</v>
          </cell>
        </row>
        <row r="1224">
          <cell r="I1224">
            <v>0</v>
          </cell>
        </row>
        <row r="1225">
          <cell r="I1225">
            <v>0</v>
          </cell>
        </row>
        <row r="1226">
          <cell r="D1226" t="str">
            <v>ACSR-612</v>
          </cell>
          <cell r="I1226">
            <v>0</v>
          </cell>
        </row>
        <row r="1227">
          <cell r="D1227" t="str">
            <v>ACSR-795/MCM</v>
          </cell>
          <cell r="I1227">
            <v>0</v>
          </cell>
        </row>
        <row r="1228">
          <cell r="D1228" t="str">
            <v>DCS-7/16</v>
          </cell>
          <cell r="I1228">
            <v>0</v>
          </cell>
        </row>
        <row r="1229">
          <cell r="D1229" t="str">
            <v>AGW-9/19</v>
          </cell>
          <cell r="I1229">
            <v>0</v>
          </cell>
        </row>
        <row r="1230">
          <cell r="D1230" t="str">
            <v>CDDD-DK1</v>
          </cell>
          <cell r="I1230">
            <v>0</v>
          </cell>
        </row>
        <row r="1231">
          <cell r="D1231" t="str">
            <v>CDDD-DK2</v>
          </cell>
          <cell r="I1231">
            <v>0</v>
          </cell>
        </row>
        <row r="1232">
          <cell r="D1232" t="str">
            <v>CDDD-DK2a</v>
          </cell>
          <cell r="I1232">
            <v>0</v>
          </cell>
        </row>
        <row r="1233">
          <cell r="D1233" t="str">
            <v>CNDD-NK1</v>
          </cell>
          <cell r="I1233">
            <v>0</v>
          </cell>
        </row>
        <row r="1234">
          <cell r="D1234" t="str">
            <v>CNDD-NK2</v>
          </cell>
          <cell r="I1234">
            <v>0</v>
          </cell>
        </row>
        <row r="1235">
          <cell r="D1235" t="str">
            <v>CNCS-NS1</v>
          </cell>
          <cell r="I1235">
            <v>0</v>
          </cell>
        </row>
        <row r="1236">
          <cell r="D1236" t="str">
            <v>CNCS-NS2</v>
          </cell>
          <cell r="I1236">
            <v>0</v>
          </cell>
        </row>
        <row r="1237">
          <cell r="D1237" t="str">
            <v>CDCS-DS1</v>
          </cell>
          <cell r="I1237">
            <v>0</v>
          </cell>
        </row>
        <row r="1238">
          <cell r="D1238" t="str">
            <v>CDCS-DS2</v>
          </cell>
          <cell r="I1238">
            <v>0</v>
          </cell>
        </row>
        <row r="1239">
          <cell r="D1239" t="str">
            <v>CRD-220</v>
          </cell>
          <cell r="I1239">
            <v>0</v>
          </cell>
        </row>
        <row r="1240">
          <cell r="D1240" t="str">
            <v>CRCS-220</v>
          </cell>
          <cell r="I1240">
            <v>0</v>
          </cell>
        </row>
        <row r="1241">
          <cell r="D1241" t="str">
            <v>HTBH</v>
          </cell>
          <cell r="I1241">
            <v>0</v>
          </cell>
        </row>
        <row r="1242">
          <cell r="I1242">
            <v>0</v>
          </cell>
        </row>
        <row r="1243">
          <cell r="I1243">
            <v>0</v>
          </cell>
        </row>
        <row r="1244">
          <cell r="I1244">
            <v>0</v>
          </cell>
        </row>
        <row r="1245">
          <cell r="I1245">
            <v>0</v>
          </cell>
        </row>
        <row r="1246">
          <cell r="I1246">
            <v>0</v>
          </cell>
        </row>
        <row r="1247">
          <cell r="I1247">
            <v>0</v>
          </cell>
        </row>
        <row r="1248">
          <cell r="I1248">
            <v>0</v>
          </cell>
        </row>
        <row r="1249">
          <cell r="I1249">
            <v>0</v>
          </cell>
        </row>
        <row r="1250">
          <cell r="I1250">
            <v>0</v>
          </cell>
        </row>
        <row r="1251">
          <cell r="I1251">
            <v>0</v>
          </cell>
        </row>
        <row r="1252">
          <cell r="I1252">
            <v>0</v>
          </cell>
        </row>
        <row r="1253">
          <cell r="I1253">
            <v>0</v>
          </cell>
        </row>
        <row r="1254">
          <cell r="I1254">
            <v>0</v>
          </cell>
        </row>
        <row r="1255">
          <cell r="I1255">
            <v>0</v>
          </cell>
        </row>
        <row r="1256">
          <cell r="I1256">
            <v>0</v>
          </cell>
        </row>
        <row r="1257">
          <cell r="I1257">
            <v>0</v>
          </cell>
        </row>
        <row r="1258">
          <cell r="I1258">
            <v>0</v>
          </cell>
        </row>
        <row r="1259">
          <cell r="I1259">
            <v>0</v>
          </cell>
        </row>
        <row r="1260">
          <cell r="D1260" t="str">
            <v>DCS-7/16</v>
          </cell>
          <cell r="I1260">
            <v>0</v>
          </cell>
        </row>
        <row r="1261">
          <cell r="I1261">
            <v>0</v>
          </cell>
        </row>
        <row r="1262">
          <cell r="I1262">
            <v>0</v>
          </cell>
        </row>
        <row r="1263">
          <cell r="I1263">
            <v>0</v>
          </cell>
        </row>
        <row r="1264">
          <cell r="I1264">
            <v>0</v>
          </cell>
        </row>
        <row r="1265">
          <cell r="I1265">
            <v>0</v>
          </cell>
        </row>
        <row r="1266">
          <cell r="I1266">
            <v>0</v>
          </cell>
        </row>
        <row r="1267">
          <cell r="I1267">
            <v>0</v>
          </cell>
        </row>
        <row r="1268">
          <cell r="I1268">
            <v>0</v>
          </cell>
        </row>
        <row r="1269">
          <cell r="D1269" t="str">
            <v>CATD</v>
          </cell>
          <cell r="I1269">
            <v>0</v>
          </cell>
        </row>
        <row r="1270">
          <cell r="D1270" t="str">
            <v>DDCL</v>
          </cell>
          <cell r="I1270">
            <v>0</v>
          </cell>
        </row>
        <row r="1271">
          <cell r="D1271" t="str">
            <v>DCU2,5</v>
          </cell>
          <cell r="I1271">
            <v>0</v>
          </cell>
        </row>
        <row r="1272">
          <cell r="D1272" t="str">
            <v>PTRE</v>
          </cell>
          <cell r="I1272">
            <v>0</v>
          </cell>
        </row>
        <row r="1273">
          <cell r="I1273">
            <v>0</v>
          </cell>
        </row>
        <row r="1274">
          <cell r="D1274" t="str">
            <v>MUAÑ</v>
          </cell>
          <cell r="I1274">
            <v>0</v>
          </cell>
        </row>
        <row r="1275">
          <cell r="I1275">
            <v>0</v>
          </cell>
        </row>
        <row r="1276">
          <cell r="I1276">
            <v>0</v>
          </cell>
        </row>
        <row r="1277">
          <cell r="D1277" t="str">
            <v>DCU5</v>
          </cell>
          <cell r="I1277">
            <v>0</v>
          </cell>
        </row>
        <row r="1278">
          <cell r="I1278">
            <v>0</v>
          </cell>
        </row>
        <row r="1279">
          <cell r="D1279" t="str">
            <v>CATD</v>
          </cell>
          <cell r="I1279">
            <v>0</v>
          </cell>
        </row>
        <row r="1280">
          <cell r="D1280" t="str">
            <v>DDCL</v>
          </cell>
          <cell r="I1280">
            <v>0</v>
          </cell>
        </row>
        <row r="1281">
          <cell r="I1281">
            <v>0</v>
          </cell>
        </row>
        <row r="1282">
          <cell r="D1282" t="str">
            <v>OBT600</v>
          </cell>
          <cell r="I1282">
            <v>0</v>
          </cell>
        </row>
        <row r="1283">
          <cell r="I1283">
            <v>0</v>
          </cell>
        </row>
        <row r="1284">
          <cell r="I1284">
            <v>0</v>
          </cell>
        </row>
        <row r="1285">
          <cell r="I1285">
            <v>0</v>
          </cell>
        </row>
        <row r="1286">
          <cell r="I1286">
            <v>0</v>
          </cell>
        </row>
        <row r="1287">
          <cell r="I1287">
            <v>0</v>
          </cell>
        </row>
        <row r="1288">
          <cell r="D1288" t="str">
            <v>CATD</v>
          </cell>
          <cell r="I1288">
            <v>0</v>
          </cell>
        </row>
        <row r="1289">
          <cell r="I1289">
            <v>0</v>
          </cell>
        </row>
        <row r="1290">
          <cell r="D1290" t="str">
            <v>MUAÑ</v>
          </cell>
          <cell r="I1290">
            <v>0</v>
          </cell>
        </row>
        <row r="1291">
          <cell r="D1291" t="str">
            <v>BTL100</v>
          </cell>
          <cell r="I1291">
            <v>0</v>
          </cell>
        </row>
        <row r="1292">
          <cell r="D1292" t="str">
            <v>LN2-M100</v>
          </cell>
          <cell r="I1292">
            <v>0</v>
          </cell>
        </row>
        <row r="1293">
          <cell r="D1293" t="str">
            <v>PUMP</v>
          </cell>
          <cell r="I1293">
            <v>0</v>
          </cell>
        </row>
        <row r="1294">
          <cell r="I1294">
            <v>0</v>
          </cell>
        </row>
        <row r="1295">
          <cell r="I1295">
            <v>0</v>
          </cell>
        </row>
        <row r="1296">
          <cell r="I129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t-h TT1P (2)"/>
      <sheetName val="VC-1P "/>
      <sheetName val="DON GIA"/>
      <sheetName val="TONG HOP VL-NC (2)"/>
      <sheetName val="t-h TT1P (3)"/>
      <sheetName val="KHOANGVUOT"/>
      <sheetName val="VC-1P  (2)"/>
      <sheetName val="DON GIA DD"/>
      <sheetName val="t-h HA THE"/>
      <sheetName val="TH VL, NC, DDHT "/>
      <sheetName val="HT"/>
      <sheetName val="Menu"/>
      <sheetName val="ChiTietDZ"/>
      <sheetName val="Vua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luc2"/>
      <sheetName val="phuluc1"/>
      <sheetName val="t-h dau noi"/>
      <sheetName val="t-h dau noi (2)"/>
      <sheetName val="TONG HOP VL-NC"/>
      <sheetName val="DON GIA"/>
      <sheetName val="tkp"/>
      <sheetName val="vl-nc-mtc-nhanhre"/>
      <sheetName val="LKVT (3)"/>
      <sheetName val="CHITIET VL-NC (2)"/>
      <sheetName val="CHITIET VL-NC"/>
      <sheetName val="TONG HOP VL-NC (2)"/>
      <sheetName val="TDTKP"/>
      <sheetName val="TONGKE3p"/>
      <sheetName val="CHITIET VL_NC"/>
      <sheetName val="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6">
          <cell r="G136">
            <v>416500</v>
          </cell>
        </row>
        <row r="141">
          <cell r="G141">
            <v>115954.28999999998</v>
          </cell>
        </row>
        <row r="157">
          <cell r="G157">
            <v>416500</v>
          </cell>
        </row>
        <row r="162">
          <cell r="G162">
            <v>119657.68999999997</v>
          </cell>
        </row>
        <row r="217">
          <cell r="G217">
            <v>450000</v>
          </cell>
        </row>
        <row r="222">
          <cell r="G222">
            <v>204780.5</v>
          </cell>
        </row>
      </sheetData>
      <sheetData sheetId="11"/>
      <sheetData sheetId="12"/>
      <sheetData sheetId="13" refreshError="1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KE-HT"/>
      <sheetName val="LKVL-CK-HT-GD1"/>
      <sheetName val="DON GIA"/>
      <sheetName val="TONGKE_HT"/>
      <sheetName val="LKVL_CK_HT_GD1"/>
      <sheetName val="GIAVLIEU"/>
      <sheetName val="Bu_vat_lieu"/>
    </sheetNames>
    <sheetDataSet>
      <sheetData sheetId="0"/>
      <sheetData sheetId="1" refreshError="1">
        <row r="4">
          <cell r="A4" t="str">
            <v>( GIAI ÑOAÏN 1 )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Ket"/>
      <sheetName val="Tien Luong"/>
      <sheetName val="TT"/>
      <sheetName val="Gia VT"/>
      <sheetName val="Vat Tu"/>
      <sheetName val="Don Gia"/>
      <sheetName val="Dinh Muc VT"/>
      <sheetName val="Van Chuyen"/>
      <sheetName val="Thong so"/>
      <sheetName val="Thuyet Minh"/>
      <sheetName val="Tra_bang"/>
      <sheetName val="CHITIET VL-NC"/>
      <sheetName val="HT"/>
      <sheetName val="ThongSo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">
          <cell r="F4" t="str">
            <v/>
          </cell>
          <cell r="J4">
            <v>0</v>
          </cell>
        </row>
        <row r="5">
          <cell r="F5" t="str">
            <v>XM30</v>
          </cell>
          <cell r="J5">
            <v>0</v>
          </cell>
        </row>
        <row r="6">
          <cell r="F6" t="str">
            <v>CATV</v>
          </cell>
          <cell r="J6">
            <v>0</v>
          </cell>
        </row>
        <row r="7">
          <cell r="J7">
            <v>300</v>
          </cell>
        </row>
        <row r="8">
          <cell r="F8" t="str">
            <v>DA12</v>
          </cell>
          <cell r="J8">
            <v>304.49999999999994</v>
          </cell>
        </row>
        <row r="9">
          <cell r="J9">
            <v>0</v>
          </cell>
        </row>
        <row r="10">
          <cell r="F10" t="str">
            <v>DA24</v>
          </cell>
          <cell r="J10">
            <v>0</v>
          </cell>
        </row>
        <row r="11">
          <cell r="F11" t="str">
            <v/>
          </cell>
          <cell r="J11">
            <v>0</v>
          </cell>
        </row>
        <row r="12">
          <cell r="F12" t="str">
            <v>DA46</v>
          </cell>
          <cell r="J12">
            <v>0</v>
          </cell>
        </row>
        <row r="13">
          <cell r="J13">
            <v>7.41</v>
          </cell>
        </row>
        <row r="14">
          <cell r="F14" t="str">
            <v>DA57</v>
          </cell>
          <cell r="J14">
            <v>7.5211499999999996</v>
          </cell>
        </row>
        <row r="15">
          <cell r="J15">
            <v>0</v>
          </cell>
        </row>
        <row r="16">
          <cell r="F16" t="str">
            <v>DA57</v>
          </cell>
          <cell r="J16">
            <v>0</v>
          </cell>
        </row>
        <row r="17">
          <cell r="F17" t="str">
            <v>DA12</v>
          </cell>
          <cell r="J17">
            <v>0</v>
          </cell>
        </row>
        <row r="18">
          <cell r="F18" t="str">
            <v/>
          </cell>
          <cell r="J18">
            <v>0</v>
          </cell>
        </row>
        <row r="19">
          <cell r="F19" t="str">
            <v>DA57</v>
          </cell>
          <cell r="J19">
            <v>0</v>
          </cell>
        </row>
        <row r="20">
          <cell r="F20" t="str">
            <v>DA12</v>
          </cell>
          <cell r="J20">
            <v>0</v>
          </cell>
        </row>
        <row r="21">
          <cell r="J21">
            <v>0</v>
          </cell>
        </row>
        <row r="22">
          <cell r="F22" t="str">
            <v>DA12</v>
          </cell>
          <cell r="J22">
            <v>0</v>
          </cell>
        </row>
        <row r="23">
          <cell r="F23" t="str">
            <v>CATD</v>
          </cell>
          <cell r="J23">
            <v>0</v>
          </cell>
        </row>
        <row r="24">
          <cell r="J24">
            <v>0</v>
          </cell>
        </row>
        <row r="25">
          <cell r="F25" t="str">
            <v>DA46</v>
          </cell>
          <cell r="J25">
            <v>0</v>
          </cell>
        </row>
        <row r="26">
          <cell r="F26" t="str">
            <v>CATD</v>
          </cell>
          <cell r="J26">
            <v>0</v>
          </cell>
        </row>
        <row r="27">
          <cell r="J27">
            <v>11.8116</v>
          </cell>
        </row>
        <row r="28">
          <cell r="F28" t="str">
            <v>DA57</v>
          </cell>
          <cell r="J28">
            <v>15.579500400000002</v>
          </cell>
        </row>
        <row r="29">
          <cell r="F29" t="str">
            <v>CATD</v>
          </cell>
          <cell r="J29">
            <v>2.5985520000000002</v>
          </cell>
        </row>
        <row r="30">
          <cell r="J30">
            <v>0</v>
          </cell>
        </row>
        <row r="31">
          <cell r="F31" t="str">
            <v>DA57</v>
          </cell>
          <cell r="J31">
            <v>0</v>
          </cell>
        </row>
        <row r="32">
          <cell r="F32" t="str">
            <v>DATD</v>
          </cell>
          <cell r="J32">
            <v>0</v>
          </cell>
        </row>
        <row r="33">
          <cell r="J33">
            <v>0</v>
          </cell>
        </row>
        <row r="34">
          <cell r="F34" t="str">
            <v>DAMI</v>
          </cell>
          <cell r="J34">
            <v>0</v>
          </cell>
        </row>
        <row r="35">
          <cell r="J35">
            <v>0</v>
          </cell>
        </row>
        <row r="36">
          <cell r="F36" t="str">
            <v>CATD</v>
          </cell>
          <cell r="J36">
            <v>0</v>
          </cell>
        </row>
        <row r="37">
          <cell r="J37">
            <v>0</v>
          </cell>
        </row>
        <row r="38">
          <cell r="F38" t="str">
            <v>CATD</v>
          </cell>
          <cell r="J38">
            <v>0</v>
          </cell>
        </row>
        <row r="39">
          <cell r="J39">
            <v>0</v>
          </cell>
        </row>
        <row r="40">
          <cell r="F40" t="str">
            <v>CATD</v>
          </cell>
          <cell r="J40">
            <v>0</v>
          </cell>
        </row>
        <row r="41">
          <cell r="J41">
            <v>0</v>
          </cell>
        </row>
        <row r="42">
          <cell r="F42" t="str">
            <v>CATD</v>
          </cell>
          <cell r="J42">
            <v>0</v>
          </cell>
        </row>
        <row r="43">
          <cell r="J43">
            <v>0</v>
          </cell>
        </row>
        <row r="44">
          <cell r="F44" t="str">
            <v>DAHH</v>
          </cell>
          <cell r="J44">
            <v>0</v>
          </cell>
        </row>
        <row r="45">
          <cell r="J45">
            <v>0</v>
          </cell>
        </row>
        <row r="46">
          <cell r="F46" t="str">
            <v>CTRAM</v>
          </cell>
          <cell r="J46">
            <v>0</v>
          </cell>
        </row>
        <row r="47">
          <cell r="F47" t="str">
            <v>CAYC</v>
          </cell>
          <cell r="J47">
            <v>0</v>
          </cell>
        </row>
        <row r="48">
          <cell r="F48" t="str">
            <v>GVAN</v>
          </cell>
          <cell r="J48">
            <v>0</v>
          </cell>
        </row>
        <row r="49">
          <cell r="F49" t="str">
            <v>KEMB</v>
          </cell>
          <cell r="J49">
            <v>0</v>
          </cell>
        </row>
        <row r="50">
          <cell r="J50">
            <v>0</v>
          </cell>
        </row>
        <row r="51">
          <cell r="F51" t="str">
            <v>L-CUA</v>
          </cell>
          <cell r="J51">
            <v>0</v>
          </cell>
        </row>
        <row r="52">
          <cell r="F52" t="str">
            <v/>
          </cell>
          <cell r="J52">
            <v>0</v>
          </cell>
        </row>
        <row r="53">
          <cell r="F53" t="str">
            <v>DHOC</v>
          </cell>
          <cell r="J53">
            <v>0</v>
          </cell>
        </row>
        <row r="54">
          <cell r="J54">
            <v>0</v>
          </cell>
        </row>
        <row r="55">
          <cell r="F55" t="str">
            <v>DA12</v>
          </cell>
          <cell r="J55">
            <v>0</v>
          </cell>
        </row>
        <row r="56">
          <cell r="F56" t="str">
            <v>DATD</v>
          </cell>
          <cell r="J56">
            <v>0</v>
          </cell>
        </row>
        <row r="57">
          <cell r="J57">
            <v>0</v>
          </cell>
        </row>
        <row r="58">
          <cell r="F58" t="str">
            <v>DA46</v>
          </cell>
          <cell r="J58">
            <v>0</v>
          </cell>
        </row>
        <row r="59">
          <cell r="F59" t="str">
            <v>DMAT</v>
          </cell>
          <cell r="J59">
            <v>0</v>
          </cell>
        </row>
        <row r="60">
          <cell r="F60" t="str">
            <v>DATD</v>
          </cell>
          <cell r="J60">
            <v>0</v>
          </cell>
        </row>
        <row r="61">
          <cell r="J61">
            <v>440.87999999999994</v>
          </cell>
        </row>
        <row r="62">
          <cell r="F62" t="str">
            <v>DA46</v>
          </cell>
          <cell r="J62">
            <v>113.43842399999998</v>
          </cell>
        </row>
        <row r="63">
          <cell r="F63" t="str">
            <v>DA12</v>
          </cell>
          <cell r="J63">
            <v>19.178279999999994</v>
          </cell>
        </row>
        <row r="64">
          <cell r="F64" t="str">
            <v>CATD</v>
          </cell>
          <cell r="J64">
            <v>41.839511999999992</v>
          </cell>
        </row>
        <row r="65">
          <cell r="J65">
            <v>0</v>
          </cell>
        </row>
        <row r="66">
          <cell r="F66" t="str">
            <v>DA46</v>
          </cell>
          <cell r="J66">
            <v>0</v>
          </cell>
        </row>
        <row r="67">
          <cell r="F67" t="str">
            <v>DA12</v>
          </cell>
          <cell r="J67">
            <v>0</v>
          </cell>
        </row>
        <row r="68">
          <cell r="F68" t="str">
            <v>DATD</v>
          </cell>
          <cell r="J68">
            <v>0</v>
          </cell>
        </row>
        <row r="69">
          <cell r="J69">
            <v>0</v>
          </cell>
        </row>
        <row r="70">
          <cell r="F70" t="str">
            <v>DA12</v>
          </cell>
          <cell r="J70">
            <v>0</v>
          </cell>
        </row>
        <row r="71">
          <cell r="J71">
            <v>0</v>
          </cell>
        </row>
        <row r="72">
          <cell r="F72" t="str">
            <v>BNHU</v>
          </cell>
          <cell r="J72">
            <v>0</v>
          </cell>
        </row>
        <row r="73">
          <cell r="J73">
            <v>0</v>
          </cell>
        </row>
        <row r="74">
          <cell r="F74" t="str">
            <v>DHOC</v>
          </cell>
          <cell r="J74">
            <v>0</v>
          </cell>
        </row>
        <row r="75">
          <cell r="F75" t="str">
            <v>DA46</v>
          </cell>
          <cell r="J75">
            <v>0</v>
          </cell>
        </row>
        <row r="76">
          <cell r="J76">
            <v>0</v>
          </cell>
        </row>
        <row r="77">
          <cell r="F77" t="str">
            <v>DHOC</v>
          </cell>
          <cell r="J77">
            <v>0</v>
          </cell>
        </row>
        <row r="78">
          <cell r="F78" t="str">
            <v>DA46</v>
          </cell>
          <cell r="J78">
            <v>0</v>
          </cell>
        </row>
        <row r="79">
          <cell r="J79">
            <v>0</v>
          </cell>
        </row>
        <row r="80">
          <cell r="F80" t="str">
            <v>DHOC</v>
          </cell>
          <cell r="J80">
            <v>0</v>
          </cell>
        </row>
        <row r="81">
          <cell r="F81" t="str">
            <v>DA46</v>
          </cell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F84" t="str">
            <v>DCHE</v>
          </cell>
          <cell r="J84">
            <v>0</v>
          </cell>
        </row>
        <row r="85">
          <cell r="J85">
            <v>0</v>
          </cell>
        </row>
        <row r="86">
          <cell r="J86">
            <v>7.0500000000000021E-2</v>
          </cell>
        </row>
        <row r="87">
          <cell r="J87">
            <v>1.9740000000000008E-2</v>
          </cell>
        </row>
        <row r="88">
          <cell r="F88" t="str">
            <v>GTHE</v>
          </cell>
          <cell r="J88">
            <v>38.775000000000013</v>
          </cell>
        </row>
        <row r="89">
          <cell r="F89" t="str">
            <v>GVAN</v>
          </cell>
          <cell r="J89">
            <v>4.2300000000000011E-3</v>
          </cell>
        </row>
        <row r="90">
          <cell r="F90" t="str">
            <v>DINH</v>
          </cell>
          <cell r="J90">
            <v>3.8775000000000018E-2</v>
          </cell>
        </row>
        <row r="91">
          <cell r="F91" t="str">
            <v>DDIA</v>
          </cell>
          <cell r="J91">
            <v>0.11985000000000005</v>
          </cell>
        </row>
        <row r="92">
          <cell r="J92">
            <v>1.2800000000000002</v>
          </cell>
        </row>
        <row r="93">
          <cell r="F93" t="str">
            <v>GTHE</v>
          </cell>
          <cell r="J93">
            <v>1683.2000000000003</v>
          </cell>
        </row>
        <row r="94">
          <cell r="F94" t="str">
            <v>CAYC</v>
          </cell>
          <cell r="J94">
            <v>0.64000000000000012</v>
          </cell>
        </row>
        <row r="95">
          <cell r="F95" t="str">
            <v>GVAN</v>
          </cell>
          <cell r="J95">
            <v>3.840000000000001E-3</v>
          </cell>
        </row>
        <row r="96">
          <cell r="F96" t="str">
            <v>KEMB</v>
          </cell>
          <cell r="J96">
            <v>0.29440000000000005</v>
          </cell>
        </row>
        <row r="97">
          <cell r="J97">
            <v>0.25600000000000006</v>
          </cell>
        </row>
        <row r="98">
          <cell r="J98">
            <v>6.6000000000000005</v>
          </cell>
        </row>
        <row r="99">
          <cell r="F99" t="str">
            <v>GTHE</v>
          </cell>
          <cell r="J99">
            <v>7326.0000000000009</v>
          </cell>
        </row>
        <row r="100">
          <cell r="F100" t="str">
            <v>CAYC</v>
          </cell>
          <cell r="J100">
            <v>3.3000000000000003</v>
          </cell>
        </row>
        <row r="101">
          <cell r="F101" t="str">
            <v>GVAN</v>
          </cell>
          <cell r="J101">
            <v>1.9800000000000002E-2</v>
          </cell>
        </row>
        <row r="102">
          <cell r="F102" t="str">
            <v>KEMB</v>
          </cell>
          <cell r="J102">
            <v>1.5180000000000002</v>
          </cell>
        </row>
        <row r="103">
          <cell r="J103">
            <v>2.1450000000000005</v>
          </cell>
        </row>
        <row r="104">
          <cell r="J104">
            <v>0</v>
          </cell>
        </row>
        <row r="105">
          <cell r="F105" t="str">
            <v>GTHE</v>
          </cell>
          <cell r="J105">
            <v>0</v>
          </cell>
        </row>
        <row r="106">
          <cell r="F106" t="str">
            <v>CAYC</v>
          </cell>
          <cell r="J106">
            <v>0</v>
          </cell>
        </row>
        <row r="107">
          <cell r="F107" t="str">
            <v>GVAN</v>
          </cell>
          <cell r="J107">
            <v>0</v>
          </cell>
        </row>
        <row r="108">
          <cell r="F108" t="str">
            <v>KEMB</v>
          </cell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F111" t="str">
            <v>GONG</v>
          </cell>
          <cell r="J111">
            <v>0</v>
          </cell>
        </row>
        <row r="112">
          <cell r="F112" t="str">
            <v>CAYC</v>
          </cell>
          <cell r="J112">
            <v>0</v>
          </cell>
        </row>
        <row r="113">
          <cell r="F113" t="str">
            <v>GVAN</v>
          </cell>
          <cell r="J113">
            <v>0</v>
          </cell>
        </row>
        <row r="114">
          <cell r="F114" t="str">
            <v>KEMB</v>
          </cell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F117" t="str">
            <v>GONG</v>
          </cell>
          <cell r="J117">
            <v>0</v>
          </cell>
        </row>
        <row r="118">
          <cell r="F118" t="str">
            <v>CAYC</v>
          </cell>
          <cell r="J118">
            <v>0</v>
          </cell>
        </row>
        <row r="119">
          <cell r="F119" t="str">
            <v>GVAN</v>
          </cell>
          <cell r="J119">
            <v>0</v>
          </cell>
        </row>
        <row r="120">
          <cell r="F120" t="str">
            <v>KEMB</v>
          </cell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F123" t="str">
            <v>GONG</v>
          </cell>
          <cell r="J123">
            <v>0</v>
          </cell>
        </row>
        <row r="124">
          <cell r="F124" t="str">
            <v>GTHE</v>
          </cell>
          <cell r="J124">
            <v>0</v>
          </cell>
        </row>
        <row r="125">
          <cell r="F125" t="str">
            <v>CAYC</v>
          </cell>
          <cell r="J125">
            <v>0</v>
          </cell>
        </row>
        <row r="126">
          <cell r="F126" t="str">
            <v>GVAN</v>
          </cell>
          <cell r="J126">
            <v>0</v>
          </cell>
        </row>
        <row r="127">
          <cell r="F127" t="str">
            <v>KEMB</v>
          </cell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F130" t="str">
            <v>GONG</v>
          </cell>
          <cell r="J130">
            <v>0</v>
          </cell>
        </row>
        <row r="131">
          <cell r="F131" t="str">
            <v>GTHE</v>
          </cell>
          <cell r="J131">
            <v>0</v>
          </cell>
        </row>
        <row r="132">
          <cell r="F132" t="str">
            <v>CAYC</v>
          </cell>
          <cell r="J132">
            <v>0</v>
          </cell>
        </row>
        <row r="133">
          <cell r="F133" t="str">
            <v>GVAN</v>
          </cell>
          <cell r="J133">
            <v>0</v>
          </cell>
        </row>
        <row r="134">
          <cell r="F134" t="str">
            <v>KEMB</v>
          </cell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41.240220000000001</v>
          </cell>
        </row>
        <row r="139">
          <cell r="J139">
            <v>42.2712255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F144" t="str">
            <v>GCCT</v>
          </cell>
          <cell r="J144">
            <v>0</v>
          </cell>
        </row>
        <row r="145">
          <cell r="F145" t="str">
            <v>DINH</v>
          </cell>
          <cell r="J145">
            <v>0</v>
          </cell>
        </row>
        <row r="146">
          <cell r="F146" t="str">
            <v>DDIA</v>
          </cell>
          <cell r="J146">
            <v>0</v>
          </cell>
        </row>
        <row r="147">
          <cell r="J147">
            <v>103.53354000000002</v>
          </cell>
        </row>
        <row r="148">
          <cell r="J148">
            <v>107.18309728500002</v>
          </cell>
        </row>
        <row r="149">
          <cell r="F149" t="str">
            <v>GCCT</v>
          </cell>
          <cell r="J149">
            <v>1.5685331310000004</v>
          </cell>
        </row>
        <row r="150">
          <cell r="F150" t="str">
            <v>DINH</v>
          </cell>
          <cell r="J150">
            <v>12.757402798800003</v>
          </cell>
        </row>
        <row r="151">
          <cell r="F151" t="str">
            <v>DDIA</v>
          </cell>
          <cell r="J151">
            <v>63.055031866200011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F154" t="str">
            <v>GCCT</v>
          </cell>
          <cell r="J154">
            <v>0</v>
          </cell>
        </row>
        <row r="155">
          <cell r="F155" t="str">
            <v>DINH</v>
          </cell>
          <cell r="J155">
            <v>0</v>
          </cell>
        </row>
        <row r="156">
          <cell r="F156" t="str">
            <v>DDIA</v>
          </cell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96.539999999999992</v>
          </cell>
        </row>
        <row r="162">
          <cell r="J162">
            <v>99.943034999999995</v>
          </cell>
        </row>
        <row r="163">
          <cell r="J163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F167" t="str">
            <v>GVAN</v>
          </cell>
          <cell r="J167">
            <v>0</v>
          </cell>
        </row>
        <row r="168">
          <cell r="F168" t="str">
            <v>DINH</v>
          </cell>
          <cell r="J168">
            <v>0</v>
          </cell>
        </row>
        <row r="169">
          <cell r="F169" t="str">
            <v>DDIA</v>
          </cell>
          <cell r="J169">
            <v>0</v>
          </cell>
        </row>
        <row r="170">
          <cell r="J170">
            <v>9.18</v>
          </cell>
        </row>
        <row r="171">
          <cell r="J171">
            <v>9.5035949999999989</v>
          </cell>
        </row>
        <row r="172">
          <cell r="J172">
            <v>13.735200000000001</v>
          </cell>
        </row>
        <row r="173">
          <cell r="J173">
            <v>14.360151600000002</v>
          </cell>
        </row>
        <row r="174">
          <cell r="F174" t="str">
            <v>GVAN</v>
          </cell>
          <cell r="J174">
            <v>0.70365429600000007</v>
          </cell>
        </row>
        <row r="175">
          <cell r="F175" t="str">
            <v>DINH</v>
          </cell>
          <cell r="J175">
            <v>2.8576083600000004</v>
          </cell>
        </row>
        <row r="176">
          <cell r="F176" t="str">
            <v>DDIA</v>
          </cell>
          <cell r="J176">
            <v>12.507685176000003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F179" t="str">
            <v>GVAN</v>
          </cell>
          <cell r="J179">
            <v>0</v>
          </cell>
        </row>
        <row r="180">
          <cell r="F180" t="str">
            <v>DINH</v>
          </cell>
          <cell r="J180">
            <v>0</v>
          </cell>
        </row>
        <row r="181">
          <cell r="F181" t="str">
            <v>DDIA</v>
          </cell>
          <cell r="J181">
            <v>0</v>
          </cell>
        </row>
        <row r="182">
          <cell r="J182">
            <v>0.87360000000000004</v>
          </cell>
        </row>
        <row r="183">
          <cell r="J183">
            <v>0.90439440000000004</v>
          </cell>
        </row>
        <row r="184">
          <cell r="F184" t="str">
            <v>GCCT</v>
          </cell>
          <cell r="J184">
            <v>1.7646719999999998E-2</v>
          </cell>
        </row>
        <row r="185">
          <cell r="F185" t="str">
            <v>DINH</v>
          </cell>
          <cell r="J185">
            <v>4.2352127999999996E-2</v>
          </cell>
        </row>
        <row r="186">
          <cell r="F186" t="str">
            <v>DDIA</v>
          </cell>
          <cell r="J186">
            <v>0.31058227199999994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F189" t="str">
            <v>GCCT</v>
          </cell>
          <cell r="J189">
            <v>0</v>
          </cell>
        </row>
        <row r="190">
          <cell r="F190" t="str">
            <v>DINH</v>
          </cell>
          <cell r="J190">
            <v>0</v>
          </cell>
        </row>
        <row r="191">
          <cell r="F191" t="str">
            <v>DDIA</v>
          </cell>
          <cell r="J191">
            <v>0</v>
          </cell>
        </row>
        <row r="192">
          <cell r="J192">
            <v>57.950600000000001</v>
          </cell>
        </row>
        <row r="193">
          <cell r="J193">
            <v>59.993358650000005</v>
          </cell>
        </row>
        <row r="194">
          <cell r="F194" t="str">
            <v>GCCT</v>
          </cell>
          <cell r="J194">
            <v>1.1706021200000001</v>
          </cell>
        </row>
        <row r="195">
          <cell r="F195" t="str">
            <v>DINH</v>
          </cell>
          <cell r="J195">
            <v>2.8094450880000004</v>
          </cell>
        </row>
        <row r="196">
          <cell r="F196" t="str">
            <v>DDIA</v>
          </cell>
          <cell r="J196">
            <v>20.602597312</v>
          </cell>
        </row>
        <row r="197">
          <cell r="J197">
            <v>1.0704</v>
          </cell>
        </row>
        <row r="198">
          <cell r="J198">
            <v>1.1081316000000001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1.0992000000000002</v>
          </cell>
        </row>
        <row r="206">
          <cell r="J206">
            <v>1.1379468000000001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29.021951999999995</v>
          </cell>
        </row>
        <row r="210">
          <cell r="J210">
            <v>30.044975807999997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F213" t="str">
            <v>GVAN</v>
          </cell>
          <cell r="J213">
            <v>0</v>
          </cell>
        </row>
        <row r="214">
          <cell r="F214" t="str">
            <v>BTUM</v>
          </cell>
          <cell r="J214">
            <v>0</v>
          </cell>
        </row>
        <row r="215">
          <cell r="J215">
            <v>9.3143670000000007</v>
          </cell>
        </row>
        <row r="216">
          <cell r="J216">
            <v>9.5013994893600024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1.7054640000000001</v>
          </cell>
        </row>
        <row r="220">
          <cell r="F220" t="str">
            <v>SA10</v>
          </cell>
          <cell r="J220">
            <v>1713.9913200000001</v>
          </cell>
        </row>
        <row r="221">
          <cell r="F221" t="str">
            <v>KEMB</v>
          </cell>
          <cell r="J221">
            <v>36.531038880000004</v>
          </cell>
        </row>
        <row r="222">
          <cell r="J222">
            <v>6.7414609999999993</v>
          </cell>
        </row>
        <row r="223">
          <cell r="F223" t="str">
            <v>SA&lt;18</v>
          </cell>
          <cell r="J223">
            <v>6876.290219999999</v>
          </cell>
        </row>
        <row r="224">
          <cell r="F224" t="str">
            <v>KEMB</v>
          </cell>
          <cell r="J224">
            <v>96.268063079999976</v>
          </cell>
        </row>
        <row r="225">
          <cell r="F225" t="str">
            <v>QHAN</v>
          </cell>
          <cell r="J225">
            <v>31.280379039999993</v>
          </cell>
        </row>
        <row r="226">
          <cell r="J226">
            <v>0.09</v>
          </cell>
        </row>
        <row r="227">
          <cell r="F227" t="str">
            <v>SA&gt;18</v>
          </cell>
          <cell r="J227">
            <v>91.8</v>
          </cell>
        </row>
        <row r="228">
          <cell r="F228" t="str">
            <v>KEMB</v>
          </cell>
          <cell r="J228">
            <v>1.2851999999999999</v>
          </cell>
        </row>
        <row r="229">
          <cell r="F229" t="str">
            <v>QHAN</v>
          </cell>
          <cell r="J229">
            <v>0.47699999999999998</v>
          </cell>
        </row>
        <row r="230">
          <cell r="J230">
            <v>0.34300000000000003</v>
          </cell>
        </row>
        <row r="231">
          <cell r="F231" t="str">
            <v>SA&lt;18</v>
          </cell>
          <cell r="J231">
            <v>349.86</v>
          </cell>
        </row>
        <row r="232">
          <cell r="F232" t="str">
            <v>KEMB</v>
          </cell>
          <cell r="J232">
            <v>5.083260000000001</v>
          </cell>
        </row>
        <row r="233">
          <cell r="F233" t="str">
            <v>QHAN</v>
          </cell>
          <cell r="J233">
            <v>1.6532600000000004</v>
          </cell>
        </row>
        <row r="234">
          <cell r="J234">
            <v>0.38311199999999995</v>
          </cell>
        </row>
        <row r="235">
          <cell r="F235" t="str">
            <v>SA10</v>
          </cell>
          <cell r="J235">
            <v>385.02755999999994</v>
          </cell>
        </row>
        <row r="236">
          <cell r="F236" t="str">
            <v>KEMB</v>
          </cell>
          <cell r="J236">
            <v>8.2062590399999991</v>
          </cell>
        </row>
        <row r="237">
          <cell r="J237">
            <v>0.77814000000000005</v>
          </cell>
        </row>
        <row r="238">
          <cell r="F238" t="str">
            <v>SA&lt;18</v>
          </cell>
          <cell r="J238">
            <v>793.70280000000002</v>
          </cell>
        </row>
        <row r="239">
          <cell r="F239" t="str">
            <v>KEMB</v>
          </cell>
          <cell r="J239">
            <v>11.111839199999999</v>
          </cell>
        </row>
        <row r="240">
          <cell r="F240" t="str">
            <v>QHAN</v>
          </cell>
          <cell r="J240">
            <v>3.6105695999999994</v>
          </cell>
        </row>
        <row r="241">
          <cell r="J241">
            <v>1.25986</v>
          </cell>
        </row>
        <row r="242">
          <cell r="F242" t="str">
            <v>SA10</v>
          </cell>
          <cell r="J242">
            <v>1266.1593</v>
          </cell>
        </row>
        <row r="243">
          <cell r="F243" t="str">
            <v>KEMB</v>
          </cell>
          <cell r="J243">
            <v>26.986201200000004</v>
          </cell>
        </row>
        <row r="244">
          <cell r="J244">
            <v>1.8864270000000003</v>
          </cell>
        </row>
        <row r="245">
          <cell r="F245" t="str">
            <v>SA&lt;18</v>
          </cell>
          <cell r="J245">
            <v>1924.1555400000002</v>
          </cell>
        </row>
        <row r="246">
          <cell r="F246" t="str">
            <v>KEMB</v>
          </cell>
          <cell r="J246">
            <v>26.938177560000003</v>
          </cell>
        </row>
        <row r="247">
          <cell r="F247" t="str">
            <v>QHAN</v>
          </cell>
          <cell r="J247">
            <v>9.0925781400000023</v>
          </cell>
        </row>
        <row r="248">
          <cell r="J248">
            <v>0.91520000000000001</v>
          </cell>
        </row>
        <row r="249">
          <cell r="F249" t="str">
            <v>SA&gt;18</v>
          </cell>
          <cell r="J249">
            <v>933.50400000000002</v>
          </cell>
        </row>
        <row r="250">
          <cell r="F250" t="str">
            <v>KEMB</v>
          </cell>
          <cell r="J250">
            <v>13.069056</v>
          </cell>
        </row>
        <row r="251">
          <cell r="F251" t="str">
            <v>QHAN</v>
          </cell>
          <cell r="J251">
            <v>5.6742400000000011</v>
          </cell>
        </row>
        <row r="252">
          <cell r="J252">
            <v>0.10261999999999999</v>
          </cell>
        </row>
        <row r="253">
          <cell r="F253" t="str">
            <v>SA10</v>
          </cell>
          <cell r="J253">
            <v>103.13309999999998</v>
          </cell>
        </row>
        <row r="254">
          <cell r="F254" t="str">
            <v>KEMB</v>
          </cell>
          <cell r="J254">
            <v>2.1981203999999996</v>
          </cell>
        </row>
        <row r="255">
          <cell r="J255">
            <v>0</v>
          </cell>
        </row>
        <row r="256">
          <cell r="F256" t="str">
            <v>SA10</v>
          </cell>
          <cell r="J256">
            <v>0</v>
          </cell>
        </row>
        <row r="257">
          <cell r="F257" t="str">
            <v>KEMB</v>
          </cell>
          <cell r="J257">
            <v>0</v>
          </cell>
        </row>
        <row r="258">
          <cell r="J258">
            <v>0.20724800000000002</v>
          </cell>
        </row>
        <row r="259">
          <cell r="F259" t="str">
            <v>SA&lt;18</v>
          </cell>
          <cell r="J259">
            <v>211.39296000000002</v>
          </cell>
        </row>
        <row r="260">
          <cell r="F260" t="str">
            <v>KEMB</v>
          </cell>
          <cell r="J260">
            <v>2.9595014400000004</v>
          </cell>
        </row>
        <row r="261">
          <cell r="F261" t="str">
            <v>QHAN</v>
          </cell>
          <cell r="J261">
            <v>0.97406560000000009</v>
          </cell>
        </row>
        <row r="262">
          <cell r="J262">
            <v>0</v>
          </cell>
        </row>
        <row r="263">
          <cell r="F263" t="str">
            <v>SA&lt;18</v>
          </cell>
          <cell r="J263">
            <v>0</v>
          </cell>
        </row>
        <row r="264">
          <cell r="F264" t="str">
            <v>KEMB</v>
          </cell>
          <cell r="J264">
            <v>0</v>
          </cell>
        </row>
        <row r="265">
          <cell r="F265" t="str">
            <v>QHAN</v>
          </cell>
          <cell r="J265">
            <v>0</v>
          </cell>
        </row>
        <row r="266">
          <cell r="J266">
            <v>0</v>
          </cell>
        </row>
        <row r="267">
          <cell r="F267" t="str">
            <v>SA&gt;18</v>
          </cell>
          <cell r="J267">
            <v>0</v>
          </cell>
        </row>
        <row r="268">
          <cell r="F268" t="str">
            <v>KEMB</v>
          </cell>
          <cell r="J268">
            <v>0</v>
          </cell>
        </row>
        <row r="269">
          <cell r="F269" t="str">
            <v>QHAN</v>
          </cell>
          <cell r="J269">
            <v>0</v>
          </cell>
        </row>
        <row r="270">
          <cell r="J270">
            <v>0</v>
          </cell>
        </row>
        <row r="271">
          <cell r="F271" t="str">
            <v>SA&gt;18</v>
          </cell>
          <cell r="J271">
            <v>0</v>
          </cell>
        </row>
        <row r="272">
          <cell r="F272" t="str">
            <v>KEMB</v>
          </cell>
          <cell r="J272">
            <v>0</v>
          </cell>
        </row>
        <row r="273">
          <cell r="F273" t="str">
            <v>QHAN</v>
          </cell>
          <cell r="J273">
            <v>0</v>
          </cell>
        </row>
        <row r="274">
          <cell r="J274">
            <v>0</v>
          </cell>
        </row>
        <row r="275">
          <cell r="F275">
            <v>62968</v>
          </cell>
          <cell r="J275">
            <v>0</v>
          </cell>
        </row>
        <row r="276">
          <cell r="F276" t="str">
            <v>KEMB</v>
          </cell>
          <cell r="J276">
            <v>0</v>
          </cell>
        </row>
        <row r="277">
          <cell r="J277">
            <v>0</v>
          </cell>
        </row>
        <row r="278">
          <cell r="F278" t="str">
            <v>SA&lt;18</v>
          </cell>
          <cell r="J278">
            <v>0</v>
          </cell>
        </row>
        <row r="279">
          <cell r="F279" t="str">
            <v>KEMB</v>
          </cell>
          <cell r="J279">
            <v>0</v>
          </cell>
        </row>
        <row r="280">
          <cell r="F280">
            <v>10231</v>
          </cell>
          <cell r="J280">
            <v>0</v>
          </cell>
        </row>
        <row r="281">
          <cell r="J281">
            <v>0</v>
          </cell>
        </row>
        <row r="282">
          <cell r="F282" t="str">
            <v>SA10</v>
          </cell>
          <cell r="J282">
            <v>0</v>
          </cell>
        </row>
        <row r="283">
          <cell r="F283" t="str">
            <v>KEMB</v>
          </cell>
          <cell r="J283">
            <v>0</v>
          </cell>
        </row>
        <row r="284">
          <cell r="J284">
            <v>0</v>
          </cell>
        </row>
        <row r="285">
          <cell r="F285" t="str">
            <v>SA&lt;18</v>
          </cell>
          <cell r="J285">
            <v>0</v>
          </cell>
        </row>
        <row r="286">
          <cell r="F286" t="str">
            <v>KEMB</v>
          </cell>
          <cell r="J286">
            <v>0</v>
          </cell>
        </row>
        <row r="287">
          <cell r="F287" t="str">
            <v>QHAN</v>
          </cell>
          <cell r="J287">
            <v>0</v>
          </cell>
        </row>
        <row r="288">
          <cell r="J288">
            <v>2.42878624</v>
          </cell>
        </row>
        <row r="289">
          <cell r="F289" t="str">
            <v>SA10</v>
          </cell>
          <cell r="J289">
            <v>2440.9301712000001</v>
          </cell>
        </row>
        <row r="290">
          <cell r="F290" t="str">
            <v>KEMB</v>
          </cell>
          <cell r="J290">
            <v>52.024601260800004</v>
          </cell>
        </row>
        <row r="291">
          <cell r="J291">
            <v>0</v>
          </cell>
        </row>
        <row r="292">
          <cell r="F292" t="str">
            <v>SA&lt;18</v>
          </cell>
          <cell r="J292">
            <v>0</v>
          </cell>
        </row>
        <row r="293">
          <cell r="F293" t="str">
            <v>KEMB</v>
          </cell>
          <cell r="J293">
            <v>0</v>
          </cell>
        </row>
        <row r="294">
          <cell r="F294" t="str">
            <v>QHAN</v>
          </cell>
          <cell r="J294">
            <v>0</v>
          </cell>
        </row>
        <row r="295">
          <cell r="J295">
            <v>0.32657999999999998</v>
          </cell>
        </row>
        <row r="296">
          <cell r="F296" t="str">
            <v>SA10</v>
          </cell>
          <cell r="J296">
            <v>328.21289999999999</v>
          </cell>
        </row>
        <row r="297">
          <cell r="F297" t="str">
            <v>KEMB</v>
          </cell>
          <cell r="J297">
            <v>6.9953436</v>
          </cell>
        </row>
        <row r="298">
          <cell r="J298">
            <v>98.16</v>
          </cell>
        </row>
        <row r="299">
          <cell r="F299" t="str">
            <v>GVAN</v>
          </cell>
          <cell r="J299">
            <v>0.78520147200000001</v>
          </cell>
        </row>
        <row r="300">
          <cell r="F300" t="str">
            <v>GNEP</v>
          </cell>
          <cell r="J300">
            <v>8.5762392000000007E-2</v>
          </cell>
        </row>
        <row r="301">
          <cell r="F301" t="str">
            <v>GCHO</v>
          </cell>
          <cell r="J301">
            <v>0.45505994400000005</v>
          </cell>
        </row>
        <row r="302">
          <cell r="F302" t="str">
            <v>DINH</v>
          </cell>
          <cell r="J302">
            <v>11.896992000000001</v>
          </cell>
        </row>
        <row r="303">
          <cell r="J303">
            <v>0</v>
          </cell>
        </row>
        <row r="304">
          <cell r="F304" t="str">
            <v>GVAN</v>
          </cell>
          <cell r="J304">
            <v>0</v>
          </cell>
        </row>
        <row r="305">
          <cell r="F305" t="str">
            <v>GNEP</v>
          </cell>
          <cell r="J305">
            <v>0</v>
          </cell>
        </row>
        <row r="306">
          <cell r="F306" t="str">
            <v>GCHO</v>
          </cell>
          <cell r="J306">
            <v>0</v>
          </cell>
        </row>
        <row r="307">
          <cell r="F307" t="str">
            <v>DINH</v>
          </cell>
          <cell r="J307">
            <v>0</v>
          </cell>
        </row>
        <row r="308">
          <cell r="J308">
            <v>178.50200000000004</v>
          </cell>
        </row>
        <row r="309">
          <cell r="F309" t="str">
            <v>GVAN</v>
          </cell>
          <cell r="J309">
            <v>1.4278731984000004</v>
          </cell>
        </row>
        <row r="310">
          <cell r="F310" t="str">
            <v>GNEP</v>
          </cell>
          <cell r="J310">
            <v>0.37860274200000016</v>
          </cell>
        </row>
        <row r="311">
          <cell r="F311" t="str">
            <v>GCHO</v>
          </cell>
          <cell r="J311">
            <v>0.60396151700000011</v>
          </cell>
        </row>
        <row r="312">
          <cell r="F312" t="str">
            <v>DINH</v>
          </cell>
          <cell r="J312">
            <v>27.043053000000004</v>
          </cell>
        </row>
        <row r="313">
          <cell r="J313">
            <v>297.49600000000004</v>
          </cell>
        </row>
        <row r="314">
          <cell r="F314" t="str">
            <v>GVAN</v>
          </cell>
          <cell r="J314">
            <v>2.3797300032000002</v>
          </cell>
        </row>
        <row r="315">
          <cell r="F315" t="str">
            <v>GNEP</v>
          </cell>
          <cell r="J315">
            <v>0.44770173040000005</v>
          </cell>
        </row>
        <row r="316">
          <cell r="F316" t="str">
            <v>GCHO</v>
          </cell>
          <cell r="J316">
            <v>1.4903359615999998</v>
          </cell>
        </row>
        <row r="317">
          <cell r="F317" t="str">
            <v>DINH</v>
          </cell>
          <cell r="J317">
            <v>45.070644000000001</v>
          </cell>
        </row>
        <row r="318">
          <cell r="J318">
            <v>26.538000000000007</v>
          </cell>
        </row>
        <row r="319">
          <cell r="F319" t="str">
            <v>GVAN</v>
          </cell>
          <cell r="J319">
            <v>0.21228276960000006</v>
          </cell>
        </row>
        <row r="320">
          <cell r="F320" t="str">
            <v>GNEP</v>
          </cell>
          <cell r="J320">
            <v>5.0658388200000015E-2</v>
          </cell>
        </row>
        <row r="321">
          <cell r="F321" t="str">
            <v>GCHO</v>
          </cell>
          <cell r="J321">
            <v>0.2565083466000001</v>
          </cell>
        </row>
        <row r="322">
          <cell r="F322" t="str">
            <v>DINH</v>
          </cell>
          <cell r="J322">
            <v>3.8302030020000011</v>
          </cell>
        </row>
        <row r="323">
          <cell r="J323">
            <v>0</v>
          </cell>
        </row>
        <row r="324">
          <cell r="F324" t="str">
            <v>GVAN</v>
          </cell>
          <cell r="J324">
            <v>0</v>
          </cell>
        </row>
        <row r="325">
          <cell r="F325" t="str">
            <v>GNEP</v>
          </cell>
          <cell r="J325">
            <v>0</v>
          </cell>
        </row>
        <row r="326">
          <cell r="F326" t="str">
            <v>GCHO</v>
          </cell>
          <cell r="J326">
            <v>0</v>
          </cell>
        </row>
        <row r="327">
          <cell r="F327" t="str">
            <v>DINH</v>
          </cell>
          <cell r="J327">
            <v>0</v>
          </cell>
        </row>
        <row r="328">
          <cell r="J328">
            <v>0</v>
          </cell>
        </row>
        <row r="329">
          <cell r="F329" t="str">
            <v>GVAN</v>
          </cell>
          <cell r="J329">
            <v>0</v>
          </cell>
        </row>
        <row r="330">
          <cell r="F330" t="str">
            <v>GNEP</v>
          </cell>
          <cell r="J330">
            <v>0</v>
          </cell>
        </row>
        <row r="331">
          <cell r="F331" t="str">
            <v>GCHO</v>
          </cell>
          <cell r="J331">
            <v>0</v>
          </cell>
        </row>
        <row r="332">
          <cell r="F332" t="str">
            <v>DINH</v>
          </cell>
          <cell r="J332">
            <v>0</v>
          </cell>
        </row>
        <row r="333">
          <cell r="J333">
            <v>0</v>
          </cell>
        </row>
        <row r="334">
          <cell r="F334" t="str">
            <v>GVAN</v>
          </cell>
          <cell r="J334">
            <v>0</v>
          </cell>
        </row>
        <row r="335">
          <cell r="F335" t="str">
            <v>GDAC</v>
          </cell>
          <cell r="J335">
            <v>0</v>
          </cell>
        </row>
        <row r="336">
          <cell r="F336" t="str">
            <v>DINH</v>
          </cell>
          <cell r="J336">
            <v>0</v>
          </cell>
        </row>
        <row r="337">
          <cell r="F337" t="str">
            <v>DDIA</v>
          </cell>
          <cell r="J337">
            <v>0</v>
          </cell>
        </row>
        <row r="338">
          <cell r="J338">
            <v>0</v>
          </cell>
        </row>
        <row r="339">
          <cell r="F339" t="str">
            <v>GVAN</v>
          </cell>
          <cell r="J339">
            <v>0</v>
          </cell>
        </row>
        <row r="340">
          <cell r="F340" t="str">
            <v>GDAC</v>
          </cell>
          <cell r="J340">
            <v>0</v>
          </cell>
        </row>
        <row r="341">
          <cell r="F341" t="str">
            <v>DINH</v>
          </cell>
          <cell r="J341">
            <v>0</v>
          </cell>
        </row>
        <row r="342">
          <cell r="F342" t="str">
            <v>DDIA</v>
          </cell>
          <cell r="J342">
            <v>0</v>
          </cell>
        </row>
        <row r="343">
          <cell r="J343">
            <v>401.08559999999994</v>
          </cell>
        </row>
        <row r="344">
          <cell r="F344" t="str">
            <v>GVAN</v>
          </cell>
          <cell r="J344">
            <v>3.1924809417599995</v>
          </cell>
        </row>
        <row r="345">
          <cell r="F345" t="str">
            <v>GNEP</v>
          </cell>
          <cell r="J345">
            <v>0.76587295319999993</v>
          </cell>
        </row>
        <row r="346">
          <cell r="F346" t="str">
            <v>GCHO</v>
          </cell>
          <cell r="J346">
            <v>1.43905502424</v>
          </cell>
        </row>
        <row r="347">
          <cell r="F347" t="str">
            <v>DINH</v>
          </cell>
          <cell r="J347">
            <v>69.049493096399999</v>
          </cell>
        </row>
        <row r="348">
          <cell r="J348">
            <v>0</v>
          </cell>
        </row>
        <row r="349">
          <cell r="F349" t="str">
            <v>GVAN</v>
          </cell>
          <cell r="J349">
            <v>0</v>
          </cell>
        </row>
        <row r="350">
          <cell r="F350" t="str">
            <v>GNEP</v>
          </cell>
          <cell r="J350">
            <v>0</v>
          </cell>
        </row>
        <row r="351">
          <cell r="F351" t="str">
            <v>GCHO</v>
          </cell>
          <cell r="J351">
            <v>0</v>
          </cell>
        </row>
        <row r="352">
          <cell r="F352" t="str">
            <v>DINH</v>
          </cell>
          <cell r="J352">
            <v>0</v>
          </cell>
        </row>
        <row r="353">
          <cell r="J353">
            <v>69.132999999999996</v>
          </cell>
        </row>
        <row r="354">
          <cell r="F354" t="str">
            <v>GVAN</v>
          </cell>
          <cell r="J354">
            <v>8.5883925899999991E-2</v>
          </cell>
        </row>
        <row r="355">
          <cell r="F355" t="str">
            <v>DINH</v>
          </cell>
          <cell r="J355">
            <v>0.111718928</v>
          </cell>
        </row>
        <row r="356">
          <cell r="J356">
            <v>270.60000000000002</v>
          </cell>
        </row>
        <row r="357">
          <cell r="F357" t="str">
            <v>SAHI</v>
          </cell>
          <cell r="J357">
            <v>49.069251000000001</v>
          </cell>
        </row>
        <row r="358">
          <cell r="F358" t="str">
            <v>SAHI</v>
          </cell>
          <cell r="J358">
            <v>46.256363999999998</v>
          </cell>
        </row>
        <row r="359">
          <cell r="F359" t="str">
            <v>QHAN</v>
          </cell>
          <cell r="J359">
            <v>5.3984699999999988</v>
          </cell>
        </row>
        <row r="360">
          <cell r="J360">
            <v>0</v>
          </cell>
        </row>
        <row r="361">
          <cell r="F361" t="str">
            <v>KEMB</v>
          </cell>
          <cell r="J361">
            <v>0</v>
          </cell>
        </row>
        <row r="362">
          <cell r="F362" t="str">
            <v>GCCT</v>
          </cell>
          <cell r="J362">
            <v>0</v>
          </cell>
        </row>
        <row r="363">
          <cell r="F363" t="str">
            <v>OXY</v>
          </cell>
          <cell r="J363">
            <v>0</v>
          </cell>
        </row>
        <row r="364">
          <cell r="F364" t="str">
            <v>DDEN</v>
          </cell>
          <cell r="J364">
            <v>0</v>
          </cell>
        </row>
        <row r="365">
          <cell r="F365" t="str">
            <v>QHAN</v>
          </cell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F371" t="str">
            <v>GOKE</v>
          </cell>
          <cell r="J371">
            <v>0</v>
          </cell>
        </row>
        <row r="372">
          <cell r="F372" t="str">
            <v>DDIA</v>
          </cell>
          <cell r="J372">
            <v>0</v>
          </cell>
        </row>
        <row r="373">
          <cell r="J373">
            <v>0</v>
          </cell>
        </row>
        <row r="374">
          <cell r="F374" t="str">
            <v>SAHI</v>
          </cell>
          <cell r="J374">
            <v>0</v>
          </cell>
        </row>
        <row r="375">
          <cell r="F375" t="str">
            <v>OXY</v>
          </cell>
          <cell r="J375">
            <v>0</v>
          </cell>
        </row>
        <row r="376">
          <cell r="F376" t="str">
            <v>DDEN</v>
          </cell>
          <cell r="J376">
            <v>0</v>
          </cell>
        </row>
        <row r="377">
          <cell r="J377">
            <v>0</v>
          </cell>
        </row>
        <row r="378">
          <cell r="F378" t="str">
            <v>SAHI</v>
          </cell>
          <cell r="J378">
            <v>0</v>
          </cell>
        </row>
        <row r="379">
          <cell r="F379" t="str">
            <v>OXY</v>
          </cell>
          <cell r="J379">
            <v>0</v>
          </cell>
        </row>
        <row r="380">
          <cell r="F380" t="str">
            <v>DDEN</v>
          </cell>
          <cell r="J380">
            <v>0</v>
          </cell>
        </row>
        <row r="381">
          <cell r="F381" t="str">
            <v>QHAN</v>
          </cell>
          <cell r="J381">
            <v>0</v>
          </cell>
        </row>
        <row r="382">
          <cell r="J382">
            <v>2.9193200000000004</v>
          </cell>
        </row>
        <row r="383">
          <cell r="F383" t="str">
            <v>SAHI</v>
          </cell>
          <cell r="J383">
            <v>2977.7064000000005</v>
          </cell>
        </row>
        <row r="384">
          <cell r="F384" t="str">
            <v>OXY</v>
          </cell>
          <cell r="J384">
            <v>1.4012736000000003</v>
          </cell>
        </row>
        <row r="385">
          <cell r="F385" t="str">
            <v>DDEN</v>
          </cell>
          <cell r="J385">
            <v>5.6342876000000013</v>
          </cell>
        </row>
        <row r="386">
          <cell r="F386" t="str">
            <v>QHAN</v>
          </cell>
          <cell r="J386">
            <v>90.236181200000019</v>
          </cell>
        </row>
        <row r="387">
          <cell r="J387">
            <v>0</v>
          </cell>
        </row>
        <row r="388">
          <cell r="F388" t="str">
            <v>SAHI</v>
          </cell>
          <cell r="J388">
            <v>0</v>
          </cell>
        </row>
        <row r="389">
          <cell r="F389" t="str">
            <v>OXY</v>
          </cell>
          <cell r="J389">
            <v>0</v>
          </cell>
        </row>
        <row r="390">
          <cell r="F390" t="str">
            <v>DDEN</v>
          </cell>
          <cell r="J390">
            <v>0</v>
          </cell>
        </row>
        <row r="391">
          <cell r="F391" t="str">
            <v>QHAN</v>
          </cell>
          <cell r="J391">
            <v>0</v>
          </cell>
        </row>
        <row r="392">
          <cell r="J392">
            <v>0</v>
          </cell>
        </row>
        <row r="393">
          <cell r="F393" t="str">
            <v>LB40</v>
          </cell>
          <cell r="J393">
            <v>0</v>
          </cell>
        </row>
        <row r="394">
          <cell r="F394" t="str">
            <v>QHAN</v>
          </cell>
          <cell r="J394">
            <v>0</v>
          </cell>
        </row>
        <row r="395">
          <cell r="F395" t="str">
            <v>OXY</v>
          </cell>
          <cell r="J395">
            <v>0</v>
          </cell>
        </row>
        <row r="396">
          <cell r="F396" t="str">
            <v>DDEN</v>
          </cell>
          <cell r="J396">
            <v>0</v>
          </cell>
        </row>
        <row r="397">
          <cell r="J397">
            <v>0</v>
          </cell>
        </row>
        <row r="398">
          <cell r="F398" t="str">
            <v>BM20-80</v>
          </cell>
          <cell r="J398">
            <v>0</v>
          </cell>
        </row>
        <row r="399">
          <cell r="F399" t="str">
            <v>QHAN</v>
          </cell>
          <cell r="J399">
            <v>0</v>
          </cell>
        </row>
        <row r="400">
          <cell r="F400" t="str">
            <v>SAHI</v>
          </cell>
          <cell r="J400">
            <v>0</v>
          </cell>
        </row>
        <row r="401">
          <cell r="J401">
            <v>0</v>
          </cell>
        </row>
        <row r="402">
          <cell r="F402" t="str">
            <v>QHAN</v>
          </cell>
          <cell r="J402">
            <v>0</v>
          </cell>
        </row>
        <row r="403">
          <cell r="F403" t="str">
            <v>SAHI</v>
          </cell>
          <cell r="J403">
            <v>0</v>
          </cell>
        </row>
        <row r="404">
          <cell r="J404">
            <v>1.7270000000000003</v>
          </cell>
        </row>
        <row r="405">
          <cell r="F405" t="str">
            <v>QHAN</v>
          </cell>
          <cell r="J405">
            <v>21.760200000000005</v>
          </cell>
        </row>
        <row r="406">
          <cell r="J406">
            <v>0</v>
          </cell>
        </row>
        <row r="407">
          <cell r="J407">
            <v>0</v>
          </cell>
        </row>
        <row r="408">
          <cell r="J408">
            <v>2.2131652000000006</v>
          </cell>
        </row>
        <row r="409">
          <cell r="F409" t="str">
            <v>QHAN</v>
          </cell>
          <cell r="J409">
            <v>46.476469200000011</v>
          </cell>
        </row>
        <row r="410">
          <cell r="J410">
            <v>0</v>
          </cell>
        </row>
        <row r="411">
          <cell r="F411" t="str">
            <v>IndeMastic-L</v>
          </cell>
          <cell r="J411">
            <v>0</v>
          </cell>
        </row>
        <row r="412">
          <cell r="F412" t="str">
            <v>IndeMastic-P</v>
          </cell>
          <cell r="J412">
            <v>0</v>
          </cell>
        </row>
        <row r="413">
          <cell r="F413" t="str">
            <v>ARGO-P</v>
          </cell>
          <cell r="J413">
            <v>0</v>
          </cell>
        </row>
        <row r="414">
          <cell r="J414">
            <v>0</v>
          </cell>
        </row>
        <row r="415">
          <cell r="F415" t="str">
            <v>IndeMastic-L</v>
          </cell>
          <cell r="J415">
            <v>0</v>
          </cell>
        </row>
        <row r="416">
          <cell r="F416" t="str">
            <v>IndeMastic-P</v>
          </cell>
          <cell r="J416">
            <v>0</v>
          </cell>
        </row>
        <row r="417">
          <cell r="J417">
            <v>0</v>
          </cell>
        </row>
        <row r="418">
          <cell r="F418" t="str">
            <v>TOLEM</v>
          </cell>
          <cell r="J418">
            <v>0</v>
          </cell>
        </row>
        <row r="419">
          <cell r="F419" t="str">
            <v>TOLEU</v>
          </cell>
          <cell r="J419">
            <v>0</v>
          </cell>
        </row>
        <row r="420">
          <cell r="F420" t="str">
            <v>ÑVIT</v>
          </cell>
          <cell r="J420">
            <v>0</v>
          </cell>
        </row>
        <row r="421">
          <cell r="J421">
            <v>0</v>
          </cell>
        </row>
        <row r="422">
          <cell r="F422" t="str">
            <v>TOLEM</v>
          </cell>
          <cell r="J422">
            <v>0</v>
          </cell>
        </row>
        <row r="423">
          <cell r="F423" t="str">
            <v>TOLEU</v>
          </cell>
          <cell r="J423">
            <v>0</v>
          </cell>
        </row>
        <row r="424">
          <cell r="F424" t="str">
            <v>ÑVIT</v>
          </cell>
          <cell r="J424">
            <v>0</v>
          </cell>
        </row>
        <row r="425">
          <cell r="J425">
            <v>0</v>
          </cell>
        </row>
        <row r="426">
          <cell r="J426">
            <v>0</v>
          </cell>
        </row>
        <row r="427">
          <cell r="J427">
            <v>153.21600000000001</v>
          </cell>
        </row>
        <row r="428">
          <cell r="J428">
            <v>2.6046720000000003</v>
          </cell>
        </row>
        <row r="429">
          <cell r="J429">
            <v>0</v>
          </cell>
        </row>
        <row r="430">
          <cell r="J430">
            <v>0</v>
          </cell>
        </row>
        <row r="431">
          <cell r="J431">
            <v>0</v>
          </cell>
        </row>
        <row r="432">
          <cell r="J432">
            <v>0</v>
          </cell>
        </row>
        <row r="433">
          <cell r="J433">
            <v>101.67999999999999</v>
          </cell>
        </row>
        <row r="434">
          <cell r="J434">
            <v>1.8393911999999997</v>
          </cell>
        </row>
        <row r="435">
          <cell r="J435">
            <v>0</v>
          </cell>
        </row>
        <row r="436">
          <cell r="J436">
            <v>0</v>
          </cell>
        </row>
        <row r="437">
          <cell r="J437">
            <v>0</v>
          </cell>
        </row>
        <row r="438">
          <cell r="J438">
            <v>0</v>
          </cell>
        </row>
        <row r="439">
          <cell r="J439">
            <v>0</v>
          </cell>
        </row>
        <row r="440">
          <cell r="J440">
            <v>0</v>
          </cell>
        </row>
        <row r="441">
          <cell r="J441">
            <v>0</v>
          </cell>
        </row>
        <row r="442">
          <cell r="J442">
            <v>0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0</v>
          </cell>
        </row>
        <row r="447">
          <cell r="J447">
            <v>0</v>
          </cell>
        </row>
        <row r="448">
          <cell r="J448">
            <v>0</v>
          </cell>
        </row>
        <row r="449">
          <cell r="J449">
            <v>0</v>
          </cell>
        </row>
        <row r="450">
          <cell r="J450">
            <v>0</v>
          </cell>
        </row>
        <row r="451">
          <cell r="J451">
            <v>0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0</v>
          </cell>
        </row>
        <row r="457">
          <cell r="J457">
            <v>0</v>
          </cell>
        </row>
        <row r="458">
          <cell r="F458" t="str">
            <v>GM10x20</v>
          </cell>
          <cell r="J458">
            <v>0</v>
          </cell>
        </row>
        <row r="459">
          <cell r="F459" t="str">
            <v>XMTR</v>
          </cell>
          <cell r="J459">
            <v>0</v>
          </cell>
        </row>
        <row r="460">
          <cell r="J460">
            <v>0</v>
          </cell>
        </row>
        <row r="461">
          <cell r="J461">
            <v>0</v>
          </cell>
        </row>
        <row r="462">
          <cell r="F462" t="str">
            <v>GM15x15</v>
          </cell>
          <cell r="J462">
            <v>0</v>
          </cell>
        </row>
        <row r="463">
          <cell r="F463" t="str">
            <v>XMTR</v>
          </cell>
          <cell r="J463">
            <v>0</v>
          </cell>
        </row>
        <row r="464">
          <cell r="J464">
            <v>0</v>
          </cell>
        </row>
        <row r="465">
          <cell r="J465">
            <v>0</v>
          </cell>
        </row>
        <row r="466">
          <cell r="F466" t="str">
            <v>GM15x20</v>
          </cell>
          <cell r="J466">
            <v>0</v>
          </cell>
        </row>
        <row r="467">
          <cell r="F467" t="str">
            <v>XMTR</v>
          </cell>
          <cell r="J467">
            <v>0</v>
          </cell>
        </row>
        <row r="468">
          <cell r="J468">
            <v>0</v>
          </cell>
        </row>
        <row r="469">
          <cell r="J469">
            <v>44.412000000000006</v>
          </cell>
        </row>
        <row r="470">
          <cell r="J470">
            <v>0.7176979200000001</v>
          </cell>
        </row>
        <row r="471">
          <cell r="J471">
            <v>0</v>
          </cell>
        </row>
        <row r="472">
          <cell r="F472" t="str">
            <v>XM30</v>
          </cell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F475" t="str">
            <v>XM30</v>
          </cell>
          <cell r="J475">
            <v>0</v>
          </cell>
        </row>
        <row r="476">
          <cell r="J476">
            <v>0</v>
          </cell>
        </row>
        <row r="477">
          <cell r="J477">
            <v>0</v>
          </cell>
        </row>
        <row r="478">
          <cell r="F478" t="str">
            <v>XM30</v>
          </cell>
          <cell r="J478">
            <v>0</v>
          </cell>
        </row>
        <row r="479">
          <cell r="J479">
            <v>0</v>
          </cell>
        </row>
        <row r="480">
          <cell r="J480">
            <v>0</v>
          </cell>
        </row>
        <row r="481">
          <cell r="J481">
            <v>0</v>
          </cell>
        </row>
        <row r="482">
          <cell r="J482">
            <v>0</v>
          </cell>
        </row>
        <row r="483">
          <cell r="J483">
            <v>0</v>
          </cell>
        </row>
        <row r="484">
          <cell r="J484">
            <v>128.71199999999999</v>
          </cell>
        </row>
        <row r="485">
          <cell r="F485" t="str">
            <v>XM30</v>
          </cell>
          <cell r="J485">
            <v>38.999735999999999</v>
          </cell>
        </row>
        <row r="486">
          <cell r="J486">
            <v>3.2178</v>
          </cell>
        </row>
        <row r="487">
          <cell r="J487">
            <v>283.74900000000002</v>
          </cell>
        </row>
        <row r="488">
          <cell r="F488" t="str">
            <v>XM30</v>
          </cell>
          <cell r="J488">
            <v>85.975947000000005</v>
          </cell>
        </row>
        <row r="489">
          <cell r="J489">
            <v>7.0937250000000001</v>
          </cell>
        </row>
        <row r="490">
          <cell r="J490">
            <v>0</v>
          </cell>
        </row>
        <row r="491">
          <cell r="F491" t="str">
            <v>XMTR</v>
          </cell>
          <cell r="J491">
            <v>0</v>
          </cell>
        </row>
        <row r="492">
          <cell r="F492" t="str">
            <v>DTRA</v>
          </cell>
          <cell r="J492">
            <v>0</v>
          </cell>
        </row>
        <row r="493">
          <cell r="F493" t="str">
            <v>BOTD</v>
          </cell>
          <cell r="J493">
            <v>0</v>
          </cell>
        </row>
        <row r="494">
          <cell r="F494" t="str">
            <v>BOTM</v>
          </cell>
          <cell r="J494">
            <v>0</v>
          </cell>
        </row>
        <row r="495">
          <cell r="J495">
            <v>0</v>
          </cell>
        </row>
        <row r="496">
          <cell r="F496" t="str">
            <v>XMTR</v>
          </cell>
          <cell r="J496">
            <v>0</v>
          </cell>
        </row>
        <row r="497">
          <cell r="F497" t="str">
            <v>DTRA</v>
          </cell>
          <cell r="J497">
            <v>0</v>
          </cell>
        </row>
        <row r="498">
          <cell r="F498" t="str">
            <v>BOTD</v>
          </cell>
          <cell r="J498">
            <v>0</v>
          </cell>
        </row>
        <row r="499">
          <cell r="F499" t="str">
            <v>BOTM</v>
          </cell>
          <cell r="J499">
            <v>0</v>
          </cell>
        </row>
        <row r="500">
          <cell r="J500">
            <v>0</v>
          </cell>
        </row>
        <row r="501">
          <cell r="F501" t="str">
            <v>GNUN</v>
          </cell>
          <cell r="J501">
            <v>0</v>
          </cell>
        </row>
        <row r="502">
          <cell r="F502" t="str">
            <v>XM30</v>
          </cell>
          <cell r="J502">
            <v>0</v>
          </cell>
        </row>
        <row r="503">
          <cell r="J503">
            <v>0</v>
          </cell>
        </row>
        <row r="504">
          <cell r="J504">
            <v>0</v>
          </cell>
        </row>
        <row r="505">
          <cell r="F505" t="str">
            <v>GNUN</v>
          </cell>
          <cell r="J505">
            <v>0</v>
          </cell>
        </row>
        <row r="506">
          <cell r="F506" t="str">
            <v>XM30</v>
          </cell>
          <cell r="J506">
            <v>0</v>
          </cell>
        </row>
        <row r="507">
          <cell r="J507">
            <v>0</v>
          </cell>
        </row>
        <row r="508">
          <cell r="J508">
            <v>0</v>
          </cell>
        </row>
        <row r="509">
          <cell r="F509" t="str">
            <v>GA30</v>
          </cell>
          <cell r="J509">
            <v>0</v>
          </cell>
        </row>
        <row r="510">
          <cell r="F510" t="str">
            <v>XMTR</v>
          </cell>
          <cell r="J510">
            <v>0</v>
          </cell>
        </row>
        <row r="511">
          <cell r="J511">
            <v>0</v>
          </cell>
        </row>
        <row r="512">
          <cell r="J512">
            <v>0</v>
          </cell>
        </row>
        <row r="513">
          <cell r="F513" t="str">
            <v>TCNh</v>
          </cell>
          <cell r="J513">
            <v>0</v>
          </cell>
        </row>
        <row r="514">
          <cell r="F514" t="str">
            <v>Kh-AL</v>
          </cell>
          <cell r="J514">
            <v>0</v>
          </cell>
        </row>
        <row r="515">
          <cell r="F515" t="str">
            <v>BL12800</v>
          </cell>
          <cell r="J515">
            <v>0</v>
          </cell>
        </row>
        <row r="516">
          <cell r="J516">
            <v>0</v>
          </cell>
        </row>
        <row r="517">
          <cell r="F517" t="str">
            <v>BMAU</v>
          </cell>
          <cell r="J517">
            <v>0</v>
          </cell>
        </row>
        <row r="518">
          <cell r="F518" t="str">
            <v>VOIB</v>
          </cell>
          <cell r="J518">
            <v>0</v>
          </cell>
        </row>
        <row r="519">
          <cell r="F519" t="str">
            <v>ADAO</v>
          </cell>
          <cell r="J519">
            <v>0</v>
          </cell>
        </row>
        <row r="520">
          <cell r="J520">
            <v>0</v>
          </cell>
        </row>
        <row r="521">
          <cell r="F521" t="str">
            <v>VOIB</v>
          </cell>
          <cell r="J521">
            <v>0</v>
          </cell>
        </row>
        <row r="522">
          <cell r="F522" t="str">
            <v>ADAO</v>
          </cell>
          <cell r="J522">
            <v>0</v>
          </cell>
        </row>
        <row r="523">
          <cell r="J523">
            <v>0</v>
          </cell>
        </row>
        <row r="524">
          <cell r="F524" t="str">
            <v>MACT</v>
          </cell>
          <cell r="J524">
            <v>0</v>
          </cell>
        </row>
        <row r="525">
          <cell r="F525" t="str">
            <v>GIAN</v>
          </cell>
          <cell r="J525">
            <v>0</v>
          </cell>
        </row>
        <row r="526">
          <cell r="J526">
            <v>0</v>
          </cell>
        </row>
        <row r="527">
          <cell r="F527" t="str">
            <v>MACT</v>
          </cell>
          <cell r="J527">
            <v>0</v>
          </cell>
        </row>
        <row r="528">
          <cell r="F528" t="str">
            <v>GIAN</v>
          </cell>
          <cell r="J528">
            <v>0</v>
          </cell>
        </row>
        <row r="529">
          <cell r="J529">
            <v>0</v>
          </cell>
        </row>
        <row r="530">
          <cell r="F530" t="str">
            <v>XMTR</v>
          </cell>
          <cell r="J530">
            <v>0</v>
          </cell>
        </row>
        <row r="531">
          <cell r="F531" t="str">
            <v>GIAN</v>
          </cell>
          <cell r="J531">
            <v>0</v>
          </cell>
        </row>
        <row r="532">
          <cell r="F532" t="str">
            <v>BOTP</v>
          </cell>
          <cell r="J532">
            <v>0</v>
          </cell>
        </row>
        <row r="533">
          <cell r="F533" t="str">
            <v>VOIC</v>
          </cell>
          <cell r="J533">
            <v>0</v>
          </cell>
        </row>
        <row r="534">
          <cell r="J534">
            <v>0</v>
          </cell>
        </row>
        <row r="535">
          <cell r="F535" t="str">
            <v>XMTR</v>
          </cell>
          <cell r="J535">
            <v>0</v>
          </cell>
        </row>
        <row r="536">
          <cell r="F536" t="str">
            <v>GIAN</v>
          </cell>
          <cell r="J536">
            <v>0</v>
          </cell>
        </row>
        <row r="537">
          <cell r="F537" t="str">
            <v>BOTP</v>
          </cell>
          <cell r="J537">
            <v>0</v>
          </cell>
        </row>
        <row r="538">
          <cell r="F538" t="str">
            <v>VOIC</v>
          </cell>
          <cell r="J538">
            <v>0</v>
          </cell>
        </row>
        <row r="539">
          <cell r="J539">
            <v>245.96563200000003</v>
          </cell>
        </row>
        <row r="540">
          <cell r="F540" t="str">
            <v>SONR</v>
          </cell>
          <cell r="J540">
            <v>40.741747284480006</v>
          </cell>
        </row>
        <row r="541">
          <cell r="F541" t="str">
            <v>XANG</v>
          </cell>
          <cell r="J541">
            <v>29.314184021759999</v>
          </cell>
        </row>
        <row r="542">
          <cell r="J542">
            <v>231.45144000000002</v>
          </cell>
        </row>
        <row r="543">
          <cell r="F543" t="str">
            <v>SOND</v>
          </cell>
          <cell r="J543">
            <v>38.337616521600005</v>
          </cell>
        </row>
        <row r="544">
          <cell r="F544" t="str">
            <v>XANG</v>
          </cell>
          <cell r="J544">
            <v>27.584382619199999</v>
          </cell>
        </row>
        <row r="545">
          <cell r="J545">
            <v>0</v>
          </cell>
        </row>
        <row r="546">
          <cell r="F546" t="str">
            <v>SOND</v>
          </cell>
          <cell r="J546">
            <v>0</v>
          </cell>
        </row>
        <row r="547">
          <cell r="F547" t="str">
            <v>XANG</v>
          </cell>
          <cell r="J547">
            <v>0</v>
          </cell>
        </row>
        <row r="548">
          <cell r="J548">
            <v>0</v>
          </cell>
        </row>
        <row r="549">
          <cell r="F549" t="str">
            <v>SONN</v>
          </cell>
          <cell r="J549">
            <v>0</v>
          </cell>
        </row>
        <row r="550">
          <cell r="J550">
            <v>0</v>
          </cell>
        </row>
        <row r="551">
          <cell r="F551" t="str">
            <v>FLIN</v>
          </cell>
          <cell r="J551">
            <v>0</v>
          </cell>
        </row>
        <row r="552">
          <cell r="J552">
            <v>0</v>
          </cell>
        </row>
        <row r="553">
          <cell r="F553" t="str">
            <v>BTUM</v>
          </cell>
          <cell r="J553">
            <v>0</v>
          </cell>
        </row>
        <row r="554">
          <cell r="F554" t="str">
            <v>BOTD</v>
          </cell>
          <cell r="J554">
            <v>0</v>
          </cell>
        </row>
        <row r="555">
          <cell r="F555" t="str">
            <v>CUID</v>
          </cell>
          <cell r="J555">
            <v>0</v>
          </cell>
        </row>
        <row r="556">
          <cell r="J556">
            <v>0.457812</v>
          </cell>
        </row>
        <row r="557">
          <cell r="F557" t="str">
            <v>BTUM</v>
          </cell>
          <cell r="J557">
            <v>0.72105390000000003</v>
          </cell>
        </row>
        <row r="558">
          <cell r="F558" t="str">
            <v>GIAD</v>
          </cell>
          <cell r="J558">
            <v>0.57134937600000002</v>
          </cell>
        </row>
        <row r="559">
          <cell r="F559" t="str">
            <v>BOTD</v>
          </cell>
          <cell r="J559">
            <v>0.41431986000000004</v>
          </cell>
        </row>
        <row r="560">
          <cell r="F560" t="str">
            <v>CUID</v>
          </cell>
          <cell r="J560">
            <v>0.68671800000000005</v>
          </cell>
        </row>
        <row r="561">
          <cell r="J561">
            <v>0</v>
          </cell>
        </row>
        <row r="562">
          <cell r="F562" t="str">
            <v>BTUM</v>
          </cell>
          <cell r="J562">
            <v>0</v>
          </cell>
        </row>
        <row r="563">
          <cell r="F563" t="str">
            <v>GIAD</v>
          </cell>
          <cell r="J563">
            <v>0</v>
          </cell>
        </row>
        <row r="564">
          <cell r="F564" t="str">
            <v>BOTD</v>
          </cell>
          <cell r="J564">
            <v>0</v>
          </cell>
        </row>
        <row r="565">
          <cell r="F565" t="str">
            <v>CUID</v>
          </cell>
          <cell r="J565">
            <v>0</v>
          </cell>
        </row>
        <row r="566">
          <cell r="J566">
            <v>0</v>
          </cell>
        </row>
        <row r="567">
          <cell r="F567" t="str">
            <v>FLIN</v>
          </cell>
          <cell r="J567">
            <v>0</v>
          </cell>
        </row>
        <row r="568">
          <cell r="F568" t="str">
            <v>GIAD</v>
          </cell>
          <cell r="J568">
            <v>0</v>
          </cell>
        </row>
        <row r="569">
          <cell r="F569" t="str">
            <v>BOTD</v>
          </cell>
          <cell r="J569">
            <v>0</v>
          </cell>
        </row>
        <row r="570">
          <cell r="F570" t="str">
            <v>CUID</v>
          </cell>
          <cell r="J570">
            <v>0</v>
          </cell>
        </row>
        <row r="571">
          <cell r="J571">
            <v>0</v>
          </cell>
        </row>
        <row r="572">
          <cell r="F572" t="str">
            <v>BTUM</v>
          </cell>
          <cell r="J572">
            <v>0</v>
          </cell>
        </row>
        <row r="573">
          <cell r="F573" t="str">
            <v>DGAI</v>
          </cell>
          <cell r="J573">
            <v>0</v>
          </cell>
        </row>
        <row r="574">
          <cell r="F574" t="str">
            <v>CUID</v>
          </cell>
          <cell r="J574">
            <v>0</v>
          </cell>
        </row>
        <row r="575">
          <cell r="J575">
            <v>0</v>
          </cell>
        </row>
        <row r="576">
          <cell r="F576" t="str">
            <v>BTUM</v>
          </cell>
          <cell r="J576">
            <v>0</v>
          </cell>
        </row>
        <row r="577">
          <cell r="F577" t="str">
            <v>DGAI</v>
          </cell>
          <cell r="J577">
            <v>0</v>
          </cell>
        </row>
        <row r="578">
          <cell r="F578" t="str">
            <v>CUID</v>
          </cell>
          <cell r="J578">
            <v>0</v>
          </cell>
        </row>
        <row r="579">
          <cell r="J579">
            <v>12</v>
          </cell>
        </row>
        <row r="580">
          <cell r="F580" t="str">
            <v>BTUM</v>
          </cell>
          <cell r="J580">
            <v>72</v>
          </cell>
        </row>
        <row r="581">
          <cell r="F581" t="str">
            <v>CUID</v>
          </cell>
          <cell r="J581">
            <v>274.44</v>
          </cell>
        </row>
        <row r="582">
          <cell r="J582">
            <v>0</v>
          </cell>
        </row>
        <row r="583">
          <cell r="F583" t="str">
            <v>DA24</v>
          </cell>
          <cell r="J583">
            <v>0</v>
          </cell>
        </row>
        <row r="584">
          <cell r="J584">
            <v>0</v>
          </cell>
        </row>
        <row r="585">
          <cell r="F585" t="str">
            <v>VDKT</v>
          </cell>
          <cell r="J585">
            <v>0</v>
          </cell>
        </row>
        <row r="586">
          <cell r="J586">
            <v>0</v>
          </cell>
        </row>
        <row r="587">
          <cell r="F587" t="str">
            <v>DURASEAL</v>
          </cell>
          <cell r="J587">
            <v>0</v>
          </cell>
        </row>
        <row r="588">
          <cell r="J588">
            <v>0</v>
          </cell>
        </row>
        <row r="589">
          <cell r="F589" t="str">
            <v>STK25</v>
          </cell>
          <cell r="J589">
            <v>0</v>
          </cell>
        </row>
        <row r="590">
          <cell r="F590" t="str">
            <v>SOND</v>
          </cell>
          <cell r="J590">
            <v>0</v>
          </cell>
        </row>
        <row r="591">
          <cell r="F591" t="str">
            <v>QHAN</v>
          </cell>
          <cell r="J591">
            <v>0</v>
          </cell>
        </row>
        <row r="592">
          <cell r="F592" t="str">
            <v>OXY</v>
          </cell>
          <cell r="J592">
            <v>0</v>
          </cell>
        </row>
        <row r="593">
          <cell r="F593" t="str">
            <v>DDEN</v>
          </cell>
          <cell r="J593">
            <v>0</v>
          </cell>
        </row>
        <row r="594">
          <cell r="J594">
            <v>0.31</v>
          </cell>
        </row>
        <row r="595">
          <cell r="F595" t="str">
            <v>STK50</v>
          </cell>
          <cell r="J595">
            <v>0.31154999999999994</v>
          </cell>
        </row>
        <row r="596">
          <cell r="F596" t="str">
            <v>SOND</v>
          </cell>
          <cell r="J596">
            <v>0.84741599999999995</v>
          </cell>
        </row>
        <row r="597">
          <cell r="F597" t="str">
            <v>QHAN</v>
          </cell>
          <cell r="J597">
            <v>0.25296000000000002</v>
          </cell>
        </row>
        <row r="598">
          <cell r="F598" t="str">
            <v>OXY</v>
          </cell>
          <cell r="J598">
            <v>2.87742E-2</v>
          </cell>
        </row>
        <row r="599">
          <cell r="F599" t="str">
            <v>DDEN</v>
          </cell>
          <cell r="J599">
            <v>0.14229</v>
          </cell>
        </row>
        <row r="600">
          <cell r="J600">
            <v>0</v>
          </cell>
        </row>
        <row r="601">
          <cell r="F601" t="str">
            <v>STK80</v>
          </cell>
          <cell r="J601">
            <v>0</v>
          </cell>
        </row>
        <row r="602">
          <cell r="F602" t="str">
            <v>SOND</v>
          </cell>
          <cell r="J602">
            <v>0</v>
          </cell>
        </row>
        <row r="603">
          <cell r="F603" t="str">
            <v>QHAN</v>
          </cell>
          <cell r="J603">
            <v>0</v>
          </cell>
        </row>
        <row r="604">
          <cell r="F604" t="str">
            <v>OXY</v>
          </cell>
          <cell r="J604">
            <v>0</v>
          </cell>
        </row>
        <row r="605">
          <cell r="F605" t="str">
            <v>DDEN</v>
          </cell>
          <cell r="J605">
            <v>0</v>
          </cell>
        </row>
        <row r="606">
          <cell r="J606">
            <v>0</v>
          </cell>
        </row>
        <row r="607">
          <cell r="F607" t="str">
            <v>STK100</v>
          </cell>
          <cell r="J607">
            <v>0</v>
          </cell>
        </row>
        <row r="608">
          <cell r="F608" t="str">
            <v>SOND</v>
          </cell>
          <cell r="J608">
            <v>0</v>
          </cell>
        </row>
        <row r="609">
          <cell r="F609" t="str">
            <v>QHAN</v>
          </cell>
          <cell r="J609">
            <v>0</v>
          </cell>
        </row>
        <row r="610">
          <cell r="F610" t="str">
            <v>OXY</v>
          </cell>
          <cell r="J610">
            <v>0</v>
          </cell>
        </row>
        <row r="611">
          <cell r="F611" t="str">
            <v>DDEN</v>
          </cell>
          <cell r="J611">
            <v>0</v>
          </cell>
        </row>
        <row r="612">
          <cell r="J612">
            <v>0</v>
          </cell>
        </row>
        <row r="613">
          <cell r="F613" t="str">
            <v>STK140</v>
          </cell>
          <cell r="J613">
            <v>0</v>
          </cell>
        </row>
        <row r="614">
          <cell r="F614" t="str">
            <v>SOND</v>
          </cell>
          <cell r="J614">
            <v>0</v>
          </cell>
        </row>
        <row r="615">
          <cell r="F615" t="str">
            <v>QHAN</v>
          </cell>
          <cell r="J615">
            <v>0</v>
          </cell>
        </row>
        <row r="616">
          <cell r="F616" t="str">
            <v>OXY</v>
          </cell>
          <cell r="J616">
            <v>0</v>
          </cell>
        </row>
        <row r="617">
          <cell r="F617" t="str">
            <v>DDEN</v>
          </cell>
          <cell r="J617">
            <v>0</v>
          </cell>
        </row>
        <row r="618">
          <cell r="J618">
            <v>0</v>
          </cell>
        </row>
        <row r="619">
          <cell r="F619" t="str">
            <v>STK200</v>
          </cell>
          <cell r="J619">
            <v>0</v>
          </cell>
        </row>
        <row r="620">
          <cell r="F620" t="str">
            <v>SOND</v>
          </cell>
          <cell r="J620">
            <v>0</v>
          </cell>
        </row>
        <row r="621">
          <cell r="F621" t="str">
            <v>QHAN</v>
          </cell>
          <cell r="J621">
            <v>0</v>
          </cell>
        </row>
        <row r="622">
          <cell r="F622" t="str">
            <v>OXY</v>
          </cell>
          <cell r="J622">
            <v>0</v>
          </cell>
        </row>
        <row r="623">
          <cell r="F623" t="str">
            <v>DDEN</v>
          </cell>
          <cell r="J623">
            <v>0</v>
          </cell>
        </row>
        <row r="624">
          <cell r="J624">
            <v>0</v>
          </cell>
        </row>
        <row r="625">
          <cell r="F625" t="str">
            <v>STK250</v>
          </cell>
          <cell r="J625">
            <v>0</v>
          </cell>
        </row>
        <row r="626">
          <cell r="F626" t="str">
            <v>SOND</v>
          </cell>
          <cell r="J626">
            <v>0</v>
          </cell>
        </row>
        <row r="627">
          <cell r="F627" t="str">
            <v>QHAN</v>
          </cell>
          <cell r="J627">
            <v>0</v>
          </cell>
        </row>
        <row r="628">
          <cell r="F628" t="str">
            <v>OXY</v>
          </cell>
          <cell r="J628">
            <v>0</v>
          </cell>
        </row>
        <row r="629">
          <cell r="F629" t="str">
            <v>DDEN</v>
          </cell>
          <cell r="J629">
            <v>0</v>
          </cell>
        </row>
        <row r="630">
          <cell r="J630">
            <v>0.03</v>
          </cell>
        </row>
        <row r="631">
          <cell r="F631" t="str">
            <v>STK25</v>
          </cell>
          <cell r="J631">
            <v>3.0149999999999996E-2</v>
          </cell>
        </row>
        <row r="632">
          <cell r="F632" t="str">
            <v>BTUM</v>
          </cell>
          <cell r="J632">
            <v>1.2239999999999998</v>
          </cell>
        </row>
        <row r="633">
          <cell r="F633" t="str">
            <v>XANG</v>
          </cell>
          <cell r="J633">
            <v>0.12852</v>
          </cell>
        </row>
        <row r="634">
          <cell r="F634" t="str">
            <v>CUID</v>
          </cell>
          <cell r="J634">
            <v>0.55079999999999985</v>
          </cell>
        </row>
        <row r="635">
          <cell r="F635" t="str">
            <v>QHAN</v>
          </cell>
          <cell r="J635">
            <v>1.3525199999999998E-2</v>
          </cell>
        </row>
        <row r="636">
          <cell r="F636" t="str">
            <v>OXY</v>
          </cell>
          <cell r="J636">
            <v>1.5911999999999996E-3</v>
          </cell>
        </row>
        <row r="637">
          <cell r="F637" t="str">
            <v>DDEN</v>
          </cell>
          <cell r="J637">
            <v>7.1603999999999999E-3</v>
          </cell>
        </row>
        <row r="638">
          <cell r="J638">
            <v>0</v>
          </cell>
        </row>
        <row r="639">
          <cell r="F639" t="str">
            <v>STK80</v>
          </cell>
          <cell r="J639">
            <v>0</v>
          </cell>
        </row>
        <row r="640">
          <cell r="F640" t="str">
            <v>BTUM</v>
          </cell>
          <cell r="J640">
            <v>0</v>
          </cell>
        </row>
        <row r="641">
          <cell r="F641" t="str">
            <v>XANG</v>
          </cell>
          <cell r="J641">
            <v>0</v>
          </cell>
        </row>
        <row r="642">
          <cell r="F642" t="str">
            <v>CUID</v>
          </cell>
          <cell r="J642">
            <v>0</v>
          </cell>
        </row>
        <row r="643">
          <cell r="F643" t="str">
            <v>QHAN</v>
          </cell>
          <cell r="J643">
            <v>0</v>
          </cell>
        </row>
        <row r="644">
          <cell r="F644" t="str">
            <v>OXY</v>
          </cell>
          <cell r="J644">
            <v>0</v>
          </cell>
        </row>
        <row r="645">
          <cell r="F645" t="str">
            <v>DDEN</v>
          </cell>
          <cell r="J645">
            <v>0</v>
          </cell>
        </row>
        <row r="646">
          <cell r="J646">
            <v>0</v>
          </cell>
        </row>
        <row r="647">
          <cell r="F647" t="str">
            <v>STK100</v>
          </cell>
          <cell r="J647">
            <v>0</v>
          </cell>
        </row>
        <row r="648">
          <cell r="F648" t="str">
            <v>BTUM</v>
          </cell>
          <cell r="J648">
            <v>0</v>
          </cell>
        </row>
        <row r="649">
          <cell r="F649" t="str">
            <v>XANG</v>
          </cell>
          <cell r="J649">
            <v>0</v>
          </cell>
        </row>
        <row r="650">
          <cell r="F650" t="str">
            <v>CUID</v>
          </cell>
          <cell r="J650">
            <v>0</v>
          </cell>
        </row>
        <row r="651">
          <cell r="F651" t="str">
            <v>QHAN</v>
          </cell>
          <cell r="J651">
            <v>0</v>
          </cell>
        </row>
        <row r="652">
          <cell r="F652" t="str">
            <v>OXY</v>
          </cell>
          <cell r="J652">
            <v>0</v>
          </cell>
        </row>
        <row r="653">
          <cell r="F653" t="str">
            <v>DDEN</v>
          </cell>
          <cell r="J653">
            <v>0</v>
          </cell>
        </row>
        <row r="654">
          <cell r="J654">
            <v>0.3</v>
          </cell>
        </row>
        <row r="655">
          <cell r="F655" t="str">
            <v>STK150</v>
          </cell>
          <cell r="J655">
            <v>0.30149999999999993</v>
          </cell>
        </row>
        <row r="656">
          <cell r="F656" t="str">
            <v>BTUM</v>
          </cell>
          <cell r="J656">
            <v>59.241599999999998</v>
          </cell>
        </row>
        <row r="657">
          <cell r="F657" t="str">
            <v>XANG</v>
          </cell>
          <cell r="J657">
            <v>6.4871999999999987</v>
          </cell>
        </row>
        <row r="658">
          <cell r="F658" t="str">
            <v>CUID</v>
          </cell>
          <cell r="J658">
            <v>20.196000000000002</v>
          </cell>
        </row>
        <row r="659">
          <cell r="F659" t="str">
            <v>QHAN</v>
          </cell>
          <cell r="J659">
            <v>1.1933999999999998</v>
          </cell>
        </row>
        <row r="660">
          <cell r="F660" t="str">
            <v>OXY</v>
          </cell>
          <cell r="J660">
            <v>0.11934</v>
          </cell>
        </row>
        <row r="661">
          <cell r="F661" t="str">
            <v>DDEN</v>
          </cell>
          <cell r="J661">
            <v>0.77724000000000004</v>
          </cell>
        </row>
        <row r="662">
          <cell r="J662">
            <v>0</v>
          </cell>
        </row>
        <row r="663">
          <cell r="F663" t="str">
            <v>STK200</v>
          </cell>
          <cell r="J663">
            <v>0</v>
          </cell>
        </row>
        <row r="664">
          <cell r="F664" t="str">
            <v>BTUM</v>
          </cell>
          <cell r="J664">
            <v>0</v>
          </cell>
        </row>
        <row r="665">
          <cell r="F665" t="str">
            <v>XANG</v>
          </cell>
          <cell r="J665">
            <v>0</v>
          </cell>
        </row>
        <row r="666">
          <cell r="F666" t="str">
            <v>CUID</v>
          </cell>
          <cell r="J666">
            <v>0</v>
          </cell>
        </row>
        <row r="667">
          <cell r="F667" t="str">
            <v>QHAN</v>
          </cell>
          <cell r="J667">
            <v>0</v>
          </cell>
        </row>
        <row r="668">
          <cell r="F668" t="str">
            <v>OXY</v>
          </cell>
          <cell r="J668">
            <v>0</v>
          </cell>
        </row>
        <row r="669">
          <cell r="F669" t="str">
            <v>DDEN</v>
          </cell>
          <cell r="J669">
            <v>0</v>
          </cell>
        </row>
        <row r="670">
          <cell r="J670">
            <v>0</v>
          </cell>
        </row>
        <row r="671">
          <cell r="F671" t="str">
            <v>STK250</v>
          </cell>
          <cell r="J671">
            <v>0</v>
          </cell>
        </row>
        <row r="672">
          <cell r="F672" t="str">
            <v>BTUM</v>
          </cell>
          <cell r="J672">
            <v>0</v>
          </cell>
        </row>
        <row r="673">
          <cell r="F673" t="str">
            <v>XANG</v>
          </cell>
          <cell r="J673">
            <v>0</v>
          </cell>
        </row>
        <row r="674">
          <cell r="F674" t="str">
            <v>CUID</v>
          </cell>
          <cell r="J674">
            <v>0</v>
          </cell>
        </row>
        <row r="675">
          <cell r="F675" t="str">
            <v>QHAN</v>
          </cell>
          <cell r="J675">
            <v>0</v>
          </cell>
        </row>
        <row r="676">
          <cell r="F676" t="str">
            <v>OXY</v>
          </cell>
          <cell r="J676">
            <v>0</v>
          </cell>
        </row>
        <row r="677">
          <cell r="F677" t="str">
            <v>DDEN</v>
          </cell>
          <cell r="J677">
            <v>0</v>
          </cell>
        </row>
        <row r="678">
          <cell r="J678">
            <v>0</v>
          </cell>
        </row>
        <row r="679">
          <cell r="F679" t="str">
            <v>PVC114</v>
          </cell>
          <cell r="J679">
            <v>0</v>
          </cell>
        </row>
        <row r="680">
          <cell r="F680" t="str">
            <v>alcol</v>
          </cell>
          <cell r="J680">
            <v>0</v>
          </cell>
        </row>
        <row r="681">
          <cell r="F681" t="str">
            <v>KEO</v>
          </cell>
          <cell r="J681">
            <v>0</v>
          </cell>
        </row>
        <row r="682">
          <cell r="J682">
            <v>0</v>
          </cell>
        </row>
        <row r="683">
          <cell r="F683" t="str">
            <v>Co-STK250</v>
          </cell>
          <cell r="J683">
            <v>0</v>
          </cell>
        </row>
        <row r="684">
          <cell r="F684" t="str">
            <v>SOND</v>
          </cell>
          <cell r="J684">
            <v>0</v>
          </cell>
        </row>
        <row r="685">
          <cell r="F685" t="str">
            <v>QHAN</v>
          </cell>
          <cell r="J685">
            <v>0</v>
          </cell>
        </row>
        <row r="686">
          <cell r="J686">
            <v>0</v>
          </cell>
        </row>
        <row r="687">
          <cell r="F687" t="str">
            <v>Co-STK25</v>
          </cell>
          <cell r="J687">
            <v>0</v>
          </cell>
        </row>
        <row r="688">
          <cell r="F688" t="str">
            <v>SOND</v>
          </cell>
          <cell r="J688">
            <v>0</v>
          </cell>
        </row>
        <row r="689">
          <cell r="F689" t="str">
            <v>QHAN</v>
          </cell>
          <cell r="J689">
            <v>0</v>
          </cell>
        </row>
        <row r="690">
          <cell r="J690">
            <v>0</v>
          </cell>
        </row>
        <row r="691">
          <cell r="F691" t="str">
            <v>Co-STK80</v>
          </cell>
          <cell r="J691">
            <v>0</v>
          </cell>
        </row>
        <row r="692">
          <cell r="F692" t="str">
            <v>SOND</v>
          </cell>
          <cell r="J692">
            <v>0</v>
          </cell>
        </row>
        <row r="693">
          <cell r="F693" t="str">
            <v>QHAN</v>
          </cell>
          <cell r="J693">
            <v>0</v>
          </cell>
        </row>
        <row r="694">
          <cell r="J694">
            <v>0</v>
          </cell>
        </row>
        <row r="695">
          <cell r="F695" t="str">
            <v>Co-STK100</v>
          </cell>
          <cell r="J695">
            <v>0</v>
          </cell>
        </row>
        <row r="696">
          <cell r="F696" t="str">
            <v>SOND</v>
          </cell>
          <cell r="J696">
            <v>0</v>
          </cell>
        </row>
        <row r="697">
          <cell r="F697" t="str">
            <v>QHAN</v>
          </cell>
          <cell r="J697">
            <v>0</v>
          </cell>
        </row>
        <row r="698">
          <cell r="J698">
            <v>0</v>
          </cell>
        </row>
        <row r="699">
          <cell r="F699" t="str">
            <v>Co-STK150</v>
          </cell>
          <cell r="J699">
            <v>0</v>
          </cell>
        </row>
        <row r="700">
          <cell r="F700" t="str">
            <v>SOND</v>
          </cell>
          <cell r="J700">
            <v>0</v>
          </cell>
        </row>
        <row r="701">
          <cell r="F701" t="str">
            <v>QHAN</v>
          </cell>
          <cell r="J701">
            <v>0</v>
          </cell>
        </row>
        <row r="702">
          <cell r="J702">
            <v>0</v>
          </cell>
        </row>
        <row r="703">
          <cell r="F703" t="str">
            <v>Co-STK200</v>
          </cell>
          <cell r="J703">
            <v>0</v>
          </cell>
        </row>
        <row r="704">
          <cell r="F704" t="str">
            <v>SOND</v>
          </cell>
          <cell r="J704">
            <v>0</v>
          </cell>
        </row>
        <row r="705">
          <cell r="F705" t="str">
            <v>QHAN</v>
          </cell>
          <cell r="J705">
            <v>0</v>
          </cell>
        </row>
        <row r="706">
          <cell r="J706">
            <v>0</v>
          </cell>
        </row>
        <row r="707">
          <cell r="F707" t="str">
            <v>Co-STK250</v>
          </cell>
          <cell r="J707">
            <v>0</v>
          </cell>
        </row>
        <row r="708">
          <cell r="F708" t="str">
            <v>SOND</v>
          </cell>
          <cell r="J708">
            <v>0</v>
          </cell>
        </row>
        <row r="709">
          <cell r="F709" t="str">
            <v>QHAN</v>
          </cell>
          <cell r="J709">
            <v>0</v>
          </cell>
        </row>
        <row r="710">
          <cell r="J710">
            <v>0</v>
          </cell>
        </row>
        <row r="711">
          <cell r="F711" t="str">
            <v>Te-STK100</v>
          </cell>
          <cell r="J711">
            <v>0</v>
          </cell>
        </row>
        <row r="712">
          <cell r="F712" t="str">
            <v>BTUM</v>
          </cell>
          <cell r="J712">
            <v>0</v>
          </cell>
        </row>
        <row r="713">
          <cell r="F713" t="str">
            <v>XANG</v>
          </cell>
          <cell r="J713">
            <v>0</v>
          </cell>
        </row>
        <row r="714">
          <cell r="F714" t="str">
            <v>CUID</v>
          </cell>
          <cell r="J714">
            <v>0</v>
          </cell>
        </row>
        <row r="715">
          <cell r="F715" t="str">
            <v>CAOSU</v>
          </cell>
          <cell r="J715">
            <v>0</v>
          </cell>
        </row>
        <row r="716">
          <cell r="F716" t="str">
            <v>BM12-100</v>
          </cell>
          <cell r="J716">
            <v>0</v>
          </cell>
        </row>
        <row r="717">
          <cell r="J717">
            <v>0</v>
          </cell>
        </row>
        <row r="718">
          <cell r="F718" t="str">
            <v>C-STK150</v>
          </cell>
          <cell r="J718">
            <v>0</v>
          </cell>
        </row>
        <row r="719">
          <cell r="F719" t="str">
            <v>BTUM</v>
          </cell>
          <cell r="J719">
            <v>0</v>
          </cell>
        </row>
        <row r="720">
          <cell r="F720" t="str">
            <v>XANG</v>
          </cell>
          <cell r="J720">
            <v>0</v>
          </cell>
        </row>
        <row r="721">
          <cell r="F721" t="str">
            <v>CUID</v>
          </cell>
          <cell r="J721">
            <v>0</v>
          </cell>
        </row>
        <row r="722">
          <cell r="F722" t="str">
            <v>CAOSU</v>
          </cell>
          <cell r="J722">
            <v>0</v>
          </cell>
        </row>
        <row r="723">
          <cell r="F723" t="str">
            <v>BM12-100</v>
          </cell>
          <cell r="J723">
            <v>0</v>
          </cell>
        </row>
        <row r="724">
          <cell r="J724">
            <v>0</v>
          </cell>
        </row>
        <row r="725">
          <cell r="F725" t="str">
            <v>C-STK200</v>
          </cell>
          <cell r="J725">
            <v>0</v>
          </cell>
        </row>
        <row r="726">
          <cell r="F726" t="str">
            <v>BTUM</v>
          </cell>
          <cell r="J726">
            <v>0</v>
          </cell>
        </row>
        <row r="727">
          <cell r="F727" t="str">
            <v>XANG</v>
          </cell>
          <cell r="J727">
            <v>0</v>
          </cell>
        </row>
        <row r="728">
          <cell r="F728" t="str">
            <v>CUID</v>
          </cell>
          <cell r="J728">
            <v>0</v>
          </cell>
        </row>
        <row r="729">
          <cell r="F729" t="str">
            <v>CAOSU</v>
          </cell>
          <cell r="J729">
            <v>0</v>
          </cell>
        </row>
        <row r="730">
          <cell r="F730" t="str">
            <v>BM12-100</v>
          </cell>
          <cell r="J730">
            <v>0</v>
          </cell>
        </row>
        <row r="731">
          <cell r="J731">
            <v>0</v>
          </cell>
        </row>
        <row r="732">
          <cell r="F732" t="str">
            <v>C-STK250</v>
          </cell>
          <cell r="J732">
            <v>0</v>
          </cell>
        </row>
        <row r="733">
          <cell r="F733" t="str">
            <v>BTUM</v>
          </cell>
          <cell r="J733">
            <v>0</v>
          </cell>
        </row>
        <row r="734">
          <cell r="F734" t="str">
            <v>XANG</v>
          </cell>
          <cell r="J734">
            <v>0</v>
          </cell>
        </row>
        <row r="735">
          <cell r="F735" t="str">
            <v>CUID</v>
          </cell>
          <cell r="J735">
            <v>0</v>
          </cell>
        </row>
        <row r="736">
          <cell r="F736" t="str">
            <v>CAOSU</v>
          </cell>
          <cell r="J736">
            <v>0</v>
          </cell>
        </row>
        <row r="737">
          <cell r="F737" t="str">
            <v>BM12-100</v>
          </cell>
          <cell r="J737">
            <v>0</v>
          </cell>
        </row>
        <row r="738">
          <cell r="J738">
            <v>0</v>
          </cell>
        </row>
        <row r="739">
          <cell r="F739" t="str">
            <v>Te-STK150</v>
          </cell>
          <cell r="J739">
            <v>0</v>
          </cell>
        </row>
        <row r="740">
          <cell r="F740" t="str">
            <v>BTUM</v>
          </cell>
          <cell r="J740">
            <v>0</v>
          </cell>
        </row>
        <row r="741">
          <cell r="F741" t="str">
            <v>XANG</v>
          </cell>
          <cell r="J741">
            <v>0</v>
          </cell>
        </row>
        <row r="742">
          <cell r="F742" t="str">
            <v>CUID</v>
          </cell>
          <cell r="J742">
            <v>0</v>
          </cell>
        </row>
        <row r="743">
          <cell r="F743" t="str">
            <v>CAOSU</v>
          </cell>
          <cell r="J743">
            <v>0</v>
          </cell>
        </row>
        <row r="744">
          <cell r="F744" t="str">
            <v>BM12-100</v>
          </cell>
          <cell r="J744">
            <v>0</v>
          </cell>
        </row>
        <row r="745">
          <cell r="J745">
            <v>0</v>
          </cell>
        </row>
        <row r="746">
          <cell r="F746" t="str">
            <v>Te-STK200</v>
          </cell>
          <cell r="J746">
            <v>0</v>
          </cell>
        </row>
        <row r="747">
          <cell r="F747" t="str">
            <v>BTUM</v>
          </cell>
          <cell r="J747">
            <v>0</v>
          </cell>
        </row>
        <row r="748">
          <cell r="F748" t="str">
            <v>XANG</v>
          </cell>
          <cell r="J748">
            <v>0</v>
          </cell>
        </row>
        <row r="749">
          <cell r="F749" t="str">
            <v>CUID</v>
          </cell>
          <cell r="J749">
            <v>0</v>
          </cell>
        </row>
        <row r="750">
          <cell r="F750" t="str">
            <v>CAOSU</v>
          </cell>
          <cell r="J750">
            <v>0</v>
          </cell>
        </row>
        <row r="751">
          <cell r="F751" t="str">
            <v>BM12-100</v>
          </cell>
          <cell r="J751">
            <v>0</v>
          </cell>
        </row>
        <row r="752">
          <cell r="J752">
            <v>0</v>
          </cell>
        </row>
        <row r="753">
          <cell r="F753" t="str">
            <v>Te-STK250</v>
          </cell>
          <cell r="J753">
            <v>0</v>
          </cell>
        </row>
        <row r="754">
          <cell r="F754" t="str">
            <v>BTUM</v>
          </cell>
          <cell r="J754">
            <v>0</v>
          </cell>
        </row>
        <row r="755">
          <cell r="F755" t="str">
            <v>XANG</v>
          </cell>
          <cell r="J755">
            <v>0</v>
          </cell>
        </row>
        <row r="756">
          <cell r="F756" t="str">
            <v>CUID</v>
          </cell>
          <cell r="J756">
            <v>0</v>
          </cell>
        </row>
        <row r="757">
          <cell r="F757" t="str">
            <v>CAOSU</v>
          </cell>
          <cell r="J757">
            <v>0</v>
          </cell>
        </row>
        <row r="758">
          <cell r="F758" t="str">
            <v>BM12-100</v>
          </cell>
          <cell r="J758">
            <v>0</v>
          </cell>
        </row>
        <row r="759">
          <cell r="J759">
            <v>0</v>
          </cell>
        </row>
        <row r="760">
          <cell r="F760" t="str">
            <v>Va-OT25</v>
          </cell>
          <cell r="J760">
            <v>0</v>
          </cell>
        </row>
        <row r="761">
          <cell r="F761" t="str">
            <v>CAOSU</v>
          </cell>
          <cell r="J761">
            <v>0</v>
          </cell>
        </row>
        <row r="762">
          <cell r="F762" t="str">
            <v>MAZUT</v>
          </cell>
          <cell r="J762">
            <v>0</v>
          </cell>
        </row>
        <row r="763">
          <cell r="F763" t="str">
            <v>SOND</v>
          </cell>
          <cell r="J763">
            <v>0</v>
          </cell>
        </row>
        <row r="764">
          <cell r="F764" t="str">
            <v>BM12-100</v>
          </cell>
          <cell r="J764">
            <v>0</v>
          </cell>
        </row>
        <row r="765">
          <cell r="J765">
            <v>0</v>
          </cell>
        </row>
        <row r="766">
          <cell r="F766" t="str">
            <v>Va-OT70</v>
          </cell>
          <cell r="J766">
            <v>0</v>
          </cell>
        </row>
        <row r="767">
          <cell r="F767" t="str">
            <v>CAOSU</v>
          </cell>
          <cell r="J767">
            <v>0</v>
          </cell>
        </row>
        <row r="768">
          <cell r="F768" t="str">
            <v>MAZUT</v>
          </cell>
          <cell r="J768">
            <v>0</v>
          </cell>
        </row>
        <row r="769">
          <cell r="F769" t="str">
            <v>SOND</v>
          </cell>
          <cell r="J769">
            <v>0</v>
          </cell>
        </row>
        <row r="770">
          <cell r="F770" t="str">
            <v>BM12-100</v>
          </cell>
          <cell r="J770">
            <v>0</v>
          </cell>
        </row>
        <row r="771">
          <cell r="J771">
            <v>0</v>
          </cell>
        </row>
        <row r="772">
          <cell r="F772" t="str">
            <v>Va-OT100</v>
          </cell>
          <cell r="J772">
            <v>0</v>
          </cell>
        </row>
        <row r="773">
          <cell r="F773" t="str">
            <v>CAOSU</v>
          </cell>
          <cell r="J773">
            <v>0</v>
          </cell>
        </row>
        <row r="774">
          <cell r="F774" t="str">
            <v>MAZUT</v>
          </cell>
          <cell r="J774">
            <v>0</v>
          </cell>
        </row>
        <row r="775">
          <cell r="F775" t="str">
            <v>SOND</v>
          </cell>
          <cell r="J775">
            <v>0</v>
          </cell>
        </row>
        <row r="776">
          <cell r="F776" t="str">
            <v>BM12-100</v>
          </cell>
          <cell r="J776">
            <v>0</v>
          </cell>
        </row>
        <row r="777">
          <cell r="J777">
            <v>0</v>
          </cell>
        </row>
        <row r="778">
          <cell r="F778" t="str">
            <v>Va-OT150</v>
          </cell>
          <cell r="J778">
            <v>0</v>
          </cell>
        </row>
        <row r="779">
          <cell r="F779" t="str">
            <v>CAOSU</v>
          </cell>
          <cell r="J779">
            <v>0</v>
          </cell>
        </row>
        <row r="780">
          <cell r="F780" t="str">
            <v>MAZUT</v>
          </cell>
          <cell r="J780">
            <v>0</v>
          </cell>
        </row>
        <row r="781">
          <cell r="F781" t="str">
            <v>SOND</v>
          </cell>
          <cell r="J781">
            <v>0</v>
          </cell>
        </row>
        <row r="782">
          <cell r="F782" t="str">
            <v>BM12-100</v>
          </cell>
          <cell r="J782">
            <v>0</v>
          </cell>
        </row>
        <row r="783">
          <cell r="J783">
            <v>0</v>
          </cell>
        </row>
        <row r="784">
          <cell r="F784" t="str">
            <v>Va-OT200</v>
          </cell>
          <cell r="J784">
            <v>0</v>
          </cell>
        </row>
        <row r="785">
          <cell r="F785" t="str">
            <v>CAOSU</v>
          </cell>
          <cell r="J785">
            <v>0</v>
          </cell>
        </row>
        <row r="786">
          <cell r="F786" t="str">
            <v>MAZUT</v>
          </cell>
          <cell r="J786">
            <v>0</v>
          </cell>
        </row>
        <row r="787">
          <cell r="F787" t="str">
            <v>SOND</v>
          </cell>
          <cell r="J787">
            <v>0</v>
          </cell>
        </row>
        <row r="788">
          <cell r="F788" t="str">
            <v>BM12-100</v>
          </cell>
          <cell r="J788">
            <v>0</v>
          </cell>
        </row>
        <row r="789">
          <cell r="J789">
            <v>0</v>
          </cell>
        </row>
        <row r="790">
          <cell r="F790" t="str">
            <v>Va-OT250</v>
          </cell>
          <cell r="J790">
            <v>0</v>
          </cell>
        </row>
        <row r="791">
          <cell r="F791" t="str">
            <v>CAOSU</v>
          </cell>
          <cell r="J791">
            <v>0</v>
          </cell>
        </row>
        <row r="792">
          <cell r="F792" t="str">
            <v>MAZUT</v>
          </cell>
          <cell r="J792">
            <v>0</v>
          </cell>
        </row>
        <row r="793">
          <cell r="F793" t="str">
            <v>SOND</v>
          </cell>
          <cell r="J793">
            <v>0</v>
          </cell>
        </row>
        <row r="794">
          <cell r="F794" t="str">
            <v>BM12-100</v>
          </cell>
          <cell r="J794">
            <v>0</v>
          </cell>
        </row>
        <row r="795">
          <cell r="J795">
            <v>0</v>
          </cell>
        </row>
        <row r="796">
          <cell r="F796" t="str">
            <v>Co-PVC114</v>
          </cell>
          <cell r="J796">
            <v>0</v>
          </cell>
        </row>
        <row r="797">
          <cell r="F797" t="str">
            <v>ALCOL</v>
          </cell>
          <cell r="J797">
            <v>0</v>
          </cell>
        </row>
        <row r="798">
          <cell r="F798" t="str">
            <v>KEO</v>
          </cell>
          <cell r="J798">
            <v>0</v>
          </cell>
        </row>
        <row r="799">
          <cell r="J799">
            <v>0</v>
          </cell>
        </row>
        <row r="800">
          <cell r="F800" t="str">
            <v>SA10</v>
          </cell>
          <cell r="J800">
            <v>0</v>
          </cell>
        </row>
        <row r="801">
          <cell r="F801" t="str">
            <v>GOKE</v>
          </cell>
          <cell r="J801">
            <v>0</v>
          </cell>
        </row>
        <row r="802">
          <cell r="J802">
            <v>0</v>
          </cell>
        </row>
        <row r="803">
          <cell r="J803" t="str">
            <v>*</v>
          </cell>
        </row>
        <row r="804">
          <cell r="J804">
            <v>0</v>
          </cell>
        </row>
        <row r="805">
          <cell r="F805" t="str">
            <v>XM30</v>
          </cell>
          <cell r="J805">
            <v>0</v>
          </cell>
        </row>
        <row r="806">
          <cell r="F806" t="str">
            <v>VOIC</v>
          </cell>
          <cell r="J806">
            <v>0</v>
          </cell>
        </row>
        <row r="807">
          <cell r="F807" t="str">
            <v>CATV</v>
          </cell>
          <cell r="J807">
            <v>0</v>
          </cell>
        </row>
        <row r="808">
          <cell r="J808">
            <v>0</v>
          </cell>
        </row>
        <row r="809">
          <cell r="F809" t="str">
            <v>XM30</v>
          </cell>
          <cell r="J809">
            <v>0</v>
          </cell>
        </row>
        <row r="810">
          <cell r="F810" t="str">
            <v>VOIC</v>
          </cell>
          <cell r="J810">
            <v>0</v>
          </cell>
        </row>
        <row r="811">
          <cell r="F811" t="str">
            <v>CATV</v>
          </cell>
          <cell r="J811">
            <v>0</v>
          </cell>
        </row>
        <row r="812">
          <cell r="J812">
            <v>2.4207400000000003</v>
          </cell>
        </row>
        <row r="813">
          <cell r="F813" t="str">
            <v>XM30</v>
          </cell>
          <cell r="J813">
            <v>716.61166220000018</v>
          </cell>
        </row>
        <row r="814">
          <cell r="F814" t="str">
            <v>CATV</v>
          </cell>
          <cell r="J814">
            <v>2.7112288000000007</v>
          </cell>
        </row>
        <row r="815">
          <cell r="J815">
            <v>0</v>
          </cell>
        </row>
        <row r="816">
          <cell r="F816" t="str">
            <v>XM30</v>
          </cell>
          <cell r="J816">
            <v>0</v>
          </cell>
        </row>
        <row r="817">
          <cell r="F817" t="str">
            <v>CATV</v>
          </cell>
          <cell r="J817">
            <v>0</v>
          </cell>
        </row>
        <row r="818">
          <cell r="J818">
            <v>3.2178</v>
          </cell>
        </row>
        <row r="819">
          <cell r="F819" t="str">
            <v>XM30</v>
          </cell>
          <cell r="J819">
            <v>1029.7925339999999</v>
          </cell>
        </row>
        <row r="820">
          <cell r="F820" t="str">
            <v>CATV</v>
          </cell>
          <cell r="J820">
            <v>3.5074020000000008</v>
          </cell>
        </row>
        <row r="821">
          <cell r="J821">
            <v>7.0937250000000001</v>
          </cell>
        </row>
        <row r="822">
          <cell r="F822" t="str">
            <v>XM30</v>
          </cell>
          <cell r="J822">
            <v>2908.7109989999999</v>
          </cell>
        </row>
        <row r="823">
          <cell r="F823" t="str">
            <v>CATV</v>
          </cell>
          <cell r="J823">
            <v>7.4484112499999986</v>
          </cell>
        </row>
        <row r="824">
          <cell r="J824">
            <v>5.1617611200000004</v>
          </cell>
        </row>
        <row r="825">
          <cell r="F825" t="str">
            <v>XM30</v>
          </cell>
          <cell r="J825">
            <v>1858.4404736448</v>
          </cell>
        </row>
        <row r="826">
          <cell r="F826" t="str">
            <v>CATV</v>
          </cell>
          <cell r="J826">
            <v>5.4198491760000005</v>
          </cell>
        </row>
        <row r="827">
          <cell r="J827">
            <v>0</v>
          </cell>
        </row>
        <row r="828">
          <cell r="J828">
            <v>324.17649063236001</v>
          </cell>
        </row>
        <row r="829">
          <cell r="F829" t="str">
            <v>XM30</v>
          </cell>
          <cell r="J829">
            <v>117027.71311828197</v>
          </cell>
        </row>
        <row r="830">
          <cell r="F830" t="str">
            <v>CATV</v>
          </cell>
          <cell r="J830">
            <v>145.87465395056583</v>
          </cell>
        </row>
        <row r="831">
          <cell r="F831" t="str">
            <v>DA12</v>
          </cell>
          <cell r="J831">
            <v>280.72838770200389</v>
          </cell>
        </row>
        <row r="832">
          <cell r="J832">
            <v>0</v>
          </cell>
        </row>
        <row r="833">
          <cell r="F833" t="str">
            <v>XM30</v>
          </cell>
          <cell r="J833">
            <v>0</v>
          </cell>
        </row>
        <row r="834">
          <cell r="F834" t="str">
            <v>CATV</v>
          </cell>
          <cell r="J834">
            <v>0</v>
          </cell>
        </row>
        <row r="835">
          <cell r="F835" t="str">
            <v>DA12</v>
          </cell>
          <cell r="J835">
            <v>0</v>
          </cell>
        </row>
        <row r="836">
          <cell r="J836">
            <v>42.2712255</v>
          </cell>
        </row>
        <row r="837">
          <cell r="F837" t="str">
            <v>XM30</v>
          </cell>
          <cell r="J837">
            <v>9722.3818649999994</v>
          </cell>
        </row>
        <row r="838">
          <cell r="F838" t="str">
            <v>CATV</v>
          </cell>
          <cell r="J838">
            <v>20.881985396999998</v>
          </cell>
        </row>
        <row r="839">
          <cell r="F839" t="str">
            <v>DA12</v>
          </cell>
          <cell r="J839">
            <v>38.169042532758617</v>
          </cell>
        </row>
        <row r="840">
          <cell r="J840">
            <v>0</v>
          </cell>
        </row>
        <row r="841">
          <cell r="F841" t="str">
            <v>XM30</v>
          </cell>
          <cell r="J841">
            <v>0</v>
          </cell>
        </row>
        <row r="842">
          <cell r="F842" t="str">
            <v>CATV</v>
          </cell>
          <cell r="J842">
            <v>0</v>
          </cell>
        </row>
        <row r="843">
          <cell r="F843" t="str">
            <v>DA24</v>
          </cell>
          <cell r="J843">
            <v>0</v>
          </cell>
        </row>
        <row r="844">
          <cell r="J844">
            <v>9.5035949999999989</v>
          </cell>
        </row>
        <row r="845">
          <cell r="F845" t="str">
            <v>XM30</v>
          </cell>
          <cell r="J845">
            <v>1967.2441650000001</v>
          </cell>
        </row>
        <row r="846">
          <cell r="F846" t="str">
            <v>CATV</v>
          </cell>
          <cell r="J846">
            <v>4.7708046899999994</v>
          </cell>
        </row>
        <row r="847">
          <cell r="F847" t="str">
            <v>DA46</v>
          </cell>
          <cell r="J847">
            <v>8.5342283099999996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TONGKE3p"/>
      <sheetName val="TDTKP (2)"/>
      <sheetName val="CHITIET VL-NC-TT1p"/>
      <sheetName val="t-h TT3P"/>
      <sheetName val="CHITIET VL-NC-DDTT3PHA  (2)"/>
      <sheetName val="VC DD3PHA THANHPHUOC"/>
      <sheetName val="Sheet2 (2)"/>
      <sheetName val="Sheet2"/>
      <sheetName val="DON GIA"/>
      <sheetName val="CHITIET VL-NC-DDTT3PHA  (3)"/>
      <sheetName val="TONG HOP VL-NC"/>
      <sheetName val="CHITIET-TT1p"/>
      <sheetName val="VC DD1PHA "/>
      <sheetName val="t-h TT1P (2)"/>
      <sheetName val="CHITIET VL-NC-DDTT3PHA "/>
      <sheetName val="TDTKP _2_"/>
      <sheetName val="CHITIET VL_NC_TT1p"/>
      <sheetName val="CHITIET VL_NC_DDTT3PHA "/>
      <sheetName val="Dinh Muc VT"/>
      <sheetName val="Tien Luong"/>
    </sheetNames>
    <sheetDataSet>
      <sheetData sheetId="0"/>
      <sheetData sheetId="1"/>
      <sheetData sheetId="2" refreshError="1">
        <row r="110">
          <cell r="Y110">
            <v>0</v>
          </cell>
        </row>
      </sheetData>
      <sheetData sheetId="3"/>
      <sheetData sheetId="4" refreshError="1">
        <row r="245">
          <cell r="G245">
            <v>546270.25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426">
          <cell r="G426">
            <v>103996.70000000001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  <sheetName val="TNHCHINH"/>
      <sheetName val="BANG TINH GOC"/>
      <sheetName val="TDTKP (2)"/>
      <sheetName val="TONGKE3p"/>
      <sheetName val="CHITIET VL-NC-DDTT3PHA "/>
      <sheetName val="CHITIET VL-NC-TT1p"/>
    </sheetNames>
    <sheetDataSet>
      <sheetData sheetId="0"/>
      <sheetData sheetId="1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"/>
      <sheetName val="t-h HA THE"/>
      <sheetName val="TH VL, NC, DDHT "/>
      <sheetName val="THPD-1"/>
      <sheetName val="CHITIET VL-NCTR (1)"/>
      <sheetName val="DON GIA TRAM (2)"/>
      <sheetName val="BIA (2)"/>
      <sheetName val="t-h HA THE (2)"/>
      <sheetName val="HT (2)"/>
      <sheetName val="THPD-1 (2)"/>
      <sheetName val="CHITIET VL-NCTR -(2)"/>
      <sheetName val="CHITIET VL-NCTR -(4)"/>
      <sheetName val="CHITIET VL-NCTR -(5)"/>
      <sheetName val="THPD-1 (3)"/>
      <sheetName val="CHITIET VL-NCTR -(6)"/>
      <sheetName val="THPD-1 (6)"/>
      <sheetName val="CHITIET VL-NCTR -(3)"/>
      <sheetName val="THPD-1 (4)"/>
      <sheetName val="THPD-1 (5)"/>
      <sheetName val="LKVT-TRAM (2)"/>
      <sheetName val="VCDDHT (2)"/>
      <sheetName val="Chi tiet TRAM HA THE (2)"/>
      <sheetName val="TONGKEHT"/>
      <sheetName val="TONGKE-T"/>
      <sheetName val="LKVTHT"/>
      <sheetName val="LKVT-TRAM"/>
      <sheetName val="DON GIA DD"/>
      <sheetName val="BIA"/>
      <sheetName val="DON GIA"/>
      <sheetName val="DAYSUPHUKIEN ha the"/>
      <sheetName val="THPD "/>
      <sheetName val="TH VL, NC, DDHT Thanhphuoc"/>
      <sheetName val="CHITIET VL-NCTR"/>
      <sheetName val="Sheet2"/>
      <sheetName val="CHITIET VL-NCHT1 (2)"/>
      <sheetName val="CHITIET VL_NCHT1 _2_"/>
      <sheetName val="BETON"/>
      <sheetName val="TNHCH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XL4Test5"/>
      <sheetName val="CHITIET VL-NC-TT1p"/>
      <sheetName val="TONGKE3p"/>
      <sheetName val="CHITIET VL-NCHT1 (2)"/>
      <sheetName val="NEW-PAN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ASE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XL4Poppy"/>
      <sheetName val="Sheet1"/>
      <sheetName val="Sheet2"/>
      <sheetName val="Sheet3"/>
      <sheetName val="Sheet4"/>
      <sheetName val="SQ"/>
      <sheetName val="QNCN"/>
      <sheetName val="CNVQP"/>
      <sheetName val="thanh toan"/>
      <sheetName val="tong hop"/>
      <sheetName val="Sheet10"/>
      <sheetName val="TH"/>
      <sheetName val="bang chuan"/>
      <sheetName val="bien &lt;200 m2"/>
      <sheetName val="&lt;200"/>
      <sheetName val="bang chuan (2)"/>
      <sheetName val="thue (chinh thuc)"/>
      <sheetName val="thue"/>
      <sheetName val="thue (2)"/>
      <sheetName val="bang doi chieu"/>
      <sheetName val="00000000"/>
      <sheetName val="10000000"/>
      <sheetName val="20000000"/>
      <sheetName val="30000000"/>
      <sheetName val="40000000"/>
      <sheetName val="50000000"/>
      <sheetName val="60000000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KE PHI"/>
      <sheetName val="KE THUE"/>
      <sheetName val="KE CHI PHI"/>
      <sheetName val="TINH GIA THANH"/>
      <sheetName val="TONG HOP KHAU HAO"/>
      <sheetName val="TONG HOP CHI PHI"/>
      <sheetName val="DA SAN XUAT TRONG THANG"/>
      <sheetName val="THANH TOAN TIEN UNG"/>
      <sheetName val="KHAU HAO DAY CHUYEN DA"/>
      <sheetName val="dq"/>
      <sheetName val="THTRAO"/>
      <sheetName val="THNHA "/>
      <sheetName val="T-HOP"/>
      <sheetName val="BiaNgoai"/>
      <sheetName val="BiaTrong"/>
      <sheetName val="Sheet5"/>
      <sheetName val="NTRE"/>
      <sheetName val="MGIAO"/>
      <sheetName val="Tieuhoc"/>
      <sheetName val="THCoso"/>
      <sheetName val="THPT"/>
      <sheetName val="GVien"/>
      <sheetName val="Cover"/>
      <sheetName val="explain"/>
      <sheetName val="kp chi tiet"/>
      <sheetName val="Vat lieu"/>
      <sheetName val="May"/>
      <sheetName val="KHOAN"/>
      <sheetName val="CAPVATU"/>
      <sheetName val="to trinh mua VT"/>
      <sheetName val="Denghi tam ung"/>
      <sheetName val="KTRVATU "/>
      <sheetName val="MAU GNHH"/>
      <sheetName val="T.toan1"/>
      <sheetName val="Data"/>
      <sheetName val="Bang quyet toan VT"/>
      <sheetName val="Chart1"/>
      <sheetName val="Phantich"/>
      <sheetName val="Toan_DA"/>
      <sheetName val="2004"/>
      <sheetName val="2005"/>
      <sheetName val="XL4Test5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01-03"/>
      <sheetName val="Tonghop"/>
      <sheetName val="Gia Ban"/>
      <sheetName val="GiaCK"/>
      <sheetName val="Gia DSRs"/>
      <sheetName val="Gia NTD"/>
      <sheetName val="GiaVon"/>
      <sheetName val="KHNH T3-T10"/>
      <sheetName val="KHNH T4-T10"/>
      <sheetName val="XXXXXXXX"/>
      <sheetName val="PNT-QUOT-#3"/>
      <sheetName val="COAT&amp;WRAP-QIOT-#3"/>
      <sheetName val="bang thong ke"/>
      <sheetName val="Summary (USD)"/>
      <sheetName val="Summary (VND)"/>
      <sheetName val="A"/>
      <sheetName val="B"/>
      <sheetName val="C"/>
      <sheetName val="D"/>
      <sheetName val="E"/>
      <sheetName val="F1"/>
      <sheetName val="F2"/>
      <sheetName val="G"/>
      <sheetName val="H"/>
      <sheetName val="3rd party"/>
      <sheetName val="interco "/>
      <sheetName val="Outlets"/>
      <sheetName val="PGs"/>
      <sheetName val="NEW-PANEL"/>
      <sheetName val="DMVT"/>
      <sheetName val="02-03"/>
      <sheetName val="03-03"/>
      <sheetName val="THCTVT"/>
      <sheetName val="VT-01"/>
      <sheetName val="NL-01"/>
      <sheetName val="VT-02"/>
      <sheetName val="NL-02"/>
      <sheetName val="VT-03"/>
      <sheetName val="NL-03"/>
      <sheetName val="VT-04"/>
      <sheetName val="NL-04"/>
      <sheetName val="Vinh"/>
      <sheetName val="Hanh"/>
      <sheetName val="Chinh"/>
      <sheetName val="Triet"/>
      <sheetName val="Khac"/>
      <sheetName val="Hien"/>
      <sheetName val="Tong"/>
      <sheetName val="Thuchi 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17???????????㏘ĳ?_x0004_??????⣬ĳ??????"/>
      <sheetName val="Sheet2 (2)"/>
      <sheetName val="Q1-02"/>
      <sheetName val="Q2-02"/>
      <sheetName val="Q3-02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Thu NH T4-03"/>
      <sheetName val="thuBHYT"/>
      <sheetName val="THU NH T5-03"/>
      <sheetName val="THU NH T6-03"/>
      <sheetName val="THU NH T7-03"/>
      <sheetName val="THU NH T8-03"/>
      <sheetName val="THU NH T9-03"/>
      <sheetName val="THU TM T9-03"/>
      <sheetName val="THU NH T10 - 03"/>
      <sheetName val="T01"/>
      <sheetName val="T02"/>
      <sheetName val="T03"/>
      <sheetName val="T04"/>
      <sheetName val="t05"/>
      <sheetName val="t06"/>
      <sheetName val="t07"/>
      <sheetName val="T08"/>
      <sheetName val="t09"/>
      <sheetName val="t10"/>
      <sheetName val="t11"/>
      <sheetName val="t12"/>
      <sheetName val="TONGHOP "/>
      <sheetName val="TINH THUE (2)"/>
      <sheetName val="TINH THUE"/>
      <sheetName val="TH-NOPTHUE"/>
      <sheetName val="BS-LUONG"/>
      <sheetName val="??"/>
      <sheetName val="KHQT-00-01"/>
      <sheetName val="GioiThieu"/>
      <sheetName val="DanhMuc_SoDu"/>
      <sheetName val="Phat_Sinh"/>
      <sheetName val="SoTSCD"/>
      <sheetName val="So_KHQuiII"/>
      <sheetName val="Luong T2-06"/>
      <sheetName val="Thang3-06"/>
      <sheetName val="luong T1-06"/>
      <sheetName val="mau (2)"/>
      <sheetName val="T4-06"/>
      <sheetName val="T6-06"/>
      <sheetName val="T5-06"/>
      <sheetName val="Luong T hop T2+T1-2006"/>
      <sheetName val="luong T12"/>
      <sheetName val="BIA"/>
      <sheetName val="TDT"/>
      <sheetName val="THT"/>
      <sheetName val="TH#"/>
      <sheetName val="T.LBD"/>
      <sheetName val="CL BD"/>
      <sheetName val="CVBD"/>
      <sheetName val="T.L Dien"/>
      <sheetName val="T.LSan"/>
      <sheetName val="CLSan"/>
      <sheetName val="CVSan"/>
      <sheetName val="T.LWC"/>
      <sheetName val="CLWC"/>
      <sheetName val="CVWC"/>
      <sheetName val="Rau"/>
      <sheetName val="CoNgam"/>
      <sheetName val="Thit"/>
      <sheetName val="mam"/>
      <sheetName val="dau"/>
      <sheetName val="gia vi"/>
      <sheetName val="mi chinh"/>
      <sheetName val="muoi"/>
      <sheetName val="Trung  vit"/>
      <sheetName val="TT - tien chi ha TT"/>
      <sheetName val="TTDN"/>
      <sheetName val="CHITIET VL-NC-TT1p"/>
      <sheetName val="TONGKE3p"/>
      <sheetName val="17?̃̃̃̃̃̃̃̃̃̃̃̃̃̃̃̃̃̃̃̃̃̃̃̃̃̃̃̃"/>
      <sheetName val="??????????????_x0013_???????????_x000e_[IBA"/>
      <sheetName val="lt"/>
      <sheetName val="GIAVLIEU"/>
      <sheetName val="qui1-05"/>
      <sheetName val="qui 2-05"/>
      <sheetName val="qui 3-05"/>
      <sheetName val="T1-04"/>
      <sheetName val="T2-04 "/>
      <sheetName val="T3-04"/>
      <sheetName val="T4-04 "/>
      <sheetName val="T5-04  "/>
      <sheetName val="T6-04  "/>
      <sheetName val="QUY II"/>
      <sheetName val="QUY III"/>
      <sheetName val="QUY IV"/>
      <sheetName val="QUY I"/>
      <sheetName val="CA NAM 04"/>
      <sheetName val="XXXXXXX0"/>
      <sheetName val="17___________㏘ĳ__x0004_______⣬ĳ______"/>
      <sheetName val="__"/>
      <sheetName val="BD"/>
      <sheetName val="T²"/>
      <sheetName val="MSVT"/>
      <sheetName val="CHI TIET NHAN HANG(CH)"/>
      <sheetName val="IBASE2"/>
      <sheetName val="chi tiet von den 5-2003+lai03"/>
      <sheetName val="TONGHOP (IN)"/>
      <sheetName val="Info"/>
      <sheetName val="General"/>
      <sheetName val="NEW_PANEL"/>
      <sheetName val="17?̃??̃̃̃̃̃̃??_x0001_?̀̃??_x0001_???̀̃̃̃_x0015_?8"/>
      <sheetName val="BK-C T"/>
      <sheetName val="TTTram"/>
      <sheetName val="DSMT N8"/>
      <sheetName val="Sheet6"/>
      <sheetName val="DS Sở"/>
      <sheetName val="DS N8"/>
      <sheetName val="DS Mở thầu"/>
      <sheetName val="DSnôpHSDT"/>
      <sheetName val="LO T SÔ 6 TÍN NGHIA"/>
      <sheetName val="LO THAU SO 5 HHUNG"/>
      <sheetName val="Lô số 6-N8"/>
      <sheetName val="Lô 05- N8"/>
      <sheetName val="Lo6 04- N8"/>
      <sheetName val="Lo 03- N8"/>
      <sheetName val=" Lô 02- N8"/>
      <sheetName val="Bão số 6"/>
      <sheetName val="Hóc sầm"/>
      <sheetName val="KL khu A"/>
      <sheetName val="T.H d ong"/>
      <sheetName val="Sheet7"/>
      <sheetName val="Sheet8"/>
      <sheetName val="Sheet9"/>
      <sheetName val="17_̃̃̃̃̃̃̃̃̃̃̃̃̃̃̃̃̃̃̃̃̃̃̃̃̃̃̃̃"/>
      <sheetName val="17_㏘ĳ__x0004__⣬ĳ_㏸ĳ__x0015___x000e__IBASE2.XLS_21"/>
      <sheetName val="_______________x0013_____________x000e__IBA"/>
      <sheetName val="17_̃__̃̃̃̃̃̃___x0001__̀̃___x0001____̀̃̃̃_x0015__8"/>
      <sheetName val="149-2"/>
      <sheetName val="TNghiªm TB "/>
      <sheetName val="CHITIET"/>
      <sheetName val="17??????????????_x0004_??????????????"/>
      <sheetName val="17_x0000__x0000__x0000__x0000__x0000__x0000__x0000__x0000__x0000__x0000__x0000_㏘ĳ_x0000__x0004__x0000__x0000__x0000__x0000__x0000__x0000_⣬ĳ_x0000__x0000__x0000__x0000__x0000__x0000_"/>
      <sheetName val="17_x0000_̃̃̃̃̃̃̃̃̃̃̃̃̃̃̃̃̃̃̃̃̃̃̃̃̃̃̃̃"/>
      <sheetName val="17_x0000_㏘ĳ_x0000__x0004__x0000_⣬ĳ_x0000_㏸ĳ_x0000__x0015__x0000__x000e_[IBASE2.XLS]21"/>
      <sheetName val="??_x0000__x0000__x0000__x0000__x0000__x0000__x0000__x0000_??_x0000__x0000__x0013__x0000__x0000__x0000__x0000__x0000__x0000__x0000__x0000__x0000__x0000__x0000__x000e_[IBA"/>
      <sheetName val="17?㏘ĳ?_x0004_?⣬ĳ?㏸ĳ?_x0015_?_x000e_[IBASE2.XLS]21"/>
      <sheetName val="T²_x0000__x0000_ "/>
      <sheetName val="17_x0000_̃_x0000__x0000_̃̃̃̃̃̃_x0000__x0000__x0001__x0000_̀̃_x0000__x0000__x0001__x0000__x0000__x0000_̀̃̃̃_x0015__x0000_8"/>
      <sheetName val="17_x0000_̃_x0000_̃̃̃̃̃̃_x0000__x0001__x0000_̀̃_x0000__x0001__x0000_̀̃̃̃_x0015__x0000_8_x0000__x0002__x0000__x0001__x0000_"/>
      <sheetName val="17_x0000_??_x0000__x0004__x0000_??_x0000_??_x0000__x0015__x0000__x000e_[IBASE2.XLS]21"/>
      <sheetName val="CHITIET VL-NC"/>
      <sheetName val="DON GIA"/>
      <sheetName val="_x0000__x0000__x0000__x0000__x0000__x0000__x0000__x0000_"/>
      <sheetName val="17_x0000__x0000__x0000__x0000__x0000__x0000__x0000__x0000__x0000__x0000__x0000_??_x0000__x0004__x0000__x0000__x0000__x0000__x0000__x0000_??_x0000__x0000__x0000__x0000__x0000__x0000_"/>
      <sheetName val="thanh_toan"/>
      <sheetName val="tong_hop"/>
      <sheetName val="Hoan_thanh"/>
      <sheetName val="hoan_th_15"/>
      <sheetName val="Khoach_15"/>
      <sheetName val="HT_22"/>
      <sheetName val="KH_22"/>
      <sheetName val="KH_T8"/>
      <sheetName val="Ht_48"/>
      <sheetName val="Kh_12"/>
      <sheetName val="ht_20-10"/>
      <sheetName val="Kh_6-10"/>
      <sheetName val="KE_PHI"/>
      <sheetName val="KE_THUE"/>
      <sheetName val="KE_CHI_PHI"/>
      <sheetName val="TINH_GIA_THANH"/>
      <sheetName val="TONG_HOP_KHAU_HAO"/>
      <sheetName val="TONG_HOP_CHI_PHI"/>
      <sheetName val="DA_SAN_XUAT_TRONG_THANG"/>
      <sheetName val="THANH_TOAN_TIEN_UNG"/>
      <sheetName val="KHAU_HAO_DAY_CHUYEN_DA"/>
      <sheetName val="bang_chuan"/>
      <sheetName val="bien_&lt;200_m2"/>
      <sheetName val="bang_chuan_(2)"/>
      <sheetName val="thue_(chinh_thuc)"/>
      <sheetName val="thue_(2)"/>
      <sheetName val="bang_doi_chieu"/>
      <sheetName val="TK_911"/>
      <sheetName val="TK_711"/>
      <sheetName val="TK_632"/>
      <sheetName val="Chi_tiet_511"/>
      <sheetName val="TK_511"/>
      <sheetName val="TK_342_(_thue_T_C_)"/>
      <sheetName val="Phat_sinh_2005"/>
      <sheetName val="TK_341vay_dai_han_"/>
      <sheetName val="TK_214"/>
      <sheetName val="TK_212"/>
      <sheetName val="Chi_tiet_TK_211"/>
      <sheetName val="TK_211"/>
      <sheetName val="TK_154"/>
      <sheetName val="Chi_tiet_TK_152"/>
      <sheetName val="Can_Doi_TK"/>
      <sheetName val="TK_152"/>
      <sheetName val="Chung_tu_ghi_so_"/>
      <sheetName val="TK_142"/>
      <sheetName val="TK_141"/>
      <sheetName val="TK_133"/>
      <sheetName val="Chi_tiet_TK131"/>
      <sheetName val="TK_131"/>
      <sheetName val="TK_112"/>
      <sheetName val="TK_111"/>
      <sheetName val="Phieu_thu"/>
      <sheetName val="Phieu_chi_"/>
      <sheetName val="Phieu_nhap_VTu_"/>
      <sheetName val="Phieu_xuat_VTu"/>
      <sheetName val="Can_doi_vat_tu_nhap_xuat_"/>
      <sheetName val="Vat_tu_nhapxuat_nam_2005"/>
      <sheetName val="Ca_may_can_dung_nam_2005"/>
      <sheetName val="Vat_Tu_can_cho_CT_nam_2005"/>
      <sheetName val="HD_thu_mua_hang_NLS_"/>
      <sheetName val="HD_thu_mua_cat_soi_"/>
      <sheetName val="TLy_HD_mua_ban_"/>
      <sheetName val="Bien_ban_Nthu_GK"/>
      <sheetName val="T__Ly_HD_giao_khoan_"/>
      <sheetName val="Hop_dong_giao_khoan"/>
      <sheetName val="giay_tam_ung_"/>
      <sheetName val="Bang_ke_T_toan_"/>
      <sheetName val="Hoa_don_ban_hang_"/>
      <sheetName val="Bang_phan_bo_tien_luong_2005"/>
      <sheetName val="Bang_cham_cong_"/>
      <sheetName val="Bang_T_T_Luong_CB_chu_Chot2005"/>
      <sheetName val="Bang_T_T_luong_CN_lai_xe"/>
      <sheetName val="Bang_thanh_toan_luong_2005"/>
      <sheetName val="Nhan_cong_cho_CT_nam_2005"/>
      <sheetName val="Dinh_Muc_tieu_hao_VL_2005"/>
      <sheetName val="Dang_Ky_chi_tiet_KH_2005"/>
      <sheetName val="Bang_phan_bo_NVL_nam_2005"/>
      <sheetName val="Bang_phan_bo_K_Hao_2005"/>
      <sheetName val="Dang_Ky_Khau_hao_2005"/>
      <sheetName val="Phu_luc_so_3(_TNDN)"/>
      <sheetName val="PhuLuc_so_1(TNDN)"/>
      <sheetName val="Mau_so_04_TNDN"/>
      <sheetName val="Mau_so_02C"/>
      <sheetName val="Mau_so_02B"/>
      <sheetName val="Mau_so_02A"/>
      <sheetName val="Mau_01B"/>
      <sheetName val="To_khai_Mau_11"/>
      <sheetName val="Don_xin_khat_nop_thue_nam_04"/>
      <sheetName val="Su_dung_hoa_don_mau_26"/>
      <sheetName val="QToan_hoa_don_"/>
      <sheetName val="Mau_so_01"/>
      <sheetName val="Mau_so_02"/>
      <sheetName val="Chi_tiet_Mau_03_(_mua_vao_)"/>
      <sheetName val="Mau_so_03"/>
      <sheetName val="Mau_so_04"/>
      <sheetName val="Mau_05"/>
      <sheetName val="De_nghi_giai_dap_ve_thue_"/>
      <sheetName val="the_duc"/>
      <sheetName val="Bao_cao_thong_ke_"/>
      <sheetName val="Phieu_DTra_Van_Tai_(_01_TKe_)"/>
      <sheetName val="Gia_Ban"/>
      <sheetName val="Gia_DSRs"/>
      <sheetName val="Gia_NTD"/>
      <sheetName val="17㏘ĳ⣬ĳ"/>
      <sheetName val="kp_chi_tiet"/>
      <sheetName val="Vat_lieu"/>
      <sheetName val="to_trinh_mua_VT"/>
      <sheetName val="Denghi_tam_ung"/>
      <sheetName val="KTRVATU_"/>
      <sheetName val="MAU_GNHH"/>
      <sheetName val="T_toan1"/>
      <sheetName val="Bang_quyet_toan_VT"/>
      <sheetName val="THNHA_"/>
      <sheetName val="KHNH_T3-T10"/>
      <sheetName val="KHNH_T4-T10"/>
      <sheetName val="Thu_NH_T4-03"/>
      <sheetName val="THU_NH_T5-03"/>
      <sheetName val="THU_NH_T6-03"/>
      <sheetName val="THU_NH_T7-03"/>
      <sheetName val="THU_NH_T8-03"/>
      <sheetName val="THU_NH_T9-03"/>
      <sheetName val="THU_TM_T9-03"/>
      <sheetName val="THU_NH_T10_-_03"/>
      <sheetName val="T_LBD"/>
      <sheetName val="CL_BD"/>
      <sheetName val="T_L_Dien"/>
      <sheetName val="T_LSan"/>
      <sheetName val="T_LWC"/>
      <sheetName val="Thuchi_"/>
      <sheetName val="bang_thong_ke"/>
      <sheetName val="Summary_(USD)"/>
      <sheetName val="Summary_(VND)"/>
      <sheetName val="3rd_party"/>
      <sheetName val="interco_"/>
      <sheetName val="17???????????㏘ĳ???????⣬ĳ??????"/>
      <sheetName val="Sheet2_(2)"/>
      <sheetName val="gia_vi"/>
      <sheetName val="mi_chinh"/>
      <sheetName val="Trung__vit"/>
      <sheetName val="TT_-_tien_chi_ha_TT"/>
      <sheetName val="????[IBA"/>
      <sheetName val="CHITIET_VL-NC-TT1p"/>
      <sheetName val="Luong_T2-06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TBA"/>
      <sheetName val="Netbook"/>
      <sheetName val="DZ"/>
      <sheetName val="Muatb"/>
      <sheetName val="lapdat TB "/>
      <sheetName val="VËt liÖu"/>
      <sheetName val="vc-TBA"/>
      <sheetName val="Lap ®at ®iÖn"/>
      <sheetName val="TNghiÖm VL"/>
      <sheetName val="tt-TBA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DB"/>
      <sheetName val="KHQ2"/>
      <sheetName val="KHT4,5-02"/>
      <sheetName val="KHVt "/>
      <sheetName val="KHVtt4"/>
      <sheetName val="KHVt XL"/>
      <sheetName val="KHVt XLT4"/>
      <sheetName val="TNHNo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Thep be"/>
      <sheetName val="Thep than"/>
      <sheetName val="Thep xa mu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Song trai"/>
      <sheetName val="Dinh+ha nha"/>
      <sheetName val="PTLK"/>
      <sheetName val="NG k"/>
      <sheetName val="THcong"/>
      <sheetName val="BHXH"/>
      <sheetName val="BHXH12"/>
      <sheetName val="km248"/>
      <sheetName val="Congty"/>
      <sheetName val="VPPN"/>
      <sheetName val="XN74"/>
      <sheetName val="XN54"/>
      <sheetName val="XN33"/>
      <sheetName val="NK96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tb1"/>
      <sheetName val="phan tich DG"/>
      <sheetName val="gia vat lieu"/>
      <sheetName val="gia xe may"/>
      <sheetName val="gia nhan cong"/>
      <sheetName val="LuongT1"/>
      <sheetName val="LuongT2"/>
      <sheetName val="luongthang12"/>
      <sheetName val="LuongT11"/>
      <sheetName val="thang5"/>
      <sheetName val="T9"/>
      <sheetName val="thang6"/>
      <sheetName val="thang4"/>
      <sheetName val="LuongT3"/>
      <sheetName val="NKC"/>
      <sheetName val="SoquyTM"/>
      <sheetName val="TK133"/>
      <sheetName val="TK 153"/>
      <sheetName val="TK214"/>
      <sheetName val="TK 242"/>
      <sheetName val="TK33311"/>
      <sheetName val="TK 334"/>
      <sheetName val="TK711"/>
      <sheetName val="TK 515"/>
      <sheetName val="TK811"/>
      <sheetName val="CDKT"/>
      <sheetName val="CDPS1"/>
      <sheetName val="KQKD"/>
      <sheetName val="KHTSCD1"/>
      <sheetName val="KHTSCD2"/>
      <sheetName val="SoCaiTM"/>
      <sheetName val="NK"/>
      <sheetName val="PhieuKT"/>
      <sheetName val="KM"/>
      <sheetName val="KHOANMUC"/>
      <sheetName val="QTNC"/>
      <sheetName val="CPQL"/>
      <sheetName val="SANLUONG"/>
      <sheetName val="SSCP-SL"/>
      <sheetName val="CPSX"/>
      <sheetName val="CDSL (2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Trich Ngang"/>
      <sheetName val="Danh sach Rieng"/>
      <sheetName val="Dia Diem Thuc Tap"/>
      <sheetName val="De Tai Thuc Tap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XXXXXX_xda24_X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D1"/>
      <sheetName val="D2"/>
      <sheetName val="D3"/>
      <sheetName val="D4"/>
      <sheetName val="D5"/>
      <sheetName val="D6"/>
      <sheetName val="Tay ninh"/>
      <sheetName val="A.Duc"/>
      <sheetName val="TH2003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[IBASE2.XLSѝTNHNoi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o~g hop 1,5x1,5"/>
      <sheetName val="Thau"/>
      <sheetName val="CT-BT"/>
      <sheetName val="Xa"/>
      <sheetName val="TH du toan "/>
      <sheetName val="Du toan "/>
      <sheetName val="C.Tinh"/>
      <sheetName val="TK_cap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TH_BQ"/>
      <sheetName val="HHVt "/>
      <sheetName val="CV di trong  dong"/>
      <sheetName val="CamPha"/>
      <sheetName val="MongCai"/>
      <sheetName val="70000000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0103"/>
      <sheetName val="0203"/>
      <sheetName val="th-nop"/>
      <sheetName val=" KQTH quy hoach 135"/>
      <sheetName val="Bao cao KQTH quy hoach 135"/>
      <sheetName val="cn"/>
      <sheetName val="ct"/>
      <sheetName val="Nc"/>
      <sheetName val="pt"/>
      <sheetName val="ql"/>
      <sheetName val="ql (2)"/>
      <sheetName val="4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HD1"/>
      <sheetName val="HD4"/>
      <sheetName val="HD3"/>
      <sheetName val="HD5"/>
      <sheetName val="HD7"/>
      <sheetName val="HD6"/>
      <sheetName val="HD2"/>
      <sheetName val=".tuanM"/>
      <sheetName val="CT 03"/>
      <sheetName val="TH 03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Sheed5"/>
      <sheetName val="TL"/>
      <sheetName val="GK"/>
      <sheetName val="CB"/>
      <sheetName val="VP"/>
      <sheetName val="Km274-Km274"/>
      <sheetName val="Km27'-Km278"/>
      <sheetName val="DTCT"/>
      <sheetName val="PTVT"/>
      <sheetName val="THVT"/>
      <sheetName val="Nhap lieu"/>
      <sheetName val="PGT"/>
      <sheetName val="Tien dien"/>
      <sheetName val="Thue GTG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Km282-Km_x0003__x0000_3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Dinh_ha nha"/>
      <sheetName val="[IBASE2.XLS}BHXH"/>
      <sheetName val="Coc 6"/>
      <sheetName val="Deo nai"/>
      <sheetName val="CKD than"/>
      <sheetName val="THQI"/>
      <sheetName val="T6"/>
      <sheetName val="bcth 05-04"/>
      <sheetName val="baocao 05-04"/>
      <sheetName val="bcth04-04"/>
      <sheetName val="baocao04-04"/>
      <sheetName val="bcth03-04"/>
      <sheetName val="baocao03-04"/>
      <sheetName val="bcth02-04"/>
      <sheetName val="baocao02-04"/>
      <sheetName val="bcth01-04"/>
      <sheetName val="baocao01-04"/>
      <sheetName val="T.K H.T.T5"/>
      <sheetName val="T.K T7"/>
      <sheetName val="TK T6"/>
      <sheetName val="T.K T5"/>
      <sheetName val="Bang thong ke hang ton"/>
      <sheetName val="thong ke "/>
      <sheetName val="T.KT04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T8-9)"/>
      <sheetName val="chi phi cap tien"/>
      <sheetName val="THQII"/>
      <sheetName val="Trung"/>
      <sheetName val="THQIII"/>
      <sheetName val="THT nam 04"/>
      <sheetName val="Bang can doi "/>
      <sheetName val="Tinh hinh cat lang"/>
      <sheetName val="Tinh hinh SX phu"/>
      <sheetName val="Tinh hinh do xop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PB 04"/>
      <sheetName val="PB01 (2)"/>
      <sheetName val="PB01"/>
      <sheetName val="PB 05a"/>
      <sheetName val="PB 05b"/>
      <sheetName val="PB 05c"/>
      <sheetName val="142201ȭT4"/>
      <sheetName val="Cong hop 2,0ࡸ2,0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Nhap_lieu"/>
      <sheetName val="Khoiluong"/>
      <sheetName val="Vattu"/>
      <sheetName val="Trungchuyen"/>
      <sheetName val="Bu"/>
      <sheetName val="BT1"/>
      <sheetName val="GDMN.1"/>
      <sheetName val="GDMN.2"/>
      <sheetName val="02.1"/>
      <sheetName val="2.1"/>
      <sheetName val="2.3"/>
      <sheetName val="02.3"/>
      <sheetName val="B 01"/>
      <sheetName val="B 03"/>
      <sheetName val="D 13"/>
      <sheetName val="Q-03"/>
      <sheetName val="Q-04"/>
      <sheetName val="Q-05"/>
      <sheetName val="D15"/>
      <sheetName val="D20"/>
      <sheetName val="D19"/>
      <sheetName val="THU T12"/>
      <sheetName val="CHI T12"/>
      <sheetName val="THU T11"/>
      <sheetName val="CHI T11"/>
      <sheetName val="THU T10"/>
      <sheetName val="CHI T10"/>
      <sheetName val="THU T9"/>
      <sheetName val="CHI T9"/>
      <sheetName val="THU T8"/>
      <sheetName val="CHI T8"/>
      <sheetName val="THU T7"/>
      <sheetName val="CHI T7"/>
      <sheetName val="THU T6"/>
      <sheetName val="CHI T6"/>
      <sheetName val="THU T5"/>
      <sheetName val="CHI T5"/>
      <sheetName val="THU T4"/>
      <sheetName val="CHI T4"/>
      <sheetName val="THU T3"/>
      <sheetName val="CHI T3"/>
      <sheetName val="THU T2"/>
      <sheetName val="CHI T2"/>
      <sheetName val="THU T1"/>
      <sheetName val="CHI T1"/>
      <sheetName val="BC§ 2001"/>
      <sheetName val="BBC§ 2002"/>
      <sheetName val="TSC§ 2001"/>
      <sheetName val="TSc® 2002"/>
      <sheetName val="Bia1"/>
      <sheetName val="CongNo"/>
      <sheetName val="kp chi tiet_x0000__x0000__x0000__x0000__x0000__x0000__x0000__x0000__x0000__x0000__x0009__x0000__x0000__x0000__x0000__x0000__x0000__x0000__x0000__x0000_"/>
      <sheetName val=" THAO CHI BE"/>
      <sheetName val="BÌNH chi be "/>
      <sheetName val="BÌNH TAÂY NINH"/>
      <sheetName val="THAO TAÂY NINH"/>
      <sheetName val="BÌNH DCHAU "/>
      <sheetName val="THAO DCHAU "/>
      <sheetName val="BINHH TUAN"/>
      <sheetName val="THAO HTUAN"/>
      <sheetName val="BINH B D"/>
      <sheetName val="THAO B D"/>
      <sheetName val="XUAT CAC NOI KHAC"/>
      <sheetName val="tay ninh (3)"/>
      <sheetName val="bienhoa"/>
      <sheetName val="binh long"/>
      <sheetName val="tay ninh (2)"/>
      <sheetName val="d0i hang (2)"/>
      <sheetName val="d0i hang (3)"/>
      <sheetName val="Sat tron"/>
      <sheetName val="_x0000_䝄杤_x000c_嘀"/>
      <sheetName val="BRA"/>
      <sheetName val="MVAO"/>
      <sheetName val="NKY"/>
      <sheetName val="TH 9 THANG"/>
      <sheetName val="kp chi tiet_x0000__x0000__x0000__x0000__x0000__x0000__x0000__x0000__x0000__x0000_ _x0000__x0000__x0000__x0000__x0000__x0000__x0000__x0000__x0000_"/>
      <sheetName val="Thop"/>
      <sheetName val="cl"/>
      <sheetName val="cuoc"/>
      <sheetName val="gtkl"/>
      <sheetName val="PTDg"/>
      <sheetName val="PLkl"/>
      <sheetName val="ESTI."/>
      <sheetName val="DI-ESTI"/>
      <sheetName val="17_x0000_Ⴄ럤_x0000__x0002_•_x0007_d辜Őÿ_x0000__x0000__x0000__x0000__x0000__x0000__x0000_d_x0000__x0000__x0000__x0000_Ġ_x0000__x0000_ɀ_x0000__x0000_"/>
      <sheetName val="17_x0000_Ⴄ뚑ᐒ_x0000__x0000_㉬₨⿲肨;_x0000__x0000__x0000_Ꜹœ_x0000__x0000__x0000__x0000__x0000_㉬₨⿲肨9ઃ⊠"/>
      <sheetName val="17_x0000_Ⴄ됪_x0000_铬#钤œ뀀铬œ_x0008__x0000_둧_x0005__x001f__x0000__x0000__x0005__x0000_倅_x0000_铬œ_x0000__x0000__x0000_"/>
      <sheetName val="17_x0000_Ⴄ덎 1_x0000__x0000__x0000__x0000__x0000__x0000__x0000__x0000__x0000__x0000__x0000__x0000__x0000__x0000__x0000__x0000__x0000__x0000__x0000__x0000__x0000__x0000__x0000__x0000_"/>
      <sheetName val="17_x0000_Ⴄ댽_x0000__x0000__x0000_Ő_x0000__x0000__x0000__x0000_坰&gt;_x0001__x0000_俔ઃ倀ઃ埠ઃ_x0000_뀀暾©_x0004__x0005__x0000_"/>
      <sheetName val="[IBASE2.XLS뭝êm283-Km284"/>
      <sheetName val="BCDSPS"/>
      <sheetName val="BCDKT"/>
      <sheetName val="BaTrieu-L.con"/>
      <sheetName val="EDT - Ro"/>
      <sheetName val="CoquyTM"/>
      <sheetName val="tô rôiDY"/>
      <sheetName val="ATCANING"/>
      <sheetName val="KNH"/>
      <sheetName val="KVF"/>
      <sheetName val="Hoada"/>
      <sheetName val="Nguphuc"/>
      <sheetName val="TCH"/>
      <sheetName val="TTT"/>
      <sheetName val="TVK"/>
      <sheetName val="Tuichuom"/>
      <sheetName val="NKDT"/>
      <sheetName val="Vitagin"/>
      <sheetName val="Tonf hop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BTH"/>
      <sheetName val="luongt 13"/>
      <sheetName val="LUONG 1"/>
      <sheetName val="LUONG 2"/>
      <sheetName val="LUONG 3"/>
      <sheetName val="Luong 4"/>
      <sheetName val="CTP 4"/>
      <sheetName val="Thuno"/>
      <sheetName val="Anca 4"/>
      <sheetName val="THUONG TET"/>
      <sheetName val="thuong"/>
      <sheetName val="TH07-07-04"/>
      <sheetName val="TH04-08-04"/>
      <sheetName val="TH10-08-04"/>
      <sheetName val="TH03-09-04 "/>
      <sheetName val="TH 20-09-04  "/>
      <sheetName val="TH 05-11-04 "/>
      <sheetName val="TH 20-11-04"/>
      <sheetName val="TH 03-12-04 "/>
      <sheetName val="TH 21-12-04"/>
      <sheetName val="TH 30-12-04"/>
      <sheetName val="TH 17-01-05"/>
      <sheetName val="CHI PHI XAY DUNG"/>
      <sheetName val="HD CTrinh1"/>
      <sheetName val="HD benA"/>
      <sheetName val="KHTC"/>
      <sheetName val="BCTC"/>
      <sheetName val="Soqui"/>
      <sheetName val="Tienvay"/>
      <sheetName val="CTthanhtoan"/>
      <sheetName val="CTietHD"/>
      <sheetName val="Theodoi HD"/>
      <sheetName val="Theodoi HD (2)"/>
      <sheetName val="VLieu"/>
      <sheetName val="NCong"/>
      <sheetName val=" GT CPhi tung dot"/>
      <sheetName val="KHVô XL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XXXXXX?X"/>
      <sheetName val="??_x0000_??_x0000__x0013__x0000__x000e_[IBA"/>
      <sheetName val=""/>
      <sheetName val="????_x0013__x000e_[IBA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1</v>
          </cell>
          <cell r="AM18">
            <v>1</v>
          </cell>
          <cell r="AN18">
            <v>8.44</v>
          </cell>
          <cell r="AO18">
            <v>9</v>
          </cell>
          <cell r="AP18">
            <v>42.22</v>
          </cell>
          <cell r="AQ18">
            <v>45</v>
          </cell>
          <cell r="AR18">
            <v>42.22</v>
          </cell>
          <cell r="AS18">
            <v>380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1</v>
          </cell>
          <cell r="AM24">
            <v>1</v>
          </cell>
          <cell r="AN24">
            <v>11.8</v>
          </cell>
          <cell r="AO24">
            <v>9.4</v>
          </cell>
          <cell r="AP24">
            <v>37.229999999999997</v>
          </cell>
          <cell r="AQ24">
            <v>36.44</v>
          </cell>
          <cell r="AR24">
            <v>37.229999999999997</v>
          </cell>
          <cell r="AS24">
            <v>430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 t="str">
            <v>800</v>
          </cell>
          <cell r="AL27" t="str">
            <v>800</v>
          </cell>
          <cell r="AM27">
            <v>1</v>
          </cell>
          <cell r="AN27">
            <v>19.16</v>
          </cell>
          <cell r="AO27">
            <v>26.1</v>
          </cell>
          <cell r="AP27">
            <v>17.8</v>
          </cell>
          <cell r="AQ27">
            <v>26.1</v>
          </cell>
          <cell r="AR27">
            <v>674</v>
          </cell>
          <cell r="AS27">
            <v>37.869999999999997</v>
          </cell>
          <cell r="AT27">
            <v>500</v>
          </cell>
          <cell r="AU27">
            <v>674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 t="str">
            <v>100(OM-12)</v>
          </cell>
          <cell r="AK28" t="str">
            <v>100(OM-12)</v>
          </cell>
          <cell r="AL28">
            <v>14.3</v>
          </cell>
          <cell r="AM28">
            <v>1</v>
          </cell>
          <cell r="AN28">
            <v>680</v>
          </cell>
          <cell r="AO28">
            <v>14.3</v>
          </cell>
          <cell r="AP28">
            <v>47.55</v>
          </cell>
          <cell r="AQ28">
            <v>680</v>
          </cell>
          <cell r="AR28">
            <v>47.55</v>
          </cell>
          <cell r="AS28">
            <v>680</v>
          </cell>
          <cell r="AT28">
            <v>680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1</v>
          </cell>
          <cell r="AM30">
            <v>1</v>
          </cell>
          <cell r="AN30">
            <v>13.7</v>
          </cell>
          <cell r="AO30">
            <v>11.9</v>
          </cell>
          <cell r="AP30">
            <v>47.9</v>
          </cell>
          <cell r="AQ30">
            <v>41.61</v>
          </cell>
          <cell r="AR30">
            <v>47.9</v>
          </cell>
          <cell r="AS30">
            <v>570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50.63</v>
          </cell>
          <cell r="AQ36">
            <v>50.63</v>
          </cell>
          <cell r="AR36">
            <v>52.63</v>
          </cell>
          <cell r="AS36">
            <v>400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1</v>
          </cell>
          <cell r="AM39">
            <v>1</v>
          </cell>
          <cell r="AN39">
            <v>27.3</v>
          </cell>
          <cell r="AO39">
            <v>15.7</v>
          </cell>
          <cell r="AP39">
            <v>38.22</v>
          </cell>
          <cell r="AQ39">
            <v>40.29</v>
          </cell>
          <cell r="AR39">
            <v>38.22</v>
          </cell>
          <cell r="AS39">
            <v>1100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1</v>
          </cell>
          <cell r="AM40">
            <v>1</v>
          </cell>
          <cell r="AN40">
            <v>18.3</v>
          </cell>
          <cell r="AO40">
            <v>13.1</v>
          </cell>
          <cell r="AP40">
            <v>83.97</v>
          </cell>
          <cell r="AQ40">
            <v>65.569999999999993</v>
          </cell>
          <cell r="AR40">
            <v>83.97</v>
          </cell>
          <cell r="AS40">
            <v>1200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1</v>
          </cell>
          <cell r="AM41">
            <v>1</v>
          </cell>
          <cell r="AN41">
            <v>20.309999999999999</v>
          </cell>
          <cell r="AO41">
            <v>13.1</v>
          </cell>
          <cell r="AP41">
            <v>83.97</v>
          </cell>
          <cell r="AQ41">
            <v>64</v>
          </cell>
          <cell r="AR41">
            <v>83.97</v>
          </cell>
          <cell r="AS41">
            <v>1300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1</v>
          </cell>
          <cell r="AM42">
            <v>1</v>
          </cell>
          <cell r="AN42">
            <v>23.8</v>
          </cell>
          <cell r="AO42">
            <v>11.4</v>
          </cell>
          <cell r="AP42">
            <v>83.33</v>
          </cell>
          <cell r="AQ42">
            <v>37.82</v>
          </cell>
          <cell r="AR42">
            <v>83.33</v>
          </cell>
          <cell r="AS42">
            <v>900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1</v>
          </cell>
          <cell r="AL43">
            <v>19.2</v>
          </cell>
          <cell r="AM43">
            <v>1</v>
          </cell>
          <cell r="AN43">
            <v>19.2</v>
          </cell>
          <cell r="AO43">
            <v>41.67</v>
          </cell>
          <cell r="AP43">
            <v>800</v>
          </cell>
          <cell r="AQ43">
            <v>41.67</v>
          </cell>
          <cell r="AR43">
            <v>800</v>
          </cell>
          <cell r="AS43">
            <v>800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>
            <v>1</v>
          </cell>
          <cell r="AM44">
            <v>1</v>
          </cell>
          <cell r="AN44">
            <v>18.2</v>
          </cell>
          <cell r="AO44">
            <v>8.1999999999999993</v>
          </cell>
          <cell r="AP44">
            <v>85.37</v>
          </cell>
          <cell r="AQ44">
            <v>42.86</v>
          </cell>
          <cell r="AR44">
            <v>85.37</v>
          </cell>
          <cell r="AS44">
            <v>780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1</v>
          </cell>
          <cell r="AL45">
            <v>19.8</v>
          </cell>
          <cell r="AM45">
            <v>1</v>
          </cell>
          <cell r="AN45">
            <v>19.8</v>
          </cell>
          <cell r="AO45">
            <v>42.93</v>
          </cell>
          <cell r="AP45">
            <v>850</v>
          </cell>
          <cell r="AQ45">
            <v>42.93</v>
          </cell>
          <cell r="AR45">
            <v>850</v>
          </cell>
          <cell r="AS45">
            <v>850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1</v>
          </cell>
          <cell r="AM46">
            <v>1</v>
          </cell>
          <cell r="AN46">
            <v>18</v>
          </cell>
          <cell r="AO46">
            <v>31.3</v>
          </cell>
          <cell r="AP46">
            <v>47.92</v>
          </cell>
          <cell r="AQ46">
            <v>37.78</v>
          </cell>
          <cell r="AR46">
            <v>47.92</v>
          </cell>
          <cell r="AS46">
            <v>680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1</v>
          </cell>
          <cell r="AM47">
            <v>1</v>
          </cell>
          <cell r="AN47">
            <v>21</v>
          </cell>
          <cell r="AO47">
            <v>26.92</v>
          </cell>
          <cell r="AP47">
            <v>13</v>
          </cell>
          <cell r="AQ47">
            <v>42.86</v>
          </cell>
          <cell r="AR47">
            <v>13</v>
          </cell>
          <cell r="AS47">
            <v>900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1</v>
          </cell>
          <cell r="AL48">
            <v>21.97</v>
          </cell>
          <cell r="AM48">
            <v>1</v>
          </cell>
          <cell r="AN48">
            <v>21.97</v>
          </cell>
          <cell r="AO48">
            <v>37.78</v>
          </cell>
          <cell r="AP48">
            <v>830</v>
          </cell>
          <cell r="AQ48">
            <v>37.78</v>
          </cell>
          <cell r="AR48">
            <v>830</v>
          </cell>
          <cell r="AS48">
            <v>830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1</v>
          </cell>
          <cell r="AM49">
            <v>1</v>
          </cell>
          <cell r="AN49">
            <v>19.399999999999999</v>
          </cell>
          <cell r="AO49">
            <v>15.8</v>
          </cell>
          <cell r="AP49">
            <v>43.04</v>
          </cell>
          <cell r="AQ49">
            <v>42.78</v>
          </cell>
          <cell r="AR49">
            <v>43.04</v>
          </cell>
          <cell r="AS49">
            <v>830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1</v>
          </cell>
          <cell r="AM50">
            <v>1</v>
          </cell>
          <cell r="AN50">
            <v>18.7</v>
          </cell>
          <cell r="AO50">
            <v>20.9</v>
          </cell>
          <cell r="AP50">
            <v>28.71</v>
          </cell>
          <cell r="AQ50">
            <v>42.78</v>
          </cell>
          <cell r="AR50">
            <v>28.71</v>
          </cell>
          <cell r="AS50">
            <v>800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 t="str">
            <v>96</v>
          </cell>
          <cell r="AM51">
            <v>1</v>
          </cell>
          <cell r="AN51">
            <v>11.69</v>
          </cell>
          <cell r="AO51">
            <v>12.2</v>
          </cell>
          <cell r="AP51">
            <v>32.700000000000003</v>
          </cell>
          <cell r="AQ51">
            <v>42.78</v>
          </cell>
          <cell r="AR51">
            <v>57.38</v>
          </cell>
          <cell r="AS51">
            <v>45.87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1</v>
          </cell>
          <cell r="AM53">
            <v>1</v>
          </cell>
          <cell r="AN53">
            <v>12.6</v>
          </cell>
          <cell r="AO53">
            <v>32.1</v>
          </cell>
          <cell r="AP53">
            <v>42.37</v>
          </cell>
          <cell r="AQ53">
            <v>55.56</v>
          </cell>
          <cell r="AR53">
            <v>42.37</v>
          </cell>
          <cell r="AS53">
            <v>700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1</v>
          </cell>
          <cell r="AM54">
            <v>1</v>
          </cell>
          <cell r="AN54">
            <v>21</v>
          </cell>
          <cell r="AO54">
            <v>24.4</v>
          </cell>
          <cell r="AP54">
            <v>25</v>
          </cell>
          <cell r="AQ54">
            <v>42.86</v>
          </cell>
          <cell r="AR54">
            <v>25</v>
          </cell>
          <cell r="AS54">
            <v>900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1</v>
          </cell>
          <cell r="AM55">
            <v>1</v>
          </cell>
          <cell r="AN55">
            <v>21</v>
          </cell>
          <cell r="AO55">
            <v>32</v>
          </cell>
          <cell r="AP55">
            <v>23.75</v>
          </cell>
          <cell r="AQ55">
            <v>42.86</v>
          </cell>
          <cell r="AR55">
            <v>23.75</v>
          </cell>
          <cell r="AS55">
            <v>900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 t="str">
            <v>531</v>
          </cell>
          <cell r="AL64" t="str">
            <v>531</v>
          </cell>
          <cell r="AM64">
            <v>1</v>
          </cell>
          <cell r="AN64">
            <v>13.4</v>
          </cell>
          <cell r="AO64">
            <v>37.31</v>
          </cell>
          <cell r="AP64">
            <v>14.5</v>
          </cell>
          <cell r="AQ64">
            <v>37.31</v>
          </cell>
          <cell r="AR64">
            <v>528</v>
          </cell>
          <cell r="AS64">
            <v>36.409999999999997</v>
          </cell>
          <cell r="AT64">
            <v>500</v>
          </cell>
          <cell r="AU64">
            <v>528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 t="str">
            <v>500</v>
          </cell>
          <cell r="AL66" t="str">
            <v>500</v>
          </cell>
          <cell r="AM66">
            <v>1</v>
          </cell>
          <cell r="AN66">
            <v>17.2</v>
          </cell>
          <cell r="AO66">
            <v>37.79</v>
          </cell>
          <cell r="AP66">
            <v>15</v>
          </cell>
          <cell r="AQ66">
            <v>37.79</v>
          </cell>
          <cell r="AR66">
            <v>456</v>
          </cell>
          <cell r="AS66">
            <v>30.4</v>
          </cell>
          <cell r="AT66">
            <v>650</v>
          </cell>
          <cell r="AU66">
            <v>456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 t="str">
            <v>550</v>
          </cell>
          <cell r="AL67" t="str">
            <v>550</v>
          </cell>
          <cell r="AM67">
            <v>1</v>
          </cell>
          <cell r="AN67">
            <v>15.9</v>
          </cell>
          <cell r="AO67">
            <v>38.99</v>
          </cell>
          <cell r="AP67">
            <v>14.8</v>
          </cell>
          <cell r="AQ67">
            <v>38.99</v>
          </cell>
          <cell r="AR67">
            <v>500</v>
          </cell>
          <cell r="AS67">
            <v>33.78</v>
          </cell>
          <cell r="AT67">
            <v>620</v>
          </cell>
          <cell r="AU67">
            <v>500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1</v>
          </cell>
          <cell r="AM72">
            <v>1</v>
          </cell>
          <cell r="AN72">
            <v>16.5</v>
          </cell>
          <cell r="AO72">
            <v>26.2</v>
          </cell>
          <cell r="AP72">
            <v>38.17</v>
          </cell>
          <cell r="AQ72">
            <v>36.36</v>
          </cell>
          <cell r="AR72">
            <v>38.17</v>
          </cell>
          <cell r="AS72">
            <v>600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1</v>
          </cell>
          <cell r="AM74">
            <v>1</v>
          </cell>
          <cell r="AN74">
            <v>35.799999999999997</v>
          </cell>
          <cell r="AO74">
            <v>34.1</v>
          </cell>
          <cell r="AP74">
            <v>38.119999999999997</v>
          </cell>
          <cell r="AQ74">
            <v>36.31</v>
          </cell>
          <cell r="AR74">
            <v>38.119999999999997</v>
          </cell>
          <cell r="AS74">
            <v>1300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1</v>
          </cell>
          <cell r="AM76">
            <v>1</v>
          </cell>
          <cell r="AN76">
            <v>17.5</v>
          </cell>
          <cell r="AO76">
            <v>27.3</v>
          </cell>
          <cell r="AP76">
            <v>28.57</v>
          </cell>
          <cell r="AQ76">
            <v>30.29</v>
          </cell>
          <cell r="AR76">
            <v>28.57</v>
          </cell>
          <cell r="AS76">
            <v>530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1</v>
          </cell>
          <cell r="AM78">
            <v>1</v>
          </cell>
          <cell r="AN78">
            <v>51.61</v>
          </cell>
          <cell r="AO78">
            <v>59.4</v>
          </cell>
          <cell r="AP78">
            <v>28.62</v>
          </cell>
          <cell r="AQ78">
            <v>25.19</v>
          </cell>
          <cell r="AR78">
            <v>28.62</v>
          </cell>
          <cell r="AS78">
            <v>1300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1</v>
          </cell>
          <cell r="AM80">
            <v>1</v>
          </cell>
          <cell r="AN80">
            <v>51.61</v>
          </cell>
          <cell r="AO80">
            <v>68</v>
          </cell>
          <cell r="AP80">
            <v>10</v>
          </cell>
          <cell r="AQ80">
            <v>25.19</v>
          </cell>
          <cell r="AR80">
            <v>10</v>
          </cell>
          <cell r="AS80">
            <v>1300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1</v>
          </cell>
          <cell r="AM84">
            <v>1</v>
          </cell>
          <cell r="AN84">
            <v>24.5</v>
          </cell>
          <cell r="AO84">
            <v>28.8</v>
          </cell>
          <cell r="AP84">
            <v>19.79</v>
          </cell>
          <cell r="AQ84">
            <v>22.04</v>
          </cell>
          <cell r="AR84">
            <v>19.79</v>
          </cell>
          <cell r="AS84">
            <v>540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1</v>
          </cell>
          <cell r="AM86">
            <v>1</v>
          </cell>
          <cell r="AN86">
            <v>29.1</v>
          </cell>
          <cell r="AO86">
            <v>26.21</v>
          </cell>
          <cell r="AP86">
            <v>19.079999999999998</v>
          </cell>
          <cell r="AQ86">
            <v>18.899999999999999</v>
          </cell>
          <cell r="AR86">
            <v>19.079999999999998</v>
          </cell>
          <cell r="AS86">
            <v>550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1</v>
          </cell>
          <cell r="AM87">
            <v>1</v>
          </cell>
          <cell r="AN87">
            <v>21.2</v>
          </cell>
          <cell r="AO87">
            <v>27.3</v>
          </cell>
          <cell r="AP87">
            <v>19.78</v>
          </cell>
          <cell r="AQ87">
            <v>30.19</v>
          </cell>
          <cell r="AR87">
            <v>19.78</v>
          </cell>
          <cell r="AS87">
            <v>640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1</v>
          </cell>
          <cell r="AM93">
            <v>1</v>
          </cell>
          <cell r="AN93">
            <v>46.3</v>
          </cell>
          <cell r="AO93">
            <v>56.2</v>
          </cell>
          <cell r="AP93">
            <v>30.25</v>
          </cell>
          <cell r="AQ93">
            <v>30.24</v>
          </cell>
          <cell r="AR93">
            <v>30.25</v>
          </cell>
          <cell r="AS93">
            <v>1400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1</v>
          </cell>
          <cell r="AM94">
            <v>1</v>
          </cell>
          <cell r="AN94">
            <v>37</v>
          </cell>
          <cell r="AO94">
            <v>19.8</v>
          </cell>
          <cell r="AP94">
            <v>28.79</v>
          </cell>
          <cell r="AQ94">
            <v>37.840000000000003</v>
          </cell>
          <cell r="AR94">
            <v>28.79</v>
          </cell>
          <cell r="AS94">
            <v>1400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1</v>
          </cell>
          <cell r="AL95">
            <v>18</v>
          </cell>
          <cell r="AM95">
            <v>1</v>
          </cell>
          <cell r="AN95">
            <v>18</v>
          </cell>
          <cell r="AO95">
            <v>55.56</v>
          </cell>
          <cell r="AP95">
            <v>1000</v>
          </cell>
          <cell r="AQ95">
            <v>55.56</v>
          </cell>
          <cell r="AR95">
            <v>1000</v>
          </cell>
          <cell r="AS95">
            <v>1000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1</v>
          </cell>
          <cell r="AM96">
            <v>1</v>
          </cell>
          <cell r="AN96">
            <v>31.7</v>
          </cell>
          <cell r="AO96">
            <v>17</v>
          </cell>
          <cell r="AP96">
            <v>26.47</v>
          </cell>
          <cell r="AQ96">
            <v>37.85</v>
          </cell>
          <cell r="AR96">
            <v>26.47</v>
          </cell>
          <cell r="AS96">
            <v>1200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1</v>
          </cell>
          <cell r="AM97">
            <v>1</v>
          </cell>
          <cell r="AN97">
            <v>21.6</v>
          </cell>
          <cell r="AO97">
            <v>12.5</v>
          </cell>
          <cell r="AP97">
            <v>24</v>
          </cell>
          <cell r="AQ97">
            <v>37.04</v>
          </cell>
          <cell r="AR97">
            <v>24</v>
          </cell>
          <cell r="AS97">
            <v>800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1</v>
          </cell>
          <cell r="AM98">
            <v>1</v>
          </cell>
          <cell r="AN98">
            <v>58.41</v>
          </cell>
          <cell r="AO98">
            <v>69.59</v>
          </cell>
          <cell r="AP98">
            <v>28.74</v>
          </cell>
          <cell r="AQ98">
            <v>8.56</v>
          </cell>
          <cell r="AR98">
            <v>28.74</v>
          </cell>
          <cell r="AS98">
            <v>500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 t="str">
            <v>140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40.21</v>
          </cell>
          <cell r="AP101">
            <v>14</v>
          </cell>
          <cell r="AQ101">
            <v>40.21</v>
          </cell>
          <cell r="AR101">
            <v>425</v>
          </cell>
          <cell r="AS101">
            <v>30.36</v>
          </cell>
          <cell r="AT101">
            <v>390</v>
          </cell>
          <cell r="AU101">
            <v>425</v>
          </cell>
          <cell r="AV101">
            <v>425</v>
          </cell>
        </row>
        <row r="102">
          <cell r="AH102">
            <v>0</v>
          </cell>
          <cell r="AI102" t="str">
            <v>WATER BASE MASONRY PRIMER</v>
          </cell>
          <cell r="AJ102" t="str">
            <v>1546</v>
          </cell>
          <cell r="AK102" t="str">
            <v>140-1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40.24</v>
          </cell>
          <cell r="AP102">
            <v>12</v>
          </cell>
          <cell r="AQ102">
            <v>40.24</v>
          </cell>
          <cell r="AR102">
            <v>406</v>
          </cell>
          <cell r="AS102">
            <v>33.83</v>
          </cell>
          <cell r="AT102">
            <v>330</v>
          </cell>
          <cell r="AU102">
            <v>406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1</v>
          </cell>
          <cell r="AL103">
            <v>11.9</v>
          </cell>
          <cell r="AM103">
            <v>1</v>
          </cell>
          <cell r="AN103">
            <v>11.9</v>
          </cell>
          <cell r="AO103">
            <v>440</v>
          </cell>
          <cell r="AP103">
            <v>25.8</v>
          </cell>
          <cell r="AQ103">
            <v>36.97</v>
          </cell>
          <cell r="AR103">
            <v>440</v>
          </cell>
          <cell r="AS103">
            <v>440</v>
          </cell>
          <cell r="AT103">
            <v>440</v>
          </cell>
          <cell r="AU103">
            <v>4.2915242876481667E-310</v>
          </cell>
          <cell r="AV103">
            <v>406.001220703125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1</v>
          </cell>
          <cell r="AL104">
            <v>9.4</v>
          </cell>
          <cell r="AM104">
            <v>1</v>
          </cell>
          <cell r="AN104">
            <v>9.4</v>
          </cell>
          <cell r="AO104">
            <v>34.880000000000003</v>
          </cell>
          <cell r="AP104">
            <v>25.8</v>
          </cell>
          <cell r="AQ104">
            <v>38.299999999999997</v>
          </cell>
          <cell r="AR104">
            <v>34.880000000000003</v>
          </cell>
          <cell r="AS104">
            <v>34.880000000000003</v>
          </cell>
          <cell r="AT104">
            <v>360</v>
          </cell>
          <cell r="AU104">
            <v>900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 t="str">
            <v>130</v>
          </cell>
          <cell r="AL105" t="str">
            <v>130</v>
          </cell>
          <cell r="AM105">
            <v>1</v>
          </cell>
          <cell r="AN105">
            <v>6.4</v>
          </cell>
          <cell r="AO105">
            <v>40.630000000000003</v>
          </cell>
          <cell r="AP105">
            <v>5.8</v>
          </cell>
          <cell r="AQ105">
            <v>40.630000000000003</v>
          </cell>
          <cell r="AR105">
            <v>202</v>
          </cell>
          <cell r="AS105">
            <v>34.83</v>
          </cell>
          <cell r="AT105">
            <v>260</v>
          </cell>
          <cell r="AU105">
            <v>202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1</v>
          </cell>
          <cell r="AK108">
            <v>35</v>
          </cell>
          <cell r="AL108">
            <v>21</v>
          </cell>
          <cell r="AM108">
            <v>1</v>
          </cell>
          <cell r="AN108">
            <v>35</v>
          </cell>
          <cell r="AO108">
            <v>35</v>
          </cell>
          <cell r="AP108">
            <v>735</v>
          </cell>
          <cell r="AQ108">
            <v>21</v>
          </cell>
          <cell r="AR108">
            <v>21</v>
          </cell>
          <cell r="AS108">
            <v>735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 t="str">
            <v>170</v>
          </cell>
          <cell r="AL109" t="str">
            <v>170</v>
          </cell>
          <cell r="AM109">
            <v>1</v>
          </cell>
          <cell r="AN109">
            <v>5.8</v>
          </cell>
          <cell r="AO109">
            <v>34.479999999999997</v>
          </cell>
          <cell r="AP109">
            <v>6.2</v>
          </cell>
          <cell r="AQ109">
            <v>34.479999999999997</v>
          </cell>
          <cell r="AR109">
            <v>167</v>
          </cell>
          <cell r="AS109">
            <v>26.94</v>
          </cell>
          <cell r="AT109">
            <v>200</v>
          </cell>
          <cell r="AU109">
            <v>167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160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227.27</v>
          </cell>
          <cell r="AP110">
            <v>6.7</v>
          </cell>
          <cell r="AQ110">
            <v>227.27</v>
          </cell>
          <cell r="AR110">
            <v>193</v>
          </cell>
          <cell r="AS110">
            <v>28.81</v>
          </cell>
          <cell r="AT110">
            <v>1000</v>
          </cell>
          <cell r="AU110">
            <v>193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 refreshError="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 refreshError="1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 refreshError="1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 refreshError="1"/>
      <sheetData sheetId="1236" refreshError="1"/>
      <sheetData sheetId="1237" refreshError="1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/>
      <sheetData sheetId="1292"/>
      <sheetData sheetId="1293"/>
      <sheetData sheetId="1294"/>
      <sheetData sheetId="1295"/>
      <sheetData sheetId="1296"/>
      <sheetData sheetId="1297"/>
      <sheetData sheetId="1298" refreshError="1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 refreshError="1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 refreshError="1"/>
      <sheetData sheetId="1386" refreshError="1"/>
      <sheetData sheetId="1387"/>
      <sheetData sheetId="1388"/>
      <sheetData sheetId="1389"/>
      <sheetData sheetId="1390"/>
      <sheetData sheetId="1391" refreshError="1"/>
      <sheetData sheetId="1392"/>
      <sheetData sheetId="1393"/>
      <sheetData sheetId="1394"/>
      <sheetData sheetId="1395"/>
      <sheetData sheetId="1396"/>
      <sheetData sheetId="1397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 refreshError="1"/>
      <sheetData sheetId="1474" refreshError="1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 refreshError="1"/>
      <sheetData sheetId="1524" refreshError="1"/>
      <sheetData sheetId="1525"/>
      <sheetData sheetId="15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thang 1"/>
      <sheetName val="thang2"/>
      <sheetName val="Thang 3"/>
      <sheetName val="thang5"/>
      <sheetName val="thang4"/>
      <sheetName val="00000000"/>
      <sheetName val="00000001"/>
      <sheetName val="IBASE"/>
      <sheetName val="NEW-PANEL"/>
      <sheetName val="?? MTL"/>
      <sheetName val="?? DI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Sheet3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thkl"/>
      <sheetName val="KM247"/>
      <sheetName val="km248"/>
      <sheetName val="VL"/>
      <sheetName val="NHAN CONG"/>
      <sheetName val="MAY"/>
      <sheetName val="VUA"/>
      <sheetName val="DG CAU"/>
      <sheetName val="THOP CAU"/>
      <sheetName val="TLP CAU"/>
      <sheetName val="DAKT1"/>
      <sheetName val="XL4Test5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Daily"/>
      <sheetName val="Data-input"/>
      <sheetName val="Data"/>
      <sheetName val="TK12"/>
      <sheetName val="THKP"/>
      <sheetName val="HTchieusang"/>
      <sheetName val="HTdien"/>
      <sheetName val="CUNG CAP VAT TU"/>
      <sheetName val="TH.LIST CAP"/>
      <sheetName val="S3LIST CAP&amp;ONGDL"/>
      <sheetName val="S2LIST CAP&amp;ONGDL"/>
      <sheetName val="S1LIST CAP&amp;ONGDL"/>
      <sheetName val="NGUONGOCVATTU"/>
      <sheetName val="capdongluc"/>
      <sheetName val="KLMOI THAU"/>
      <sheetName val="10000000"/>
      <sheetName val="20000000"/>
      <sheetName val="30000000"/>
      <sheetName val="40000000"/>
      <sheetName val="50000000"/>
      <sheetName val="60000000"/>
      <sheetName val="XXXXXXX0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Congty"/>
      <sheetName val="VPPN"/>
      <sheetName val="XN74"/>
      <sheetName val="XN54"/>
      <sheetName val="XN33"/>
      <sheetName val="NK96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DI_ESTI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caodothietke"/>
      <sheetName val="DTCT"/>
      <sheetName val="PTVT"/>
      <sheetName val="THDT"/>
      <sheetName val="THVT"/>
      <sheetName val="THGT"/>
      <sheetName val="Nhap"/>
      <sheetName val="Thang 8"/>
      <sheetName val="THANG 09"/>
      <sheetName val="THANG 10"/>
      <sheetName val="Macro1"/>
      <sheetName val="Macro2"/>
      <sheetName val="Macro3"/>
      <sheetName val="C47-456"/>
      <sheetName val="C46"/>
      <sheetName val="C47-PII"/>
      <sheetName val="RPT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Duong con' vu hcm (8)"/>
      <sheetName val="Qheet3"/>
      <sheetName val="TRUC TIEP"/>
      <sheetName val="GIAN TIEP"/>
      <sheetName val="HOP DONG"/>
      <sheetName val="CON LINH"/>
      <sheetName val="ESTI_"/>
      <sheetName val="__ MTL"/>
      <sheetName val="__ DI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chi tiet z"/>
      <sheetName val=" quy I-2005"/>
      <sheetName val="Quy 2- 2005 "/>
      <sheetName val="Quy III- 2005 "/>
      <sheetName val="Quy 4- 2005"/>
      <sheetName val=""/>
      <sheetName val="km346+00-km346_x000b_240 (2)"/>
      <sheetName val="km342+297._x0015_8-km342+376.41"/>
      <sheetName val="km341+1077 -km34_x0011_+1177.61"/>
      <sheetName val="CAN DOI"/>
      <sheetName val="GIA TRI"/>
      <sheetName val="NO-DIEN"/>
      <sheetName val="NO-KHUONG"/>
      <sheetName val="NO-DUNG"/>
      <sheetName val="NO-DU"/>
      <sheetName val="TC NV"/>
      <sheetName val="khuong"/>
      <sheetName val="du"/>
      <sheetName val="dien"/>
      <sheetName val="dung"/>
      <sheetName val="NO-BANG"/>
      <sheetName val="ton kho"/>
      <sheetName val="bang"/>
      <sheetName val="TH9"/>
      <sheetName val="TH12"/>
      <sheetName val="MAU_A"/>
      <sheetName val="MAU_B"/>
      <sheetName val="MAU_C"/>
      <sheetName val="MAU E -XCD"/>
      <sheetName val="MAU E -TDS1"/>
      <sheetName val="MAU E- NDH"/>
      <sheetName val="lienbao1"/>
      <sheetName val="bangrap"/>
      <sheetName val="Lie Bao2"/>
      <sheetName val="lien bao"/>
      <sheetName val="duong BR"/>
      <sheetName val="nhakhoBR"/>
      <sheetName val="trung 5"/>
      <sheetName val="QLoi"/>
      <sheetName val="PTHT"/>
      <sheetName val="Yenlac"/>
      <sheetName val="telo"/>
      <sheetName val="Giao"/>
      <sheetName val="CHIET TINH"/>
      <sheetName val="Bang Gia VL"/>
      <sheetName val="Tong Hop KP"/>
      <sheetName val=" DON GIA"/>
      <sheetName val="CHIET TINH THEO KH.SAT"/>
      <sheetName val="cham cong XL (2)"/>
      <sheetName val="cham cong XL"/>
      <sheetName val="chamcong"/>
      <sheetName val="Luong XD"/>
      <sheetName val="L.KHOAN 2 "/>
      <sheetName val="L.KHOAN 2"/>
      <sheetName val="CONGTRINHNHD"/>
      <sheetName val="L. KHOAN"/>
      <sheetName val="Luong XL"/>
      <sheetName val="PHANBOXL"/>
      <sheetName val="PHAN BO"/>
      <sheetName val="Luong XD thang 3"/>
      <sheetName val="CONGTRINHNHD thang3"/>
      <sheetName val="luong QL"/>
      <sheetName val="CONGDOAN "/>
      <sheetName val="CTACPHI"/>
      <sheetName val="giao nv TH chong qua tai dot 3"/>
      <sheetName val="ton tai cac tram dong dien"/>
      <sheetName val="chong qua tai dot 3"/>
      <sheetName val="cac du an"/>
      <sheetName val="Chong qua tai dot 3 moi"/>
      <sheetName val="H.so tram chong qua tai dot 3"/>
      <sheetName val="cac tram dong dien"/>
      <sheetName val="Bieu ngang"/>
      <sheetName val="T.van gs"/>
      <sheetName val="23 tram von WB"/>
      <sheetName val="Chi phi den bu A"/>
      <sheetName val="canh (2)"/>
      <sheetName val="canh"/>
      <sheetName val="Bang Don gia II"/>
      <sheetName val="CTP"/>
      <sheetName val="LUONG"/>
      <sheetName val="lphi"/>
      <sheetName val="PLTT"/>
      <sheetName val="KTPLVP"/>
      <sheetName val="KTPL2"/>
      <sheetName val="KHKPHT7-02"/>
      <sheetName val="KHKPHT9-02"/>
      <sheetName val="KHKPHT8-02"/>
      <sheetName val="KHKPHT10-02 "/>
      <sheetName val="lptinh"/>
      <sheetName val="UHNN"/>
      <sheetName val="BHYT02"/>
      <sheetName val="TLL"/>
      <sheetName val="TLL (2)"/>
      <sheetName val="TLLhuyen"/>
      <sheetName val="Dsach"/>
      <sheetName val="TCONG"/>
      <sheetName val="KHKPHT1-02"/>
      <sheetName val="ththdt"/>
      <sheetName val="CPTHU"/>
      <sheetName val="THKPCHD"/>
      <sheetName val="QD100"/>
      <sheetName val="KHKPHT-T6-02"/>
      <sheetName val="MTL$-INTER"/>
      <sheetName val="TCT DIEN LUC (EVN)"/>
      <sheetName val="Bang 聧ia ca may"/>
      <sheetName val="Duong cong vu hcm (8;) (:)"/>
      <sheetName val="Duofg cong vu hcm (7;) (2)"/>
      <sheetName val="gVL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[RPT.xlsၝCmay"/>
      <sheetName val="[RPT.x"/>
      <sheetName val="THChi"/>
      <sheetName val="THthu"/>
      <sheetName val="BCD"/>
      <sheetName val="111"/>
      <sheetName val="112"/>
      <sheetName val="131"/>
      <sheetName val="133"/>
      <sheetName val="138"/>
      <sheetName val="141"/>
      <sheetName val="142"/>
      <sheetName val="152"/>
      <sheetName val="153"/>
      <sheetName val="154"/>
      <sheetName val="211"/>
      <sheetName val="214"/>
      <sheetName val="331"/>
      <sheetName val="3331"/>
      <sheetName val="3334"/>
      <sheetName val="334"/>
      <sheetName val="411"/>
      <sheetName val="421"/>
      <sheetName val="511"/>
      <sheetName val="621"/>
      <sheetName val="622"/>
      <sheetName val="623"/>
      <sheetName val="627b"/>
      <sheetName val="632"/>
      <sheetName val="642"/>
      <sheetName val="711"/>
      <sheetName val="811"/>
      <sheetName val="911"/>
      <sheetName val="009"/>
      <sheetName val="Duïng cong vu hcm (13;) (2)"/>
      <sheetName val="N_x0008_AN CONG"/>
      <sheetName val="K251 _x0001_C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Ë261"/>
      <sheetName val="K261_x0000_Base"/>
      <sheetName val="K2_x0016_1 AC"/>
      <sheetName val="km337+533î60-km3ó4 (2)"/>
      <sheetName val="tienluong"/>
      <sheetName val="CON(LINH"/>
      <sheetName val="giamay"/>
      <sheetName val="HDKT"/>
      <sheetName val="PIPERACK"/>
      <sheetName val="MONG T,V,E"/>
      <sheetName val="tk12A-B&amp;13A-B"/>
      <sheetName val="TAM-tk12A-B&amp;13A-B"/>
      <sheetName val="tk15&amp;11A-B"/>
      <sheetName val="TAM-tk15&amp;11A-B"/>
      <sheetName val="V31"/>
      <sheetName val="T-V31"/>
      <sheetName val="V51"/>
      <sheetName val="T-V51"/>
      <sheetName val="V11"/>
      <sheetName val="v12"/>
      <sheetName val="V13"/>
      <sheetName val="v22"/>
      <sheetName val="V23"/>
      <sheetName val="v24"/>
      <sheetName val="V25"/>
      <sheetName val="V52"/>
      <sheetName val="V61"/>
      <sheetName val="E-01"/>
      <sheetName val="E-02"/>
      <sheetName val="C-01"/>
      <sheetName val="pr-B"/>
      <sheetName val="pr-C"/>
      <sheetName val="pr-D"/>
      <sheetName val="pr-E"/>
      <sheetName val="S-SA"/>
      <sheetName val="S-SB"/>
      <sheetName val="S-SC1"/>
      <sheetName val="S-SC2"/>
      <sheetName val="S-SD1"/>
      <sheetName val="S-SD2"/>
      <sheetName val="S-SD3"/>
      <sheetName val="S-SE1"/>
      <sheetName val="S-SE2"/>
      <sheetName val="sum-sl"/>
      <sheetName val="sum-steel"/>
      <sheetName val="sum-T"/>
      <sheetName val="sum-E"/>
      <sheetName val="sum-pr"/>
      <sheetName val="REPORT"/>
      <sheetName val="Visual inspection record-07"/>
      <sheetName val="Fitup inspection record-06"/>
      <sheetName val="WELD MONITORING"/>
      <sheetName val="CHECK LIST"/>
      <sheetName val="MATERIAL B"/>
      <sheetName val="MATERIAL"/>
      <sheetName val="BENDING REPORT"/>
      <sheetName val="INPS RELEASE"/>
      <sheetName val="PAINTING REPORT"/>
      <sheetName val="hydro test"/>
      <sheetName val="DG1kSAT"/>
      <sheetName val="_x0010_p_x0000_Ё"/>
      <sheetName val="K259†Base "/>
      <sheetName val="m361 Base"/>
      <sheetName val="刃割 MTL"/>
      <sheetName val="Km346+60_x0010_-km346+820 (2)"/>
      <sheetName val="km346+00-km3_x0014_6+240 (_x0012_)"/>
      <sheetName val="km345+6_x0016_1-km345+000"/>
      <sheetName val="km342+_x0013_76.41- km342+520.29"/>
      <sheetName val="km342+29_x0017_.58-km3_x0014_2+376.41"/>
      <sheetName val="Bang ?ia ca may"/>
      <sheetName val="[RPT.xls?Cmay"/>
      <sheetName val="CHEKe VLCHINH"/>
      <sheetName val="Duong cong vu hcm (¶)"/>
      <sheetName val="XL²_x0000__x0000_t5"/>
      <sheetName val="K_x0000_5_x0001_ @9_x0008_"/>
      <sheetName val="K219 Subbase"/>
      <sheetName val="Duong cojg vu hcm (13;) (2)"/>
      <sheetName val="km345+400-km345ÿÿ00 (6)"/>
      <sheetName val="km338+00-km33Oé100(2)"/>
      <sheetName val="切割 MၔL"/>
      <sheetName val="Con'ty"/>
      <sheetName val="Thuc thanh"/>
      <sheetName val="切割 II"/>
      <sheetName val="GTXLC@INH"/>
      <sheetName val="959 K98"/>
      <sheetName val="May no"/>
      <sheetName val="Sua chua "/>
      <sheetName val="BC luan chuyen"/>
      <sheetName val="Duong co_x0000_g vu hcm (4)"/>
      <sheetName val="Mau so 04 TFDN"/>
      <sheetName val="km342+520-km342+690 (2_x0009_"/>
      <sheetName val="Ho=Ðdong giao khoan"/>
      <sheetName val="k-337+533.60-km338 (2)"/>
      <sheetName val="km341+275-km341)350"/>
      <sheetName val="T1"/>
      <sheetName val="T2"/>
      <sheetName val="T3"/>
      <sheetName val="T4"/>
      <sheetName val="CT 13!"/>
      <sheetName val="Du an n5t Nam cau Tlong"/>
      <sheetName val="Dq/ng kim lien 0 cho dua"/>
      <sheetName val="Du an KDDC Nam trung yen"/>
      <sheetName val="TK 342 ( thue T.C !"/>
      <sheetName val="T_x000b_153"/>
      <sheetName val="cot_xa"/>
      <sheetName val="Quet rac"/>
      <sheetName val="K2_x0015_1 AC"/>
      <sheetName val="Don gia"/>
      <sheetName val="TSO_CHUNG"/>
      <sheetName val="thang6"/>
      <sheetName val="Sheet4"/>
      <sheetName val="Sheet5"/>
      <sheetName val="Sheet6"/>
      <sheetName val="?"/>
      <sheetName val="K261?Base"/>
      <sheetName val="XL²??t5"/>
      <sheetName val="soktmay"/>
      <sheetName val="000000000000"/>
      <sheetName val="100000000000"/>
      <sheetName val="200000000000"/>
      <sheetName val="300000000000"/>
      <sheetName val="400000000000"/>
      <sheetName val="C²_x0000__x0000_iet TK131"/>
      <sheetName val="Thang_x0000__x0000_"/>
      <sheetName val="km″42+297.58-km342+376.41"/>
      <sheetName val="_x0010_p?Ё"/>
      <sheetName val="km337+136-km337ý350"/>
      <sheetName val="Bang ke T.toan`"/>
      <sheetName val="K?5_x0001_ @9_x0008_"/>
      <sheetName val="K251 K)8"/>
      <sheetName val="km342+520-km342+690 (2 "/>
      <sheetName val="km341+1077 -km341+1!77.61"/>
      <sheetName val="km3;7+00-km337+34 (3)"/>
      <sheetName val="Duong cong vu hcm`(2)"/>
      <sheetName val="Duong cong vu_x0000_hcm (9)"/>
      <sheetName val="Duong cong vu_x0000_hcm (4;) (2)"/>
      <sheetName val="Duong cong ve hcm (6)"/>
      <sheetName val="Duong colg vu hcm (3)"/>
      <sheetName val="Duong cnng vu hcm (7;) (2)"/>
      <sheetName val="Duong cong vu hcm(_x0000_Lmat;0)!(2)"/>
      <sheetName val="Macro2_x0000__x0000__x0000__x0000__x0000__x0000__x0000__x0000__x0000__x0000__x0000__x0000_뻰Ŏ_x0000__x0004__x0000__x0000__x0000__x0000__x0000__x0000_뱤ŏ_x0000_"/>
      <sheetName val="_RPT.x"/>
      <sheetName val="_x0010_p_x0000_?"/>
      <sheetName val="K259Base "/>
      <sheetName val="_x0010_p??"/>
      <sheetName val="Sheet04"/>
      <sheetName val="Duong co?g vu hcm (4)"/>
      <sheetName val="C²??iet TK131"/>
      <sheetName val="Thang??"/>
      <sheetName val="Duong cong vu?hcm (9)"/>
      <sheetName val="Duong cong vu?hcm (4;) (2)"/>
      <sheetName val="䈇割 DI"/>
      <sheetName val="Du a. nut Nam cau Tlong"/>
      <sheetName val="Tu²_x0000__x0000_,06 "/>
      <sheetName val="20%"/>
      <sheetName val="Noi"/>
      <sheetName val="nhi"/>
      <sheetName val="Lay"/>
      <sheetName val="c cuu"/>
      <sheetName val="ngoai"/>
      <sheetName val="san"/>
      <sheetName val="C, khoa"/>
      <sheetName val="Y hoc"/>
      <sheetName val="WUA"/>
      <sheetName val="TINHNEN"/>
      <sheetName val="Nen VN"/>
      <sheetName val="Chart2"/>
      <sheetName val="BCDSPS"/>
      <sheetName val="415"/>
      <sheetName val="511.BT"/>
      <sheetName val="631.BT"/>
      <sheetName val="NKSC1"/>
      <sheetName val="CDKT"/>
      <sheetName val="BCDTCP"/>
      <sheetName val="LME"/>
      <sheetName val="KRTK"/>
      <sheetName val="MTO REV.0"/>
      <sheetName val="Budget"/>
      <sheetName val="TRUC TI԰_x0000_"/>
      <sheetName val="XL²_x0000__x0000_€t5"/>
      <sheetName val="?? II"/>
      <sheetName val="Macro2????????????뻰Ŏ?_x0004_??????뱤ŏ?"/>
      <sheetName val="D"/>
      <sheetName val="km338+00-km338+100,2)"/>
      <sheetName val="MCY"/>
      <sheetName val="km337+136-km33×¶350"/>
      <sheetName val="QUAN CHóE"/>
      <sheetName val="TIEP LAI CHAU"/>
      <sheetName val="AANH NGAN"/>
      <sheetName val="LIEN DA"/>
      <sheetName val="THAYCTO "/>
      <sheetName val="특외대"/>
      <sheetName val="BTH Phieu thu"/>
      <sheetName val="BTH Phieu chi"/>
      <sheetName val="NK-SC"/>
      <sheetName val="SCT NVL"/>
      <sheetName val="NK SO CAI"/>
      <sheetName val="SCT TK 331"/>
      <sheetName val="So CFSXKD"/>
      <sheetName val="SCT  TK 131"/>
      <sheetName val="So TGNH 2003"/>
      <sheetName val="So quy TM 2002"/>
      <sheetName val="The tinh Z"/>
      <sheetName val="So kho nguyen vat lieu"/>
      <sheetName val="BTH NVL"/>
      <sheetName val="So theo doi thue GTGT"/>
      <sheetName val="BC thanh QT hoa don nam 2003"/>
      <sheetName val="KEM NGHIEN GIA CONG"/>
      <sheetName val="Vat tu"/>
      <sheetName val="MI2A-A"/>
      <sheetName val="MI3"/>
      <sheetName val="MI20(1)"/>
      <sheetName val="Dthu"/>
      <sheetName val="Tuning SF"/>
      <sheetName val="T_x0008_OP-KL"/>
      <sheetName val="DG%KSAT"/>
      <sheetName val="?? M?L"/>
      <sheetName val="Duong co~g vu hcm (5)"/>
    </sheetNames>
    <sheetDataSet>
      <sheetData sheetId="0"/>
      <sheetData sheetId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G4" t="str">
            <v>VALVE NO</v>
          </cell>
          <cell r="H4" t="str">
            <v>TOTAL</v>
          </cell>
          <cell r="I4" t="str">
            <v>TOTAL</v>
          </cell>
          <cell r="J4" t="str">
            <v>J/M</v>
          </cell>
          <cell r="K4" t="str">
            <v>J/M</v>
          </cell>
          <cell r="L4" t="str">
            <v>VALVE NO</v>
          </cell>
          <cell r="M4" t="str">
            <v>TOTAL</v>
          </cell>
          <cell r="N4" t="str">
            <v>VALVE NO</v>
          </cell>
          <cell r="O4" t="str">
            <v>J/M</v>
          </cell>
          <cell r="P4" t="str">
            <v>J/M</v>
          </cell>
          <cell r="Q4" t="str">
            <v>TOTAL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E48" t="str">
            <v xml:space="preserve">        (PIPE JOINT FACTOR Fp = 100%)</v>
          </cell>
          <cell r="F48" t="str">
            <v xml:space="preserve">        (PIPE JOINT FACTOR Fp = 0%)</v>
          </cell>
          <cell r="G48" t="str">
            <v xml:space="preserve">        (PIPE JOINT FACTOR Fp = 100%)</v>
          </cell>
          <cell r="H48" t="str">
            <v xml:space="preserve">        (PIPE JOINT FACTOR Fp = 0%)</v>
          </cell>
          <cell r="I48" t="str">
            <v xml:space="preserve">        (PIPE JOINT FACTOR Fp = 100%)</v>
          </cell>
          <cell r="J48" t="str">
            <v xml:space="preserve">        (PIPE JOINT FACTOR Fp = 0%)</v>
          </cell>
          <cell r="K48" t="str">
            <v xml:space="preserve">        (PIPE JOINT FACTOR Fp = 100%)</v>
          </cell>
          <cell r="L48" t="str">
            <v xml:space="preserve">        (PIPE JOINT FACTOR Fp = 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L49" t="str">
            <v>Fc = 4.00  Very Complex Manifolds</v>
          </cell>
          <cell r="M49" t="str">
            <v>Fc = 4.00  Very Complex Manifolds</v>
          </cell>
          <cell r="N49" t="str">
            <v>Fc = 4.00  Very Complex Manifolds</v>
          </cell>
          <cell r="O49" t="str">
            <v>Fc = 4.00  Very Complex Manifolds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7.0000000000000007E-2</v>
          </cell>
          <cell r="J8">
            <v>0</v>
          </cell>
          <cell r="K8">
            <v>7.0000000000000007E-2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7.0000000000000007E-2</v>
          </cell>
          <cell r="J9">
            <v>0</v>
          </cell>
          <cell r="K9">
            <v>7.0000000000000007E-2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7.0000000000000007E-2</v>
          </cell>
          <cell r="J10">
            <v>0</v>
          </cell>
          <cell r="K10">
            <v>7.0000000000000007E-2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  <cell r="I11">
            <v>7.0000000000000007E-2</v>
          </cell>
          <cell r="J11">
            <v>0</v>
          </cell>
          <cell r="K11">
            <v>7.0000000000000007E-2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7.0000000000000007E-2</v>
          </cell>
          <cell r="J12">
            <v>0</v>
          </cell>
          <cell r="K12">
            <v>7.0000000000000007E-2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7.0000000000000007E-2</v>
          </cell>
          <cell r="J13">
            <v>0</v>
          </cell>
          <cell r="K13">
            <v>7.0000000000000007E-2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0.12</v>
          </cell>
          <cell r="J14">
            <v>0</v>
          </cell>
          <cell r="K14">
            <v>0.12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0.12</v>
          </cell>
          <cell r="J15">
            <v>0</v>
          </cell>
          <cell r="K15">
            <v>0.12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0.12</v>
          </cell>
          <cell r="J16">
            <v>0</v>
          </cell>
          <cell r="K16">
            <v>0.12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0.15</v>
          </cell>
          <cell r="J17">
            <v>0</v>
          </cell>
          <cell r="K17">
            <v>0.15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0.15</v>
          </cell>
          <cell r="J18">
            <v>0</v>
          </cell>
          <cell r="K18">
            <v>0.15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0.15</v>
          </cell>
          <cell r="J19">
            <v>0</v>
          </cell>
          <cell r="K19">
            <v>0.15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0.15</v>
          </cell>
          <cell r="J20">
            <v>0</v>
          </cell>
          <cell r="K20">
            <v>0.15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0.15</v>
          </cell>
          <cell r="J21">
            <v>0</v>
          </cell>
          <cell r="K21">
            <v>0.15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0.15</v>
          </cell>
          <cell r="J23">
            <v>0</v>
          </cell>
          <cell r="K23">
            <v>0.15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0.15</v>
          </cell>
          <cell r="J24">
            <v>0</v>
          </cell>
          <cell r="K24">
            <v>0.15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0.15</v>
          </cell>
          <cell r="J25">
            <v>0</v>
          </cell>
          <cell r="K25">
            <v>0.15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0.15</v>
          </cell>
          <cell r="J26">
            <v>0</v>
          </cell>
          <cell r="K26">
            <v>0.15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0.3</v>
          </cell>
          <cell r="J27">
            <v>0</v>
          </cell>
          <cell r="K27">
            <v>0.3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  <cell r="I28">
            <v>0.3</v>
          </cell>
          <cell r="J28">
            <v>0</v>
          </cell>
          <cell r="K28">
            <v>0.3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0.3</v>
          </cell>
          <cell r="J29">
            <v>0</v>
          </cell>
          <cell r="K29">
            <v>0.3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0.3</v>
          </cell>
          <cell r="J30">
            <v>0</v>
          </cell>
          <cell r="K30">
            <v>0.3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F31">
            <v>0</v>
          </cell>
          <cell r="G31">
            <v>0</v>
          </cell>
          <cell r="H31">
            <v>0</v>
          </cell>
          <cell r="I31">
            <v>0.45</v>
          </cell>
          <cell r="J31">
            <v>0</v>
          </cell>
          <cell r="K31">
            <v>0.45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F32">
            <v>0</v>
          </cell>
          <cell r="G32">
            <v>0</v>
          </cell>
          <cell r="H32">
            <v>0</v>
          </cell>
          <cell r="I32">
            <v>0.45</v>
          </cell>
          <cell r="J32">
            <v>0</v>
          </cell>
          <cell r="K32">
            <v>0.45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0.9</v>
          </cell>
          <cell r="J33">
            <v>0</v>
          </cell>
          <cell r="K33">
            <v>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1.2</v>
          </cell>
          <cell r="J34">
            <v>0</v>
          </cell>
          <cell r="K34">
            <v>1.2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1.34</v>
          </cell>
          <cell r="J35">
            <v>0</v>
          </cell>
          <cell r="K35">
            <v>1.34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F36">
            <v>0</v>
          </cell>
          <cell r="G36">
            <v>0</v>
          </cell>
          <cell r="H36">
            <v>0</v>
          </cell>
          <cell r="I36">
            <v>1.65</v>
          </cell>
          <cell r="J36">
            <v>0</v>
          </cell>
          <cell r="K36">
            <v>1.65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F37">
            <v>0</v>
          </cell>
          <cell r="G37">
            <v>0</v>
          </cell>
          <cell r="H37">
            <v>0</v>
          </cell>
          <cell r="I37">
            <v>1.8</v>
          </cell>
          <cell r="J37">
            <v>0</v>
          </cell>
          <cell r="K37">
            <v>1.8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2.54</v>
          </cell>
          <cell r="J38">
            <v>0</v>
          </cell>
          <cell r="K38">
            <v>2.54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2.69</v>
          </cell>
          <cell r="J39">
            <v>0</v>
          </cell>
          <cell r="K39">
            <v>2.69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F40">
            <v>0</v>
          </cell>
          <cell r="G40">
            <v>0</v>
          </cell>
          <cell r="H40">
            <v>0</v>
          </cell>
          <cell r="I40">
            <v>2.4300000000000002</v>
          </cell>
          <cell r="J40">
            <v>1.47</v>
          </cell>
          <cell r="K40">
            <v>3.9000000000000004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3.04</v>
          </cell>
          <cell r="J41">
            <v>3.11</v>
          </cell>
          <cell r="K41">
            <v>6.15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1.42</v>
          </cell>
          <cell r="J42">
            <v>1.27</v>
          </cell>
          <cell r="K42">
            <v>2.69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F43">
            <v>0</v>
          </cell>
          <cell r="G43">
            <v>0</v>
          </cell>
          <cell r="H43">
            <v>0</v>
          </cell>
          <cell r="I43">
            <v>1.62</v>
          </cell>
          <cell r="J43">
            <v>1.38</v>
          </cell>
          <cell r="K43">
            <v>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F44">
            <v>0</v>
          </cell>
          <cell r="G44">
            <v>0</v>
          </cell>
          <cell r="H44">
            <v>0</v>
          </cell>
          <cell r="I44">
            <v>1.82</v>
          </cell>
          <cell r="J44">
            <v>1.48</v>
          </cell>
          <cell r="K44">
            <v>3.3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2.0299999999999998</v>
          </cell>
          <cell r="J45">
            <v>1.72</v>
          </cell>
          <cell r="K45">
            <v>3.75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2.23</v>
          </cell>
          <cell r="J46">
            <v>2.27</v>
          </cell>
          <cell r="K46">
            <v>4.5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2.4300000000000002</v>
          </cell>
          <cell r="J47">
            <v>2.0699999999999998</v>
          </cell>
          <cell r="K47">
            <v>4.5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2.64</v>
          </cell>
          <cell r="J48">
            <v>4.8600000000000003</v>
          </cell>
          <cell r="K48">
            <v>7.5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2.84</v>
          </cell>
          <cell r="J49">
            <v>5.26</v>
          </cell>
          <cell r="K49">
            <v>8.1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F50">
            <v>0</v>
          </cell>
          <cell r="G50">
            <v>0</v>
          </cell>
          <cell r="H50">
            <v>0</v>
          </cell>
          <cell r="I50">
            <v>3.04</v>
          </cell>
          <cell r="J50">
            <v>5.66</v>
          </cell>
          <cell r="K50">
            <v>8.6999999999999993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3.24</v>
          </cell>
          <cell r="J51">
            <v>6.06</v>
          </cell>
          <cell r="K51">
            <v>9.3000000000000007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F52">
            <v>0</v>
          </cell>
          <cell r="G52">
            <v>0</v>
          </cell>
          <cell r="H52">
            <v>0</v>
          </cell>
          <cell r="I52">
            <v>3.45</v>
          </cell>
          <cell r="J52">
            <v>6.44</v>
          </cell>
          <cell r="K52">
            <v>9.89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12</v>
          </cell>
          <cell r="Q52">
            <v>0</v>
          </cell>
          <cell r="R52" t="str">
            <v/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3.65</v>
          </cell>
          <cell r="J53">
            <v>6.84</v>
          </cell>
          <cell r="K53">
            <v>10.49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7.0000000000000007E-2</v>
          </cell>
          <cell r="J54">
            <v>0</v>
          </cell>
          <cell r="K54">
            <v>7.0000000000000007E-2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  <cell r="I55">
            <v>7.0000000000000007E-2</v>
          </cell>
          <cell r="J55">
            <v>0</v>
          </cell>
          <cell r="K55">
            <v>7.0000000000000007E-2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7.0000000000000007E-2</v>
          </cell>
          <cell r="J56">
            <v>0</v>
          </cell>
          <cell r="K56">
            <v>7.0000000000000007E-2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7.0000000000000007E-2</v>
          </cell>
          <cell r="J57">
            <v>0</v>
          </cell>
          <cell r="K57">
            <v>7.0000000000000007E-2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7.0000000000000007E-2</v>
          </cell>
          <cell r="J58">
            <v>0</v>
          </cell>
          <cell r="K58">
            <v>7.0000000000000007E-2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F59">
            <v>0</v>
          </cell>
          <cell r="G59">
            <v>0</v>
          </cell>
          <cell r="H59">
            <v>0</v>
          </cell>
          <cell r="I59">
            <v>7.0000000000000007E-2</v>
          </cell>
          <cell r="J59">
            <v>0</v>
          </cell>
          <cell r="K59">
            <v>7.0000000000000007E-2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F60">
            <v>0</v>
          </cell>
          <cell r="G60">
            <v>0</v>
          </cell>
          <cell r="H60">
            <v>0</v>
          </cell>
          <cell r="I60">
            <v>7.0000000000000007E-2</v>
          </cell>
          <cell r="J60">
            <v>0</v>
          </cell>
          <cell r="K60">
            <v>7.0000000000000007E-2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F61">
            <v>0</v>
          </cell>
          <cell r="G61">
            <v>0</v>
          </cell>
          <cell r="H61">
            <v>0</v>
          </cell>
          <cell r="I61">
            <v>7.0000000000000007E-2</v>
          </cell>
          <cell r="J61">
            <v>0</v>
          </cell>
          <cell r="K61">
            <v>7.0000000000000007E-2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F62">
            <v>0</v>
          </cell>
          <cell r="G62">
            <v>0</v>
          </cell>
          <cell r="H62">
            <v>0</v>
          </cell>
          <cell r="I62">
            <v>7.0000000000000007E-2</v>
          </cell>
          <cell r="J62">
            <v>0</v>
          </cell>
          <cell r="K62">
            <v>7.0000000000000007E-2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F63">
            <v>0</v>
          </cell>
          <cell r="G63">
            <v>0</v>
          </cell>
          <cell r="H63">
            <v>0</v>
          </cell>
          <cell r="I63">
            <v>7.0000000000000007E-2</v>
          </cell>
          <cell r="J63">
            <v>0</v>
          </cell>
          <cell r="K63">
            <v>7.0000000000000007E-2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F64">
            <v>0</v>
          </cell>
          <cell r="G64">
            <v>0</v>
          </cell>
          <cell r="H64">
            <v>0</v>
          </cell>
          <cell r="I64">
            <v>7.0000000000000007E-2</v>
          </cell>
          <cell r="J64">
            <v>0</v>
          </cell>
          <cell r="K64">
            <v>7.0000000000000007E-2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F65">
            <v>0</v>
          </cell>
          <cell r="G65">
            <v>0</v>
          </cell>
          <cell r="H65">
            <v>0</v>
          </cell>
          <cell r="I65">
            <v>7.0000000000000007E-2</v>
          </cell>
          <cell r="J65">
            <v>0</v>
          </cell>
          <cell r="K65">
            <v>7.0000000000000007E-2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7.0000000000000007E-2</v>
          </cell>
          <cell r="J66">
            <v>0</v>
          </cell>
          <cell r="K66">
            <v>7.0000000000000007E-2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7.0000000000000007E-2</v>
          </cell>
          <cell r="J67">
            <v>0</v>
          </cell>
          <cell r="K67">
            <v>7.0000000000000007E-2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7.0000000000000007E-2</v>
          </cell>
          <cell r="J68">
            <v>0</v>
          </cell>
          <cell r="K68">
            <v>7.0000000000000007E-2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  <cell r="I69">
            <v>0.12</v>
          </cell>
          <cell r="J69">
            <v>0</v>
          </cell>
          <cell r="K69">
            <v>0.12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F70">
            <v>0</v>
          </cell>
          <cell r="G70">
            <v>0</v>
          </cell>
          <cell r="H70">
            <v>0</v>
          </cell>
          <cell r="I70">
            <v>0.12</v>
          </cell>
          <cell r="J70">
            <v>0</v>
          </cell>
          <cell r="K70">
            <v>0.12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F71">
            <v>0</v>
          </cell>
          <cell r="G71">
            <v>0</v>
          </cell>
          <cell r="H71">
            <v>0</v>
          </cell>
          <cell r="I71">
            <v>0.12</v>
          </cell>
          <cell r="J71">
            <v>0</v>
          </cell>
          <cell r="K71">
            <v>0.12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F72">
            <v>0</v>
          </cell>
          <cell r="G72">
            <v>0</v>
          </cell>
          <cell r="H72">
            <v>0</v>
          </cell>
          <cell r="I72">
            <v>0.15</v>
          </cell>
          <cell r="J72">
            <v>0</v>
          </cell>
          <cell r="K72">
            <v>0.15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0.15</v>
          </cell>
          <cell r="J73">
            <v>0</v>
          </cell>
          <cell r="K73">
            <v>0.15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0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0.15</v>
          </cell>
          <cell r="J74">
            <v>0</v>
          </cell>
          <cell r="K74">
            <v>0.15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0.15</v>
          </cell>
          <cell r="J75">
            <v>0</v>
          </cell>
          <cell r="K75">
            <v>0.15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F76">
            <v>0</v>
          </cell>
          <cell r="G76">
            <v>0</v>
          </cell>
          <cell r="H76">
            <v>0</v>
          </cell>
          <cell r="I76">
            <v>0.15</v>
          </cell>
          <cell r="J76">
            <v>0</v>
          </cell>
          <cell r="K76">
            <v>0.15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F77">
            <v>0</v>
          </cell>
          <cell r="G77">
            <v>0</v>
          </cell>
          <cell r="H77">
            <v>0</v>
          </cell>
          <cell r="I77">
            <v>0.15</v>
          </cell>
          <cell r="J77">
            <v>0</v>
          </cell>
          <cell r="K77">
            <v>0.15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0.15</v>
          </cell>
          <cell r="J78">
            <v>0</v>
          </cell>
          <cell r="K78">
            <v>0.15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F79">
            <v>0</v>
          </cell>
          <cell r="G79">
            <v>0</v>
          </cell>
          <cell r="H79">
            <v>0</v>
          </cell>
          <cell r="I79">
            <v>0.15</v>
          </cell>
          <cell r="J79">
            <v>0</v>
          </cell>
          <cell r="K79">
            <v>0.15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F80">
            <v>0</v>
          </cell>
          <cell r="G80">
            <v>0</v>
          </cell>
          <cell r="H80">
            <v>0</v>
          </cell>
          <cell r="I80">
            <v>0.15</v>
          </cell>
          <cell r="J80">
            <v>0</v>
          </cell>
          <cell r="K80">
            <v>0.15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0.15</v>
          </cell>
          <cell r="J81">
            <v>0</v>
          </cell>
          <cell r="K81">
            <v>0.15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0.3</v>
          </cell>
          <cell r="J82">
            <v>0</v>
          </cell>
          <cell r="K82">
            <v>0.3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F83">
            <v>0</v>
          </cell>
          <cell r="G83">
            <v>0</v>
          </cell>
          <cell r="H83">
            <v>0</v>
          </cell>
          <cell r="I83">
            <v>0.3</v>
          </cell>
          <cell r="J83">
            <v>0</v>
          </cell>
          <cell r="K83">
            <v>0.3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0.45</v>
          </cell>
          <cell r="J84">
            <v>0</v>
          </cell>
          <cell r="K84">
            <v>0.45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0.45</v>
          </cell>
          <cell r="J85">
            <v>0</v>
          </cell>
          <cell r="K85">
            <v>0.45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F86">
            <v>0</v>
          </cell>
          <cell r="G86">
            <v>0</v>
          </cell>
          <cell r="H86">
            <v>0</v>
          </cell>
          <cell r="I86">
            <v>0.6</v>
          </cell>
          <cell r="J86">
            <v>0</v>
          </cell>
          <cell r="K86">
            <v>0.6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F87">
            <v>0</v>
          </cell>
          <cell r="G87">
            <v>0</v>
          </cell>
          <cell r="H87">
            <v>0</v>
          </cell>
          <cell r="I87">
            <v>0.6</v>
          </cell>
          <cell r="J87">
            <v>0</v>
          </cell>
          <cell r="K87">
            <v>0.6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1.2</v>
          </cell>
          <cell r="J88">
            <v>0</v>
          </cell>
          <cell r="K88">
            <v>1.2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1.5</v>
          </cell>
          <cell r="J89">
            <v>0</v>
          </cell>
          <cell r="K89">
            <v>1.5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1.95</v>
          </cell>
          <cell r="J91">
            <v>0</v>
          </cell>
          <cell r="K91">
            <v>1.95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F92">
            <v>0</v>
          </cell>
          <cell r="G92">
            <v>0</v>
          </cell>
          <cell r="H92">
            <v>0</v>
          </cell>
          <cell r="I92">
            <v>2.25</v>
          </cell>
          <cell r="J92">
            <v>0</v>
          </cell>
          <cell r="K92">
            <v>2.25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2.0299999999999998</v>
          </cell>
          <cell r="J93">
            <v>1.1200000000000001</v>
          </cell>
          <cell r="K93">
            <v>3.15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F94">
            <v>0</v>
          </cell>
          <cell r="G94">
            <v>0</v>
          </cell>
          <cell r="H94">
            <v>0</v>
          </cell>
          <cell r="I94">
            <v>2.23</v>
          </cell>
          <cell r="J94">
            <v>1.37</v>
          </cell>
          <cell r="K94">
            <v>3.6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F95">
            <v>0</v>
          </cell>
          <cell r="G95">
            <v>0</v>
          </cell>
          <cell r="H95">
            <v>0</v>
          </cell>
          <cell r="I95">
            <v>2.4300000000000002</v>
          </cell>
          <cell r="J95">
            <v>2.0699999999999998</v>
          </cell>
          <cell r="K95">
            <v>4.5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3.04</v>
          </cell>
          <cell r="J96">
            <v>5.66</v>
          </cell>
          <cell r="K96">
            <v>8.6999999999999993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F97">
            <v>0</v>
          </cell>
          <cell r="G97">
            <v>0</v>
          </cell>
          <cell r="H97">
            <v>0</v>
          </cell>
          <cell r="I97">
            <v>0.81</v>
          </cell>
          <cell r="J97">
            <v>0.99</v>
          </cell>
          <cell r="K97">
            <v>1.8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1.01</v>
          </cell>
          <cell r="J98">
            <v>1.0900000000000001</v>
          </cell>
          <cell r="K98">
            <v>2.1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F99">
            <v>0</v>
          </cell>
          <cell r="G99">
            <v>0</v>
          </cell>
          <cell r="H99">
            <v>0</v>
          </cell>
          <cell r="I99">
            <v>1.22</v>
          </cell>
          <cell r="J99">
            <v>1.32</v>
          </cell>
          <cell r="K99">
            <v>2.54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F100">
            <v>0</v>
          </cell>
          <cell r="G100">
            <v>0</v>
          </cell>
          <cell r="H100">
            <v>0</v>
          </cell>
          <cell r="I100">
            <v>1.42</v>
          </cell>
          <cell r="J100">
            <v>2.48</v>
          </cell>
          <cell r="K100">
            <v>3.9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1.62</v>
          </cell>
          <cell r="J101">
            <v>2.73</v>
          </cell>
          <cell r="K101">
            <v>4.3499999999999996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1.82</v>
          </cell>
          <cell r="J102">
            <v>3.12</v>
          </cell>
          <cell r="K102">
            <v>4.9400000000000004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2.0299999999999998</v>
          </cell>
          <cell r="J103">
            <v>5.47</v>
          </cell>
          <cell r="K103">
            <v>7.5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2.23</v>
          </cell>
          <cell r="J104">
            <v>6.47</v>
          </cell>
          <cell r="K104">
            <v>8.6999999999999993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2.4300000000000002</v>
          </cell>
          <cell r="J105">
            <v>6.57</v>
          </cell>
          <cell r="K105">
            <v>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F106">
            <v>0</v>
          </cell>
          <cell r="G106">
            <v>0</v>
          </cell>
          <cell r="H106">
            <v>0</v>
          </cell>
          <cell r="I106">
            <v>2.64</v>
          </cell>
          <cell r="J106">
            <v>13.86</v>
          </cell>
          <cell r="K106">
            <v>16.5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F107">
            <v>0</v>
          </cell>
          <cell r="G107">
            <v>0</v>
          </cell>
          <cell r="H107">
            <v>0</v>
          </cell>
          <cell r="I107">
            <v>2.84</v>
          </cell>
          <cell r="J107">
            <v>15.16</v>
          </cell>
          <cell r="K107">
            <v>18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F108">
            <v>0</v>
          </cell>
          <cell r="G108">
            <v>0</v>
          </cell>
          <cell r="H108">
            <v>0</v>
          </cell>
          <cell r="I108">
            <v>3.04</v>
          </cell>
          <cell r="J108">
            <v>16.45</v>
          </cell>
          <cell r="K108">
            <v>19.489999999999998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F109">
            <v>0</v>
          </cell>
          <cell r="G109">
            <v>0</v>
          </cell>
          <cell r="H109">
            <v>0</v>
          </cell>
          <cell r="I109">
            <v>3.24</v>
          </cell>
          <cell r="J109">
            <v>17.75</v>
          </cell>
          <cell r="K109">
            <v>20.990000000000002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F110">
            <v>0</v>
          </cell>
          <cell r="G110">
            <v>0</v>
          </cell>
          <cell r="H110">
            <v>0</v>
          </cell>
          <cell r="I110">
            <v>3.45</v>
          </cell>
          <cell r="J110">
            <v>18.54</v>
          </cell>
          <cell r="K110">
            <v>21.99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F111">
            <v>0</v>
          </cell>
          <cell r="G111">
            <v>0</v>
          </cell>
          <cell r="H111">
            <v>0</v>
          </cell>
          <cell r="I111">
            <v>3.65</v>
          </cell>
          <cell r="J111">
            <v>18.84</v>
          </cell>
          <cell r="K111">
            <v>22.49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0.81</v>
          </cell>
          <cell r="J112">
            <v>1.1399999999999999</v>
          </cell>
          <cell r="K112">
            <v>1.95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F113">
            <v>0</v>
          </cell>
          <cell r="G113">
            <v>0</v>
          </cell>
          <cell r="H113">
            <v>0</v>
          </cell>
          <cell r="I113">
            <v>1.01</v>
          </cell>
          <cell r="J113">
            <v>1.99</v>
          </cell>
          <cell r="K113">
            <v>3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4</v>
          </cell>
          <cell r="Q113">
            <v>0</v>
          </cell>
          <cell r="R113">
            <v>0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1.22</v>
          </cell>
          <cell r="J114">
            <v>2.68</v>
          </cell>
          <cell r="K114">
            <v>3.9000000000000004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1.42</v>
          </cell>
          <cell r="J115">
            <v>3.97</v>
          </cell>
          <cell r="K115">
            <v>5.3900000000000006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1.62</v>
          </cell>
          <cell r="J116">
            <v>4.68</v>
          </cell>
          <cell r="K116">
            <v>6.3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F117">
            <v>0</v>
          </cell>
          <cell r="G117">
            <v>0</v>
          </cell>
          <cell r="H117">
            <v>0</v>
          </cell>
          <cell r="I117">
            <v>1.82</v>
          </cell>
          <cell r="J117">
            <v>6.88</v>
          </cell>
          <cell r="K117">
            <v>8.6999999999999993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F118">
            <v>0</v>
          </cell>
          <cell r="G118">
            <v>0</v>
          </cell>
          <cell r="H118">
            <v>0</v>
          </cell>
          <cell r="I118">
            <v>2.0299999999999998</v>
          </cell>
          <cell r="J118">
            <v>10.42</v>
          </cell>
          <cell r="K118">
            <v>12.45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F119">
            <v>0</v>
          </cell>
          <cell r="G119">
            <v>0</v>
          </cell>
          <cell r="H119">
            <v>0</v>
          </cell>
          <cell r="I119">
            <v>2.23</v>
          </cell>
          <cell r="J119">
            <v>11.72</v>
          </cell>
          <cell r="K119">
            <v>13.950000000000001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F120">
            <v>0</v>
          </cell>
          <cell r="G120">
            <v>0</v>
          </cell>
          <cell r="H120">
            <v>0</v>
          </cell>
          <cell r="I120">
            <v>2.4300000000000002</v>
          </cell>
          <cell r="J120">
            <v>15.57</v>
          </cell>
          <cell r="K120">
            <v>18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F121">
            <v>0</v>
          </cell>
          <cell r="G121">
            <v>0</v>
          </cell>
          <cell r="H121">
            <v>0</v>
          </cell>
          <cell r="I121">
            <v>2.84</v>
          </cell>
          <cell r="J121">
            <v>22.65</v>
          </cell>
          <cell r="K121">
            <v>25.49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F122">
            <v>0</v>
          </cell>
          <cell r="G122">
            <v>0</v>
          </cell>
          <cell r="H122">
            <v>0</v>
          </cell>
          <cell r="I122">
            <v>3.04</v>
          </cell>
          <cell r="J122">
            <v>23.96</v>
          </cell>
          <cell r="K122">
            <v>27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F123">
            <v>0</v>
          </cell>
          <cell r="G123">
            <v>0</v>
          </cell>
          <cell r="H123">
            <v>0</v>
          </cell>
          <cell r="I123">
            <v>3.24</v>
          </cell>
          <cell r="J123">
            <v>26.76</v>
          </cell>
          <cell r="K123">
            <v>30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F124">
            <v>0</v>
          </cell>
          <cell r="G124">
            <v>0</v>
          </cell>
          <cell r="H124">
            <v>0</v>
          </cell>
          <cell r="I124">
            <v>3.45</v>
          </cell>
          <cell r="J124">
            <v>28.05</v>
          </cell>
          <cell r="K124">
            <v>31.5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F125">
            <v>0</v>
          </cell>
          <cell r="G125">
            <v>0</v>
          </cell>
          <cell r="H125">
            <v>0</v>
          </cell>
          <cell r="I125">
            <v>3.65</v>
          </cell>
          <cell r="J125">
            <v>29.35</v>
          </cell>
          <cell r="K125">
            <v>33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F126">
            <v>0</v>
          </cell>
          <cell r="G126">
            <v>0</v>
          </cell>
          <cell r="H126">
            <v>0</v>
          </cell>
          <cell r="I126">
            <v>7.0000000000000007E-2</v>
          </cell>
          <cell r="J126">
            <v>0</v>
          </cell>
          <cell r="K126">
            <v>7.0000000000000007E-2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7.0000000000000007E-2</v>
          </cell>
          <cell r="J127">
            <v>0</v>
          </cell>
          <cell r="K127">
            <v>7.0000000000000007E-2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F128">
            <v>0</v>
          </cell>
          <cell r="G128">
            <v>0</v>
          </cell>
          <cell r="H128">
            <v>0</v>
          </cell>
          <cell r="I128">
            <v>7.0000000000000007E-2</v>
          </cell>
          <cell r="J128">
            <v>0</v>
          </cell>
          <cell r="K128">
            <v>7.0000000000000007E-2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F129">
            <v>0</v>
          </cell>
          <cell r="G129">
            <v>0</v>
          </cell>
          <cell r="H129">
            <v>0</v>
          </cell>
          <cell r="I129">
            <v>7.0000000000000007E-2</v>
          </cell>
          <cell r="J129">
            <v>0</v>
          </cell>
          <cell r="K129">
            <v>7.0000000000000007E-2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F130">
            <v>0</v>
          </cell>
          <cell r="G130">
            <v>0</v>
          </cell>
          <cell r="H130">
            <v>0</v>
          </cell>
          <cell r="I130">
            <v>7.0000000000000007E-2</v>
          </cell>
          <cell r="J130">
            <v>0</v>
          </cell>
          <cell r="K130">
            <v>7.0000000000000007E-2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</v>
          </cell>
          <cell r="Q130">
            <v>0</v>
          </cell>
          <cell r="R130">
            <v>0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7.0000000000000007E-2</v>
          </cell>
          <cell r="J131">
            <v>0</v>
          </cell>
          <cell r="K131">
            <v>7.0000000000000007E-2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7.0000000000000007E-2</v>
          </cell>
          <cell r="J132">
            <v>0</v>
          </cell>
          <cell r="K132">
            <v>7.0000000000000007E-2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7.0000000000000007E-2</v>
          </cell>
          <cell r="J133">
            <v>0</v>
          </cell>
          <cell r="K133">
            <v>7.0000000000000007E-2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F134">
            <v>0</v>
          </cell>
          <cell r="G134">
            <v>0</v>
          </cell>
          <cell r="H134">
            <v>0</v>
          </cell>
          <cell r="I134">
            <v>7.0000000000000007E-2</v>
          </cell>
          <cell r="J134">
            <v>0</v>
          </cell>
          <cell r="K134">
            <v>7.0000000000000007E-2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7.0000000000000007E-2</v>
          </cell>
          <cell r="J135">
            <v>0</v>
          </cell>
          <cell r="K135">
            <v>7.0000000000000007E-2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F136">
            <v>0</v>
          </cell>
          <cell r="G136">
            <v>0</v>
          </cell>
          <cell r="H136">
            <v>0</v>
          </cell>
          <cell r="I136">
            <v>7.0000000000000007E-2</v>
          </cell>
          <cell r="J136">
            <v>0</v>
          </cell>
          <cell r="K136">
            <v>7.0000000000000007E-2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F137">
            <v>0</v>
          </cell>
          <cell r="G137">
            <v>0</v>
          </cell>
          <cell r="H137">
            <v>0</v>
          </cell>
          <cell r="I137">
            <v>7.0000000000000007E-2</v>
          </cell>
          <cell r="J137">
            <v>0</v>
          </cell>
          <cell r="K137">
            <v>7.0000000000000007E-2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7.0000000000000007E-2</v>
          </cell>
          <cell r="J138">
            <v>0</v>
          </cell>
          <cell r="K138">
            <v>7.0000000000000007E-2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F139">
            <v>0</v>
          </cell>
          <cell r="G139">
            <v>0</v>
          </cell>
          <cell r="H139">
            <v>0</v>
          </cell>
          <cell r="I139">
            <v>7.0000000000000007E-2</v>
          </cell>
          <cell r="J139">
            <v>0</v>
          </cell>
          <cell r="K139">
            <v>7.0000000000000007E-2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F140">
            <v>0</v>
          </cell>
          <cell r="G140">
            <v>0</v>
          </cell>
          <cell r="H140">
            <v>0</v>
          </cell>
          <cell r="I140">
            <v>7.0000000000000007E-2</v>
          </cell>
          <cell r="J140">
            <v>0</v>
          </cell>
          <cell r="K140">
            <v>7.0000000000000007E-2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F141">
            <v>0</v>
          </cell>
          <cell r="G141">
            <v>0</v>
          </cell>
          <cell r="H141">
            <v>0</v>
          </cell>
          <cell r="I141">
            <v>0.12</v>
          </cell>
          <cell r="J141">
            <v>0</v>
          </cell>
          <cell r="K141">
            <v>0.12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F142">
            <v>0</v>
          </cell>
          <cell r="G142">
            <v>0</v>
          </cell>
          <cell r="H142">
            <v>0</v>
          </cell>
          <cell r="I142">
            <v>0.12</v>
          </cell>
          <cell r="J142">
            <v>0</v>
          </cell>
          <cell r="K142">
            <v>0.12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0.12</v>
          </cell>
          <cell r="J143">
            <v>0</v>
          </cell>
          <cell r="K143">
            <v>0.12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0.15</v>
          </cell>
          <cell r="J144">
            <v>0</v>
          </cell>
          <cell r="K144">
            <v>0.15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0.15</v>
          </cell>
          <cell r="J145">
            <v>0</v>
          </cell>
          <cell r="K145">
            <v>0.15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0.15</v>
          </cell>
          <cell r="J146">
            <v>0</v>
          </cell>
          <cell r="K146">
            <v>0.15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0.15</v>
          </cell>
          <cell r="J147">
            <v>0</v>
          </cell>
          <cell r="K147">
            <v>0.15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0.15</v>
          </cell>
          <cell r="J148">
            <v>0</v>
          </cell>
          <cell r="K148">
            <v>0.15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0.15</v>
          </cell>
          <cell r="J149">
            <v>0</v>
          </cell>
          <cell r="K149">
            <v>0.15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0.3</v>
          </cell>
          <cell r="J150">
            <v>0</v>
          </cell>
          <cell r="K150">
            <v>0.3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</v>
          </cell>
          <cell r="Q150">
            <v>0</v>
          </cell>
          <cell r="R150">
            <v>0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F151">
            <v>0</v>
          </cell>
          <cell r="G151">
            <v>0</v>
          </cell>
          <cell r="H151">
            <v>0</v>
          </cell>
          <cell r="I151">
            <v>0.3</v>
          </cell>
          <cell r="J151">
            <v>0</v>
          </cell>
          <cell r="K151">
            <v>0.3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F152">
            <v>0</v>
          </cell>
          <cell r="G152">
            <v>0</v>
          </cell>
          <cell r="H152">
            <v>0</v>
          </cell>
          <cell r="I152">
            <v>0.3</v>
          </cell>
          <cell r="J152">
            <v>0</v>
          </cell>
          <cell r="K152">
            <v>0.3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F153">
            <v>0</v>
          </cell>
          <cell r="G153">
            <v>0</v>
          </cell>
          <cell r="H153">
            <v>0</v>
          </cell>
          <cell r="I153">
            <v>0.25</v>
          </cell>
          <cell r="J153">
            <v>0.2</v>
          </cell>
          <cell r="K153">
            <v>0.45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0.3</v>
          </cell>
          <cell r="J154">
            <v>0.3</v>
          </cell>
          <cell r="K154">
            <v>0.6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F155">
            <v>0</v>
          </cell>
          <cell r="G155">
            <v>0</v>
          </cell>
          <cell r="H155">
            <v>0</v>
          </cell>
          <cell r="I155">
            <v>0.35</v>
          </cell>
          <cell r="J155">
            <v>0.4</v>
          </cell>
          <cell r="K155">
            <v>0.75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0.41</v>
          </cell>
          <cell r="J156">
            <v>0.49</v>
          </cell>
          <cell r="K156">
            <v>0.89999999999999991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0.51</v>
          </cell>
          <cell r="J157">
            <v>0.54</v>
          </cell>
          <cell r="K157">
            <v>1.05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F158">
            <v>0</v>
          </cell>
          <cell r="G158">
            <v>0</v>
          </cell>
          <cell r="H158">
            <v>0</v>
          </cell>
          <cell r="I158">
            <v>0.61</v>
          </cell>
          <cell r="J158">
            <v>1.04</v>
          </cell>
          <cell r="K158">
            <v>1.65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0.81</v>
          </cell>
          <cell r="J159">
            <v>1.73</v>
          </cell>
          <cell r="K159">
            <v>2.54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1.01</v>
          </cell>
          <cell r="J160">
            <v>3.04</v>
          </cell>
          <cell r="K160">
            <v>4.05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F161">
            <v>0</v>
          </cell>
          <cell r="G161">
            <v>0</v>
          </cell>
          <cell r="H161">
            <v>0</v>
          </cell>
          <cell r="I161">
            <v>1.22</v>
          </cell>
          <cell r="J161">
            <v>4.0199999999999996</v>
          </cell>
          <cell r="K161">
            <v>5.2399999999999993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F162">
            <v>0</v>
          </cell>
          <cell r="G162">
            <v>0</v>
          </cell>
          <cell r="H162">
            <v>0</v>
          </cell>
          <cell r="I162">
            <v>1.42</v>
          </cell>
          <cell r="J162">
            <v>5.33</v>
          </cell>
          <cell r="K162">
            <v>6.75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F163">
            <v>0</v>
          </cell>
          <cell r="G163">
            <v>0</v>
          </cell>
          <cell r="H163">
            <v>0</v>
          </cell>
          <cell r="I163">
            <v>1.62</v>
          </cell>
          <cell r="J163">
            <v>8.42</v>
          </cell>
          <cell r="K163">
            <v>10.039999999999999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F164">
            <v>0</v>
          </cell>
          <cell r="G164">
            <v>0</v>
          </cell>
          <cell r="H164">
            <v>0</v>
          </cell>
          <cell r="I164">
            <v>1.82</v>
          </cell>
          <cell r="J164">
            <v>11.53</v>
          </cell>
          <cell r="K164">
            <v>13.35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F165">
            <v>0</v>
          </cell>
          <cell r="G165">
            <v>0</v>
          </cell>
          <cell r="H165">
            <v>0</v>
          </cell>
          <cell r="I165">
            <v>2.0299999999999998</v>
          </cell>
          <cell r="J165">
            <v>14.47</v>
          </cell>
          <cell r="K165">
            <v>16.5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F166">
            <v>0</v>
          </cell>
          <cell r="G166">
            <v>0</v>
          </cell>
          <cell r="H166">
            <v>0</v>
          </cell>
          <cell r="I166">
            <v>2.4300000000000002</v>
          </cell>
          <cell r="J166">
            <v>24.57</v>
          </cell>
          <cell r="K166">
            <v>27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F167">
            <v>0</v>
          </cell>
          <cell r="G167">
            <v>0</v>
          </cell>
          <cell r="H167">
            <v>0</v>
          </cell>
          <cell r="I167">
            <v>3.24</v>
          </cell>
          <cell r="J167">
            <v>31.26</v>
          </cell>
          <cell r="K167">
            <v>34.5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F168">
            <v>0</v>
          </cell>
          <cell r="G168">
            <v>0</v>
          </cell>
          <cell r="H168">
            <v>0</v>
          </cell>
          <cell r="I168">
            <v>3.45</v>
          </cell>
          <cell r="J168">
            <v>34.049999999999997</v>
          </cell>
          <cell r="K168">
            <v>37.5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3.65</v>
          </cell>
          <cell r="J169">
            <v>41.34</v>
          </cell>
          <cell r="K169">
            <v>44.99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F170">
            <v>0</v>
          </cell>
          <cell r="G170">
            <v>0</v>
          </cell>
          <cell r="H170">
            <v>0</v>
          </cell>
          <cell r="I170">
            <v>7.0000000000000007E-2</v>
          </cell>
          <cell r="J170">
            <v>0</v>
          </cell>
          <cell r="K170">
            <v>7.0000000000000007E-2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F171">
            <v>0</v>
          </cell>
          <cell r="G171">
            <v>0</v>
          </cell>
          <cell r="H171">
            <v>0</v>
          </cell>
          <cell r="I171">
            <v>7.0000000000000007E-2</v>
          </cell>
          <cell r="J171">
            <v>0</v>
          </cell>
          <cell r="K171">
            <v>7.0000000000000007E-2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7.0000000000000007E-2</v>
          </cell>
          <cell r="J172">
            <v>0</v>
          </cell>
          <cell r="K172">
            <v>7.0000000000000007E-2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F173">
            <v>0</v>
          </cell>
          <cell r="G173">
            <v>0</v>
          </cell>
          <cell r="H173">
            <v>0</v>
          </cell>
          <cell r="I173">
            <v>7.0000000000000007E-2</v>
          </cell>
          <cell r="J173">
            <v>0</v>
          </cell>
          <cell r="K173">
            <v>7.0000000000000007E-2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7.0000000000000007E-2</v>
          </cell>
          <cell r="J174">
            <v>0</v>
          </cell>
          <cell r="K174">
            <v>7.0000000000000007E-2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7.0000000000000007E-2</v>
          </cell>
          <cell r="J175">
            <v>0</v>
          </cell>
          <cell r="K175">
            <v>7.0000000000000007E-2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7.0000000000000007E-2</v>
          </cell>
          <cell r="J176">
            <v>0</v>
          </cell>
          <cell r="K176">
            <v>7.0000000000000007E-2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7.0000000000000007E-2</v>
          </cell>
          <cell r="J177">
            <v>0</v>
          </cell>
          <cell r="K177">
            <v>7.0000000000000007E-2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F178">
            <v>0</v>
          </cell>
          <cell r="G178">
            <v>0</v>
          </cell>
          <cell r="H178">
            <v>0</v>
          </cell>
          <cell r="I178">
            <v>7.0000000000000007E-2</v>
          </cell>
          <cell r="J178">
            <v>0</v>
          </cell>
          <cell r="K178">
            <v>7.0000000000000007E-2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F179">
            <v>0</v>
          </cell>
          <cell r="G179">
            <v>0</v>
          </cell>
          <cell r="H179">
            <v>0</v>
          </cell>
          <cell r="I179">
            <v>7.0000000000000007E-2</v>
          </cell>
          <cell r="J179">
            <v>0</v>
          </cell>
          <cell r="K179">
            <v>7.0000000000000007E-2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7.0000000000000007E-2</v>
          </cell>
          <cell r="J180">
            <v>0</v>
          </cell>
          <cell r="K180">
            <v>7.0000000000000007E-2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7.0000000000000007E-2</v>
          </cell>
          <cell r="J181">
            <v>0</v>
          </cell>
          <cell r="K181">
            <v>7.0000000000000007E-2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F182">
            <v>0</v>
          </cell>
          <cell r="G182">
            <v>0</v>
          </cell>
          <cell r="H182">
            <v>0</v>
          </cell>
          <cell r="I182">
            <v>7.0000000000000007E-2</v>
          </cell>
          <cell r="J182">
            <v>0</v>
          </cell>
          <cell r="K182">
            <v>7.0000000000000007E-2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F183">
            <v>0</v>
          </cell>
          <cell r="G183">
            <v>0</v>
          </cell>
          <cell r="H183">
            <v>0</v>
          </cell>
          <cell r="I183">
            <v>7.0000000000000007E-2</v>
          </cell>
          <cell r="J183">
            <v>0</v>
          </cell>
          <cell r="K183">
            <v>7.0000000000000007E-2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7.0000000000000007E-2</v>
          </cell>
          <cell r="J184">
            <v>0</v>
          </cell>
          <cell r="K184">
            <v>7.0000000000000007E-2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F185">
            <v>0</v>
          </cell>
          <cell r="G185">
            <v>0</v>
          </cell>
          <cell r="H185">
            <v>0</v>
          </cell>
          <cell r="I185">
            <v>0.12</v>
          </cell>
          <cell r="J185">
            <v>0</v>
          </cell>
          <cell r="K185">
            <v>0.12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F186">
            <v>0</v>
          </cell>
          <cell r="G186">
            <v>0</v>
          </cell>
          <cell r="H186">
            <v>0</v>
          </cell>
          <cell r="I186">
            <v>0.12</v>
          </cell>
          <cell r="J186">
            <v>0</v>
          </cell>
          <cell r="K186">
            <v>0.12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F187">
            <v>0</v>
          </cell>
          <cell r="G187">
            <v>0</v>
          </cell>
          <cell r="H187">
            <v>0</v>
          </cell>
          <cell r="I187">
            <v>0.12</v>
          </cell>
          <cell r="J187">
            <v>0</v>
          </cell>
          <cell r="K187">
            <v>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F188">
            <v>0</v>
          </cell>
          <cell r="G188">
            <v>0</v>
          </cell>
          <cell r="H188">
            <v>0</v>
          </cell>
          <cell r="I188">
            <v>0.15</v>
          </cell>
          <cell r="J188">
            <v>0</v>
          </cell>
          <cell r="K188">
            <v>0.15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0.15</v>
          </cell>
          <cell r="J189">
            <v>0</v>
          </cell>
          <cell r="K189">
            <v>0.15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0.15</v>
          </cell>
          <cell r="J190">
            <v>8.42</v>
          </cell>
          <cell r="K190">
            <v>0.15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0.15</v>
          </cell>
          <cell r="J191">
            <v>0</v>
          </cell>
          <cell r="K191">
            <v>0.15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0.15</v>
          </cell>
          <cell r="J192">
            <v>0</v>
          </cell>
          <cell r="K192">
            <v>0.15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F193">
            <v>0</v>
          </cell>
          <cell r="G193">
            <v>0</v>
          </cell>
          <cell r="H193">
            <v>0</v>
          </cell>
          <cell r="I193">
            <v>0.15</v>
          </cell>
          <cell r="J193">
            <v>0</v>
          </cell>
          <cell r="K193">
            <v>0.15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F194">
            <v>0</v>
          </cell>
          <cell r="G194">
            <v>0</v>
          </cell>
          <cell r="H194">
            <v>0</v>
          </cell>
          <cell r="I194">
            <v>0.3</v>
          </cell>
          <cell r="J194">
            <v>0</v>
          </cell>
          <cell r="K194">
            <v>0.3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F195">
            <v>0</v>
          </cell>
          <cell r="G195">
            <v>0</v>
          </cell>
          <cell r="H195">
            <v>0</v>
          </cell>
          <cell r="I195">
            <v>0.3</v>
          </cell>
          <cell r="J195">
            <v>0</v>
          </cell>
          <cell r="K195">
            <v>0.3</v>
          </cell>
          <cell r="L195">
            <v>2</v>
          </cell>
          <cell r="M195">
            <v>0</v>
          </cell>
          <cell r="N195">
            <v>4.1166770151461775E-312</v>
          </cell>
          <cell r="O195" t="str">
            <v>40S</v>
          </cell>
          <cell r="P195">
            <v>2</v>
          </cell>
          <cell r="Q195">
            <v>3.9099923706054689</v>
          </cell>
          <cell r="R195">
            <v>1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F196">
            <v>0</v>
          </cell>
          <cell r="G196">
            <v>0</v>
          </cell>
          <cell r="H196">
            <v>0</v>
          </cell>
          <cell r="I196">
            <v>0.3</v>
          </cell>
          <cell r="J196">
            <v>0</v>
          </cell>
          <cell r="K196">
            <v>0.3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0.25</v>
          </cell>
          <cell r="J197">
            <v>0.2</v>
          </cell>
          <cell r="K197">
            <v>0.45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F198">
            <v>0</v>
          </cell>
          <cell r="G198">
            <v>0</v>
          </cell>
          <cell r="H198">
            <v>0</v>
          </cell>
          <cell r="I198">
            <v>0.3</v>
          </cell>
          <cell r="J198">
            <v>0.3</v>
          </cell>
          <cell r="K198">
            <v>0.6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0.35</v>
          </cell>
          <cell r="J199">
            <v>0.4</v>
          </cell>
          <cell r="K199">
            <v>0.75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0.41</v>
          </cell>
          <cell r="J200">
            <v>0.49</v>
          </cell>
          <cell r="K200">
            <v>0.89999999999999991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F201">
            <v>0</v>
          </cell>
          <cell r="G201">
            <v>0</v>
          </cell>
          <cell r="H201">
            <v>0</v>
          </cell>
          <cell r="I201">
            <v>0.51</v>
          </cell>
          <cell r="J201">
            <v>0.54</v>
          </cell>
          <cell r="K201">
            <v>1.05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F202">
            <v>0</v>
          </cell>
          <cell r="G202">
            <v>0</v>
          </cell>
          <cell r="H202">
            <v>0</v>
          </cell>
          <cell r="I202">
            <v>0.61</v>
          </cell>
          <cell r="J202">
            <v>1.04</v>
          </cell>
          <cell r="K202">
            <v>1.65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F203">
            <v>0</v>
          </cell>
          <cell r="G203">
            <v>0</v>
          </cell>
          <cell r="H203">
            <v>0</v>
          </cell>
          <cell r="I203">
            <v>0.81</v>
          </cell>
          <cell r="J203">
            <v>1.73</v>
          </cell>
          <cell r="K203">
            <v>2.54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1.01</v>
          </cell>
          <cell r="J204">
            <v>3.04</v>
          </cell>
          <cell r="K204">
            <v>4.05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F205">
            <v>0</v>
          </cell>
          <cell r="G205">
            <v>0</v>
          </cell>
          <cell r="H205">
            <v>0</v>
          </cell>
          <cell r="I205">
            <v>1.22</v>
          </cell>
          <cell r="J205">
            <v>3.28</v>
          </cell>
          <cell r="K205">
            <v>4.5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F206">
            <v>0</v>
          </cell>
          <cell r="G206">
            <v>0</v>
          </cell>
          <cell r="H206">
            <v>0</v>
          </cell>
          <cell r="I206">
            <v>0.81</v>
          </cell>
          <cell r="J206">
            <v>2.64</v>
          </cell>
          <cell r="K206">
            <v>3.45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F207">
            <v>0</v>
          </cell>
          <cell r="G207">
            <v>0</v>
          </cell>
          <cell r="H207">
            <v>0</v>
          </cell>
          <cell r="I207">
            <v>1.01</v>
          </cell>
          <cell r="J207">
            <v>5.74</v>
          </cell>
          <cell r="K207">
            <v>6.75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F208">
            <v>0</v>
          </cell>
          <cell r="G208">
            <v>0</v>
          </cell>
          <cell r="H208">
            <v>0</v>
          </cell>
          <cell r="I208">
            <v>1.22</v>
          </cell>
          <cell r="J208">
            <v>8.3800000000000008</v>
          </cell>
          <cell r="K208">
            <v>9.6000000000000014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F209">
            <v>0</v>
          </cell>
          <cell r="G209">
            <v>0</v>
          </cell>
          <cell r="H209">
            <v>0</v>
          </cell>
          <cell r="I209">
            <v>1.42</v>
          </cell>
          <cell r="J209">
            <v>9.9700000000000006</v>
          </cell>
          <cell r="K209">
            <v>11.39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F210">
            <v>0</v>
          </cell>
          <cell r="G210">
            <v>0</v>
          </cell>
          <cell r="H210">
            <v>0</v>
          </cell>
          <cell r="I210">
            <v>1.62</v>
          </cell>
          <cell r="J210">
            <v>14.88</v>
          </cell>
          <cell r="K210">
            <v>16.5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1.82</v>
          </cell>
          <cell r="J211">
            <v>20.67</v>
          </cell>
          <cell r="K211">
            <v>22.490000000000002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2.0299999999999998</v>
          </cell>
          <cell r="J212">
            <v>23.47</v>
          </cell>
          <cell r="K212">
            <v>25.5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F213">
            <v>0</v>
          </cell>
          <cell r="G213">
            <v>0</v>
          </cell>
          <cell r="H213">
            <v>0</v>
          </cell>
          <cell r="I213">
            <v>2.23</v>
          </cell>
          <cell r="J213">
            <v>29.27</v>
          </cell>
          <cell r="K213">
            <v>31.5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F214">
            <v>0</v>
          </cell>
          <cell r="G214">
            <v>0</v>
          </cell>
          <cell r="H214">
            <v>0</v>
          </cell>
          <cell r="I214">
            <v>2.4300000000000002</v>
          </cell>
          <cell r="J214">
            <v>35.07</v>
          </cell>
          <cell r="K214">
            <v>37.5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8</v>
          </cell>
          <cell r="Q214">
            <v>0</v>
          </cell>
          <cell r="R214">
            <v>4.5198562154295792E-312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F215">
            <v>0</v>
          </cell>
          <cell r="G215">
            <v>0</v>
          </cell>
          <cell r="H215">
            <v>0</v>
          </cell>
          <cell r="I215">
            <v>7.0000000000000007E-2</v>
          </cell>
          <cell r="J215">
            <v>0</v>
          </cell>
          <cell r="K215">
            <v>7.0000000000000007E-2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7.0000000000000007E-2</v>
          </cell>
          <cell r="J216">
            <v>0</v>
          </cell>
          <cell r="K216">
            <v>7.0000000000000007E-2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F217">
            <v>0</v>
          </cell>
          <cell r="G217">
            <v>0</v>
          </cell>
          <cell r="H217">
            <v>0</v>
          </cell>
          <cell r="I217">
            <v>7.0000000000000007E-2</v>
          </cell>
          <cell r="J217">
            <v>0</v>
          </cell>
          <cell r="K217">
            <v>7.0000000000000007E-2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7.0000000000000007E-2</v>
          </cell>
          <cell r="J218">
            <v>0</v>
          </cell>
          <cell r="K218">
            <v>7.0000000000000007E-2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F219">
            <v>0</v>
          </cell>
          <cell r="G219">
            <v>0</v>
          </cell>
          <cell r="H219">
            <v>0</v>
          </cell>
          <cell r="I219">
            <v>7.0000000000000007E-2</v>
          </cell>
          <cell r="J219">
            <v>0</v>
          </cell>
          <cell r="K219">
            <v>7.0000000000000007E-2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F220">
            <v>0</v>
          </cell>
          <cell r="G220">
            <v>0</v>
          </cell>
          <cell r="H220">
            <v>0</v>
          </cell>
          <cell r="I220">
            <v>7.0000000000000007E-2</v>
          </cell>
          <cell r="J220">
            <v>0</v>
          </cell>
          <cell r="K220">
            <v>7.0000000000000007E-2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7.0000000000000007E-2</v>
          </cell>
          <cell r="J221">
            <v>0</v>
          </cell>
          <cell r="K221">
            <v>7.0000000000000007E-2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7.0000000000000007E-2</v>
          </cell>
          <cell r="J222">
            <v>0</v>
          </cell>
          <cell r="K222">
            <v>7.0000000000000007E-2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F224">
            <v>0</v>
          </cell>
          <cell r="G224">
            <v>0</v>
          </cell>
          <cell r="H224">
            <v>0</v>
          </cell>
          <cell r="I224">
            <v>7.0000000000000007E-2</v>
          </cell>
          <cell r="J224">
            <v>0</v>
          </cell>
          <cell r="K224">
            <v>7.0000000000000007E-2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F225">
            <v>0</v>
          </cell>
          <cell r="G225">
            <v>0</v>
          </cell>
          <cell r="H225">
            <v>0</v>
          </cell>
          <cell r="I225">
            <v>7.0000000000000007E-2</v>
          </cell>
          <cell r="J225">
            <v>0</v>
          </cell>
          <cell r="K225">
            <v>7.0000000000000007E-2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7.0000000000000007E-2</v>
          </cell>
          <cell r="J226">
            <v>0</v>
          </cell>
          <cell r="K226">
            <v>7.0000000000000007E-2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F227">
            <v>0</v>
          </cell>
          <cell r="G227">
            <v>0</v>
          </cell>
          <cell r="H227">
            <v>0</v>
          </cell>
          <cell r="I227">
            <v>7.0000000000000007E-2</v>
          </cell>
          <cell r="J227">
            <v>0</v>
          </cell>
          <cell r="K227">
            <v>7.0000000000000007E-2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F228">
            <v>0</v>
          </cell>
          <cell r="G228">
            <v>0</v>
          </cell>
          <cell r="H228">
            <v>0</v>
          </cell>
          <cell r="I228">
            <v>7.0000000000000007E-2</v>
          </cell>
          <cell r="J228">
            <v>0</v>
          </cell>
          <cell r="K228">
            <v>7.0000000000000007E-2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F229">
            <v>0</v>
          </cell>
          <cell r="G229">
            <v>0</v>
          </cell>
          <cell r="H229">
            <v>0</v>
          </cell>
          <cell r="I229">
            <v>7.0000000000000007E-2</v>
          </cell>
          <cell r="J229">
            <v>0</v>
          </cell>
          <cell r="K229">
            <v>7.0000000000000007E-2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F230">
            <v>0</v>
          </cell>
          <cell r="G230">
            <v>0</v>
          </cell>
          <cell r="H230">
            <v>0</v>
          </cell>
          <cell r="I230">
            <v>0.15</v>
          </cell>
          <cell r="J230">
            <v>0</v>
          </cell>
          <cell r="K230">
            <v>0.15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F231">
            <v>0</v>
          </cell>
          <cell r="G231">
            <v>0</v>
          </cell>
          <cell r="H231">
            <v>0</v>
          </cell>
          <cell r="I231">
            <v>0.15</v>
          </cell>
          <cell r="J231">
            <v>0</v>
          </cell>
          <cell r="K231">
            <v>0.15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F232">
            <v>0</v>
          </cell>
          <cell r="G232">
            <v>0</v>
          </cell>
          <cell r="H232">
            <v>0</v>
          </cell>
          <cell r="I232">
            <v>0.15</v>
          </cell>
          <cell r="J232">
            <v>0</v>
          </cell>
          <cell r="K232">
            <v>0.15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F233">
            <v>0</v>
          </cell>
          <cell r="G233">
            <v>0</v>
          </cell>
          <cell r="H233">
            <v>0</v>
          </cell>
          <cell r="I233">
            <v>0.13</v>
          </cell>
          <cell r="J233">
            <v>0.17</v>
          </cell>
          <cell r="K233">
            <v>0.30000000000000004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0.13</v>
          </cell>
          <cell r="J234">
            <v>0.17</v>
          </cell>
          <cell r="K234">
            <v>0.30000000000000004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0.13</v>
          </cell>
          <cell r="J235">
            <v>0.17</v>
          </cell>
          <cell r="K235">
            <v>0.30000000000000004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F236">
            <v>0</v>
          </cell>
          <cell r="G236">
            <v>0</v>
          </cell>
          <cell r="H236">
            <v>0</v>
          </cell>
          <cell r="I236">
            <v>0.15</v>
          </cell>
          <cell r="J236">
            <v>0.15</v>
          </cell>
          <cell r="K236">
            <v>0.3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F237">
            <v>0</v>
          </cell>
          <cell r="G237">
            <v>0</v>
          </cell>
          <cell r="H237">
            <v>0</v>
          </cell>
          <cell r="I237">
            <v>0.15</v>
          </cell>
          <cell r="J237">
            <v>0.15</v>
          </cell>
          <cell r="K237">
            <v>0.3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2</v>
          </cell>
          <cell r="R237">
            <v>0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F238">
            <v>0</v>
          </cell>
          <cell r="G238">
            <v>0</v>
          </cell>
          <cell r="H238">
            <v>0</v>
          </cell>
          <cell r="I238">
            <v>0.15</v>
          </cell>
          <cell r="J238">
            <v>0.15</v>
          </cell>
          <cell r="K238">
            <v>0.3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F239">
            <v>0</v>
          </cell>
          <cell r="G239">
            <v>0</v>
          </cell>
          <cell r="H239">
            <v>0</v>
          </cell>
          <cell r="I239">
            <v>0.2</v>
          </cell>
          <cell r="J239">
            <v>0.25</v>
          </cell>
          <cell r="K239">
            <v>0.45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F240">
            <v>0</v>
          </cell>
          <cell r="G240">
            <v>0</v>
          </cell>
          <cell r="H240">
            <v>0</v>
          </cell>
          <cell r="I240">
            <v>0.2</v>
          </cell>
          <cell r="J240">
            <v>0.25</v>
          </cell>
          <cell r="K240">
            <v>0.45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F241">
            <v>0</v>
          </cell>
          <cell r="G241">
            <v>0</v>
          </cell>
          <cell r="H241">
            <v>0</v>
          </cell>
          <cell r="I241">
            <v>0.2</v>
          </cell>
          <cell r="J241">
            <v>0.25</v>
          </cell>
          <cell r="K241">
            <v>0.45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F242">
            <v>0</v>
          </cell>
          <cell r="G242">
            <v>0</v>
          </cell>
          <cell r="H242">
            <v>0</v>
          </cell>
          <cell r="I242">
            <v>0.25</v>
          </cell>
          <cell r="J242">
            <v>0.5</v>
          </cell>
          <cell r="K242">
            <v>0.75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F243">
            <v>0</v>
          </cell>
          <cell r="G243">
            <v>0</v>
          </cell>
          <cell r="H243">
            <v>0</v>
          </cell>
          <cell r="I243">
            <v>0.3</v>
          </cell>
          <cell r="J243">
            <v>0.6</v>
          </cell>
          <cell r="K243">
            <v>0.89999999999999991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F244">
            <v>0</v>
          </cell>
          <cell r="G244">
            <v>0</v>
          </cell>
          <cell r="H244">
            <v>0</v>
          </cell>
          <cell r="I244">
            <v>0.35</v>
          </cell>
          <cell r="J244">
            <v>0.85</v>
          </cell>
          <cell r="K244">
            <v>1.2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3</v>
          </cell>
        </row>
        <row r="245">
          <cell r="A245">
            <v>0</v>
          </cell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F245">
            <v>0</v>
          </cell>
          <cell r="G245">
            <v>0</v>
          </cell>
          <cell r="H245">
            <v>0</v>
          </cell>
          <cell r="I245">
            <v>0.41</v>
          </cell>
          <cell r="J245">
            <v>0.93</v>
          </cell>
          <cell r="K245">
            <v>1.34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F246">
            <v>0</v>
          </cell>
          <cell r="G246">
            <v>0</v>
          </cell>
          <cell r="H246">
            <v>0</v>
          </cell>
          <cell r="I246">
            <v>0.51</v>
          </cell>
          <cell r="J246">
            <v>1.59</v>
          </cell>
          <cell r="K246">
            <v>2.1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F247">
            <v>0</v>
          </cell>
          <cell r="G247">
            <v>0</v>
          </cell>
          <cell r="H247">
            <v>0</v>
          </cell>
          <cell r="I247">
            <v>0.61</v>
          </cell>
          <cell r="J247">
            <v>2.69</v>
          </cell>
          <cell r="K247">
            <v>3.3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F248">
            <v>0</v>
          </cell>
          <cell r="G248">
            <v>0</v>
          </cell>
          <cell r="H248">
            <v>0</v>
          </cell>
          <cell r="I248">
            <v>0.81</v>
          </cell>
          <cell r="J248">
            <v>4.58</v>
          </cell>
          <cell r="K248">
            <v>5.3900000000000006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F249">
            <v>0</v>
          </cell>
          <cell r="G249">
            <v>0</v>
          </cell>
          <cell r="H249">
            <v>0</v>
          </cell>
          <cell r="I249">
            <v>1.01</v>
          </cell>
          <cell r="J249">
            <v>7.99</v>
          </cell>
          <cell r="K249">
            <v>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F250">
            <v>0</v>
          </cell>
          <cell r="G250">
            <v>0</v>
          </cell>
          <cell r="H250">
            <v>0</v>
          </cell>
          <cell r="I250">
            <v>1.22</v>
          </cell>
          <cell r="J250">
            <v>11.68</v>
          </cell>
          <cell r="K250">
            <v>12.9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F251">
            <v>0</v>
          </cell>
          <cell r="G251">
            <v>0</v>
          </cell>
          <cell r="H251">
            <v>0</v>
          </cell>
          <cell r="I251">
            <v>1.42</v>
          </cell>
          <cell r="J251">
            <v>12.68</v>
          </cell>
          <cell r="K251">
            <v>14.1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F252">
            <v>0</v>
          </cell>
          <cell r="G252">
            <v>0</v>
          </cell>
          <cell r="H252">
            <v>0</v>
          </cell>
          <cell r="I252">
            <v>1.62</v>
          </cell>
          <cell r="J252">
            <v>19.37</v>
          </cell>
          <cell r="K252">
            <v>20.990000000000002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F253">
            <v>0</v>
          </cell>
          <cell r="G253">
            <v>0</v>
          </cell>
          <cell r="H253">
            <v>0</v>
          </cell>
          <cell r="I253">
            <v>1.82</v>
          </cell>
          <cell r="J253">
            <v>26.68</v>
          </cell>
          <cell r="K253">
            <v>28.5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F254">
            <v>0</v>
          </cell>
          <cell r="G254">
            <v>0</v>
          </cell>
          <cell r="H254">
            <v>0</v>
          </cell>
          <cell r="I254">
            <v>2.0299999999999998</v>
          </cell>
          <cell r="J254">
            <v>36.96</v>
          </cell>
          <cell r="K254">
            <v>38.99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F255">
            <v>0</v>
          </cell>
          <cell r="G255">
            <v>0</v>
          </cell>
          <cell r="H255">
            <v>0</v>
          </cell>
          <cell r="I255">
            <v>2.23</v>
          </cell>
          <cell r="J255">
            <v>45.77</v>
          </cell>
          <cell r="K255">
            <v>48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F256">
            <v>0</v>
          </cell>
          <cell r="G256">
            <v>0</v>
          </cell>
          <cell r="H256">
            <v>0</v>
          </cell>
          <cell r="I256">
            <v>2.4300000000000002</v>
          </cell>
          <cell r="J256">
            <v>53.07</v>
          </cell>
          <cell r="K256">
            <v>55.5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8</v>
          </cell>
        </row>
        <row r="257">
          <cell r="A257">
            <v>0</v>
          </cell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F257">
            <v>0</v>
          </cell>
          <cell r="G257">
            <v>0</v>
          </cell>
          <cell r="H257">
            <v>0</v>
          </cell>
          <cell r="I257">
            <v>7.0000000000000007E-2</v>
          </cell>
          <cell r="J257">
            <v>0</v>
          </cell>
          <cell r="K257">
            <v>7.0000000000000007E-2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F258">
            <v>0</v>
          </cell>
          <cell r="G258">
            <v>0</v>
          </cell>
          <cell r="H258">
            <v>0</v>
          </cell>
          <cell r="I258">
            <v>7.0000000000000007E-2</v>
          </cell>
          <cell r="J258">
            <v>0</v>
          </cell>
          <cell r="K258">
            <v>7.0000000000000007E-2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7.0000000000000007E-2</v>
          </cell>
          <cell r="J259">
            <v>0</v>
          </cell>
          <cell r="K259">
            <v>7.0000000000000007E-2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F260">
            <v>0</v>
          </cell>
          <cell r="G260">
            <v>0</v>
          </cell>
          <cell r="H260">
            <v>0</v>
          </cell>
          <cell r="I260">
            <v>7.0000000000000007E-2</v>
          </cell>
          <cell r="J260">
            <v>0</v>
          </cell>
          <cell r="K260">
            <v>7.0000000000000007E-2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</v>
          </cell>
        </row>
        <row r="261">
          <cell r="A261">
            <v>0</v>
          </cell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F261">
            <v>0</v>
          </cell>
          <cell r="G261">
            <v>0</v>
          </cell>
          <cell r="H261">
            <v>0</v>
          </cell>
          <cell r="I261">
            <v>7.0000000000000007E-2</v>
          </cell>
          <cell r="J261">
            <v>0</v>
          </cell>
          <cell r="K261">
            <v>7.0000000000000007E-2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F262">
            <v>0</v>
          </cell>
          <cell r="G262">
            <v>0</v>
          </cell>
          <cell r="H262">
            <v>0</v>
          </cell>
          <cell r="I262">
            <v>7.0000000000000007E-2</v>
          </cell>
          <cell r="J262">
            <v>0</v>
          </cell>
          <cell r="K262">
            <v>7.0000000000000007E-2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F263">
            <v>0</v>
          </cell>
          <cell r="G263">
            <v>0</v>
          </cell>
          <cell r="H263">
            <v>0</v>
          </cell>
          <cell r="I263">
            <v>7.0000000000000007E-2</v>
          </cell>
          <cell r="J263">
            <v>0</v>
          </cell>
          <cell r="K263">
            <v>7.0000000000000007E-2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F264">
            <v>0</v>
          </cell>
          <cell r="G264">
            <v>0</v>
          </cell>
          <cell r="H264">
            <v>0</v>
          </cell>
          <cell r="I264">
            <v>7.0000000000000007E-2</v>
          </cell>
          <cell r="J264">
            <v>0</v>
          </cell>
          <cell r="K264">
            <v>7.0000000000000007E-2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F265">
            <v>0</v>
          </cell>
          <cell r="G265">
            <v>0</v>
          </cell>
          <cell r="H265">
            <v>0</v>
          </cell>
          <cell r="I265">
            <v>7.0000000000000007E-2</v>
          </cell>
          <cell r="J265">
            <v>0</v>
          </cell>
          <cell r="K265">
            <v>7.0000000000000007E-2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F266">
            <v>0</v>
          </cell>
          <cell r="G266">
            <v>0</v>
          </cell>
          <cell r="H266">
            <v>0</v>
          </cell>
          <cell r="I266">
            <v>7.0000000000000007E-2</v>
          </cell>
          <cell r="J266">
            <v>0</v>
          </cell>
          <cell r="K266">
            <v>7.0000000000000007E-2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F267">
            <v>0</v>
          </cell>
          <cell r="G267">
            <v>0</v>
          </cell>
          <cell r="H267">
            <v>0</v>
          </cell>
          <cell r="I267">
            <v>7.0000000000000007E-2</v>
          </cell>
          <cell r="J267">
            <v>0</v>
          </cell>
          <cell r="K267">
            <v>7.0000000000000007E-2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F268">
            <v>0</v>
          </cell>
          <cell r="G268">
            <v>0</v>
          </cell>
          <cell r="H268">
            <v>0</v>
          </cell>
          <cell r="I268">
            <v>7.0000000000000007E-2</v>
          </cell>
          <cell r="J268">
            <v>0</v>
          </cell>
          <cell r="K268">
            <v>7.0000000000000007E-2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F269">
            <v>7.0000000000000007E-2</v>
          </cell>
          <cell r="G269">
            <v>0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F270">
            <v>0</v>
          </cell>
          <cell r="G270">
            <v>0</v>
          </cell>
          <cell r="H270">
            <v>0</v>
          </cell>
          <cell r="I270">
            <v>7.0000000000000007E-2</v>
          </cell>
          <cell r="J270">
            <v>0</v>
          </cell>
          <cell r="K270">
            <v>7.0000000000000007E-2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F271">
            <v>0</v>
          </cell>
          <cell r="G271">
            <v>0</v>
          </cell>
          <cell r="H271">
            <v>0</v>
          </cell>
          <cell r="I271">
            <v>7.0000000000000007E-2</v>
          </cell>
          <cell r="J271">
            <v>0</v>
          </cell>
          <cell r="K271">
            <v>7.0000000000000007E-2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</v>
          </cell>
          <cell r="Q271">
            <v>0</v>
          </cell>
          <cell r="R271">
            <v>0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F272">
            <v>0</v>
          </cell>
          <cell r="G272">
            <v>0</v>
          </cell>
          <cell r="H272">
            <v>0</v>
          </cell>
          <cell r="I272">
            <v>0.15</v>
          </cell>
          <cell r="J272">
            <v>0</v>
          </cell>
          <cell r="K272">
            <v>0.15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F273">
            <v>0</v>
          </cell>
          <cell r="G273">
            <v>0</v>
          </cell>
          <cell r="H273">
            <v>0</v>
          </cell>
          <cell r="I273">
            <v>0.15</v>
          </cell>
          <cell r="J273">
            <v>0</v>
          </cell>
          <cell r="K273">
            <v>0.15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F274">
            <v>0</v>
          </cell>
          <cell r="G274">
            <v>0</v>
          </cell>
          <cell r="H274">
            <v>0</v>
          </cell>
          <cell r="I274">
            <v>0.15</v>
          </cell>
          <cell r="J274">
            <v>0</v>
          </cell>
          <cell r="K274">
            <v>0.15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F275">
            <v>0</v>
          </cell>
          <cell r="G275">
            <v>0</v>
          </cell>
          <cell r="H275">
            <v>0</v>
          </cell>
          <cell r="I275">
            <v>0.13</v>
          </cell>
          <cell r="J275">
            <v>0.17</v>
          </cell>
          <cell r="K275">
            <v>0.30000000000000004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0.13</v>
          </cell>
          <cell r="J276">
            <v>0.17</v>
          </cell>
          <cell r="K276">
            <v>0.30000000000000004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F277">
            <v>0</v>
          </cell>
          <cell r="G277">
            <v>0</v>
          </cell>
          <cell r="H277">
            <v>0</v>
          </cell>
          <cell r="I277">
            <v>0.13</v>
          </cell>
          <cell r="J277">
            <v>0.17</v>
          </cell>
          <cell r="K277">
            <v>0.30000000000000004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F278">
            <v>0</v>
          </cell>
          <cell r="G278">
            <v>0</v>
          </cell>
          <cell r="H278">
            <v>0</v>
          </cell>
          <cell r="I278">
            <v>0.15</v>
          </cell>
          <cell r="J278">
            <v>0.15</v>
          </cell>
          <cell r="K278">
            <v>0.3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F279">
            <v>0</v>
          </cell>
          <cell r="G279">
            <v>0</v>
          </cell>
          <cell r="H279">
            <v>0</v>
          </cell>
          <cell r="I279">
            <v>0.15</v>
          </cell>
          <cell r="J279">
            <v>0.15</v>
          </cell>
          <cell r="K279">
            <v>0.3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F280">
            <v>0</v>
          </cell>
          <cell r="G280">
            <v>0</v>
          </cell>
          <cell r="H280">
            <v>0</v>
          </cell>
          <cell r="I280">
            <v>0.15</v>
          </cell>
          <cell r="J280">
            <v>0.15</v>
          </cell>
          <cell r="K280">
            <v>0.3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F281">
            <v>0</v>
          </cell>
          <cell r="G281">
            <v>0</v>
          </cell>
          <cell r="H281">
            <v>0</v>
          </cell>
          <cell r="I281">
            <v>0.2</v>
          </cell>
          <cell r="J281">
            <v>0.25</v>
          </cell>
          <cell r="K281">
            <v>0.45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0.2</v>
          </cell>
          <cell r="J282">
            <v>0.25</v>
          </cell>
          <cell r="K282">
            <v>0.45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F283">
            <v>0</v>
          </cell>
          <cell r="G283">
            <v>0</v>
          </cell>
          <cell r="H283">
            <v>0</v>
          </cell>
          <cell r="I283">
            <v>0.2</v>
          </cell>
          <cell r="J283">
            <v>0.25</v>
          </cell>
          <cell r="K283">
            <v>0.45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F284">
            <v>0</v>
          </cell>
          <cell r="G284">
            <v>0</v>
          </cell>
          <cell r="H284">
            <v>0</v>
          </cell>
          <cell r="I284">
            <v>0.25</v>
          </cell>
          <cell r="J284">
            <v>0.5</v>
          </cell>
          <cell r="K284">
            <v>0.75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0.3</v>
          </cell>
          <cell r="J285">
            <v>0.6</v>
          </cell>
          <cell r="K285">
            <v>0.89999999999999991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F286">
            <v>0</v>
          </cell>
          <cell r="G286">
            <v>0</v>
          </cell>
          <cell r="H286">
            <v>0</v>
          </cell>
          <cell r="I286">
            <v>0.35</v>
          </cell>
          <cell r="J286">
            <v>0.85</v>
          </cell>
          <cell r="K286">
            <v>1.2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</v>
          </cell>
        </row>
        <row r="287">
          <cell r="A287" t="str">
            <v>80S</v>
          </cell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F287">
            <v>0</v>
          </cell>
          <cell r="G287">
            <v>0</v>
          </cell>
          <cell r="H287">
            <v>0</v>
          </cell>
          <cell r="I287">
            <v>0.41</v>
          </cell>
          <cell r="J287">
            <v>0.93</v>
          </cell>
          <cell r="K287">
            <v>1.34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F288">
            <v>0</v>
          </cell>
          <cell r="G288">
            <v>0</v>
          </cell>
          <cell r="H288">
            <v>0</v>
          </cell>
          <cell r="I288">
            <v>0.51</v>
          </cell>
          <cell r="J288">
            <v>1.59</v>
          </cell>
          <cell r="K288">
            <v>2.1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F289">
            <v>0</v>
          </cell>
          <cell r="G289">
            <v>0</v>
          </cell>
          <cell r="H289">
            <v>0</v>
          </cell>
          <cell r="I289">
            <v>0.61</v>
          </cell>
          <cell r="J289">
            <v>2.69</v>
          </cell>
          <cell r="K289">
            <v>3.3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F290">
            <v>0</v>
          </cell>
          <cell r="G290">
            <v>0</v>
          </cell>
          <cell r="H290">
            <v>0</v>
          </cell>
          <cell r="I290">
            <v>0.81</v>
          </cell>
          <cell r="J290">
            <v>4.58</v>
          </cell>
          <cell r="K290">
            <v>5.3900000000000006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F291">
            <v>0</v>
          </cell>
          <cell r="G291">
            <v>0</v>
          </cell>
          <cell r="H291">
            <v>0</v>
          </cell>
          <cell r="I291">
            <v>1.01</v>
          </cell>
          <cell r="J291">
            <v>5.74</v>
          </cell>
          <cell r="K291">
            <v>6.75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F292">
            <v>0</v>
          </cell>
          <cell r="G292">
            <v>0</v>
          </cell>
          <cell r="H292">
            <v>0</v>
          </cell>
          <cell r="I292">
            <v>1.22</v>
          </cell>
          <cell r="J292">
            <v>6.73</v>
          </cell>
          <cell r="K292">
            <v>7.95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F293">
            <v>0</v>
          </cell>
          <cell r="G293">
            <v>0</v>
          </cell>
          <cell r="H293">
            <v>0</v>
          </cell>
          <cell r="I293">
            <v>0.81</v>
          </cell>
          <cell r="J293">
            <v>6.09</v>
          </cell>
          <cell r="K293">
            <v>6.9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F294">
            <v>0</v>
          </cell>
          <cell r="G294">
            <v>0</v>
          </cell>
          <cell r="H294">
            <v>0</v>
          </cell>
          <cell r="I294">
            <v>1.01</v>
          </cell>
          <cell r="J294">
            <v>11.44</v>
          </cell>
          <cell r="K294">
            <v>12.45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F295">
            <v>0</v>
          </cell>
          <cell r="G295">
            <v>0</v>
          </cell>
          <cell r="H295">
            <v>0</v>
          </cell>
          <cell r="I295">
            <v>1.22</v>
          </cell>
          <cell r="J295">
            <v>15.28</v>
          </cell>
          <cell r="K295">
            <v>16.5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F296">
            <v>0</v>
          </cell>
          <cell r="G296">
            <v>0</v>
          </cell>
          <cell r="H296">
            <v>0</v>
          </cell>
          <cell r="I296">
            <v>1.42</v>
          </cell>
          <cell r="J296">
            <v>21.07</v>
          </cell>
          <cell r="K296">
            <v>22.490000000000002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F297">
            <v>0</v>
          </cell>
          <cell r="G297">
            <v>0</v>
          </cell>
          <cell r="H297">
            <v>0</v>
          </cell>
          <cell r="I297">
            <v>1.62</v>
          </cell>
          <cell r="J297">
            <v>28.38</v>
          </cell>
          <cell r="K297">
            <v>30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F298">
            <v>0</v>
          </cell>
          <cell r="G298">
            <v>0</v>
          </cell>
          <cell r="H298">
            <v>0</v>
          </cell>
          <cell r="I298">
            <v>1.82</v>
          </cell>
          <cell r="J298">
            <v>37.17</v>
          </cell>
          <cell r="K298">
            <v>38.99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F299">
            <v>0</v>
          </cell>
          <cell r="G299">
            <v>0</v>
          </cell>
          <cell r="H299">
            <v>0</v>
          </cell>
          <cell r="I299">
            <v>2.0299999999999998</v>
          </cell>
          <cell r="J299">
            <v>45.97</v>
          </cell>
          <cell r="K299">
            <v>48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F300">
            <v>0</v>
          </cell>
          <cell r="G300">
            <v>0</v>
          </cell>
          <cell r="H300">
            <v>0</v>
          </cell>
          <cell r="I300">
            <v>2.23</v>
          </cell>
          <cell r="J300">
            <v>65.27</v>
          </cell>
          <cell r="K300">
            <v>67.5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F301">
            <v>0</v>
          </cell>
          <cell r="G301">
            <v>0</v>
          </cell>
          <cell r="H301">
            <v>0</v>
          </cell>
          <cell r="I301">
            <v>2.4300000000000002</v>
          </cell>
          <cell r="J301">
            <v>75.56</v>
          </cell>
          <cell r="K301">
            <v>77.990000000000009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F302">
            <v>0</v>
          </cell>
          <cell r="G302">
            <v>0</v>
          </cell>
          <cell r="H302">
            <v>0</v>
          </cell>
          <cell r="I302">
            <v>0.41</v>
          </cell>
          <cell r="J302">
            <v>1.84</v>
          </cell>
          <cell r="K302">
            <v>2.25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F303">
            <v>0</v>
          </cell>
          <cell r="G303">
            <v>0</v>
          </cell>
          <cell r="H303">
            <v>0</v>
          </cell>
          <cell r="I303">
            <v>0.51</v>
          </cell>
          <cell r="J303">
            <v>2.94</v>
          </cell>
          <cell r="K303">
            <v>3.45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F304">
            <v>0</v>
          </cell>
          <cell r="G304">
            <v>0</v>
          </cell>
          <cell r="H304">
            <v>0</v>
          </cell>
          <cell r="I304">
            <v>0.61</v>
          </cell>
          <cell r="J304">
            <v>4.1900000000000004</v>
          </cell>
          <cell r="K304">
            <v>4.8000000000000007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F305">
            <v>0</v>
          </cell>
          <cell r="G305">
            <v>0</v>
          </cell>
          <cell r="H305">
            <v>0</v>
          </cell>
          <cell r="I305">
            <v>0.81</v>
          </cell>
          <cell r="J305">
            <v>9.23</v>
          </cell>
          <cell r="K305">
            <v>10.040000000000001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F306">
            <v>0</v>
          </cell>
          <cell r="G306">
            <v>0</v>
          </cell>
          <cell r="H306">
            <v>0</v>
          </cell>
          <cell r="I306">
            <v>1.01</v>
          </cell>
          <cell r="J306">
            <v>12.49</v>
          </cell>
          <cell r="K306">
            <v>13.5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F307">
            <v>0</v>
          </cell>
          <cell r="G307">
            <v>0</v>
          </cell>
          <cell r="H307">
            <v>0</v>
          </cell>
          <cell r="I307">
            <v>1.22</v>
          </cell>
          <cell r="J307">
            <v>21.27</v>
          </cell>
          <cell r="K307">
            <v>22.49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F308">
            <v>0</v>
          </cell>
          <cell r="G308">
            <v>0</v>
          </cell>
          <cell r="H308">
            <v>0</v>
          </cell>
          <cell r="I308">
            <v>1.42</v>
          </cell>
          <cell r="J308">
            <v>25.58</v>
          </cell>
          <cell r="K308">
            <v>27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F309">
            <v>0</v>
          </cell>
          <cell r="G309">
            <v>0</v>
          </cell>
          <cell r="H309">
            <v>0</v>
          </cell>
          <cell r="I309">
            <v>1.62</v>
          </cell>
          <cell r="J309">
            <v>35.880000000000003</v>
          </cell>
          <cell r="K309">
            <v>37.5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F310">
            <v>0</v>
          </cell>
          <cell r="G310">
            <v>0</v>
          </cell>
          <cell r="H310">
            <v>0</v>
          </cell>
          <cell r="I310">
            <v>1.82</v>
          </cell>
          <cell r="J310">
            <v>47.68</v>
          </cell>
          <cell r="K310">
            <v>49.5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F311">
            <v>0</v>
          </cell>
          <cell r="G311">
            <v>0</v>
          </cell>
          <cell r="H311">
            <v>0</v>
          </cell>
          <cell r="I311">
            <v>2.0299999999999998</v>
          </cell>
          <cell r="J311">
            <v>62.47</v>
          </cell>
          <cell r="K311">
            <v>64.5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F312">
            <v>0</v>
          </cell>
          <cell r="G312">
            <v>0</v>
          </cell>
          <cell r="H312">
            <v>0</v>
          </cell>
          <cell r="I312">
            <v>2.23</v>
          </cell>
          <cell r="J312">
            <v>84.76</v>
          </cell>
          <cell r="K312">
            <v>86.990000000000009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F313">
            <v>0</v>
          </cell>
          <cell r="G313">
            <v>0</v>
          </cell>
          <cell r="H313">
            <v>0</v>
          </cell>
          <cell r="I313">
            <v>2.4300000000000002</v>
          </cell>
          <cell r="J313">
            <v>98.07</v>
          </cell>
          <cell r="K313">
            <v>100.5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8</v>
          </cell>
          <cell r="Q313">
            <v>0</v>
          </cell>
          <cell r="R313">
            <v>0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0.81</v>
          </cell>
          <cell r="J314">
            <v>10.130000000000001</v>
          </cell>
          <cell r="K314">
            <v>10.940000000000001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F315">
            <v>0</v>
          </cell>
          <cell r="G315">
            <v>0</v>
          </cell>
          <cell r="H315">
            <v>0</v>
          </cell>
          <cell r="I315">
            <v>1.01</v>
          </cell>
          <cell r="J315">
            <v>18.48</v>
          </cell>
          <cell r="K315">
            <v>19.490000000000002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F316">
            <v>0</v>
          </cell>
          <cell r="G316">
            <v>0</v>
          </cell>
          <cell r="H316">
            <v>0</v>
          </cell>
          <cell r="I316">
            <v>1.22</v>
          </cell>
          <cell r="J316">
            <v>25.78</v>
          </cell>
          <cell r="K316">
            <v>27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F317">
            <v>0</v>
          </cell>
          <cell r="G317">
            <v>0</v>
          </cell>
          <cell r="H317">
            <v>0</v>
          </cell>
          <cell r="I317">
            <v>1.42</v>
          </cell>
          <cell r="J317">
            <v>31.58</v>
          </cell>
          <cell r="K317">
            <v>33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F318">
            <v>0</v>
          </cell>
          <cell r="G318">
            <v>0</v>
          </cell>
          <cell r="H318">
            <v>0</v>
          </cell>
          <cell r="I318">
            <v>1.62</v>
          </cell>
          <cell r="J318">
            <v>44.87</v>
          </cell>
          <cell r="K318">
            <v>46.489999999999995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F319">
            <v>0</v>
          </cell>
          <cell r="G319">
            <v>0</v>
          </cell>
          <cell r="H319">
            <v>0</v>
          </cell>
          <cell r="I319">
            <v>1.82</v>
          </cell>
          <cell r="J319">
            <v>59.68</v>
          </cell>
          <cell r="K319">
            <v>61.5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F320">
            <v>0</v>
          </cell>
          <cell r="G320">
            <v>0</v>
          </cell>
          <cell r="H320">
            <v>0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F321">
            <v>0</v>
          </cell>
          <cell r="G321">
            <v>0</v>
          </cell>
          <cell r="H321">
            <v>0</v>
          </cell>
          <cell r="I321">
            <v>2.23</v>
          </cell>
          <cell r="J321">
            <v>108.77</v>
          </cell>
          <cell r="K321">
            <v>111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F322">
            <v>0</v>
          </cell>
          <cell r="G322">
            <v>0</v>
          </cell>
          <cell r="H322">
            <v>0</v>
          </cell>
          <cell r="I322">
            <v>2.4300000000000002</v>
          </cell>
          <cell r="J322">
            <v>126.57</v>
          </cell>
          <cell r="K322">
            <v>129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7.0000000000000007E-2</v>
          </cell>
          <cell r="J323">
            <v>0.08</v>
          </cell>
          <cell r="K323">
            <v>0.15000000000000002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F324">
            <v>0</v>
          </cell>
          <cell r="G324">
            <v>0</v>
          </cell>
          <cell r="H324">
            <v>0</v>
          </cell>
          <cell r="I324">
            <v>7.0000000000000007E-2</v>
          </cell>
          <cell r="J324">
            <v>0.08</v>
          </cell>
          <cell r="K324">
            <v>0.15000000000000002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F325">
            <v>0</v>
          </cell>
          <cell r="G325">
            <v>0</v>
          </cell>
          <cell r="H325">
            <v>0</v>
          </cell>
          <cell r="I325">
            <v>7.0000000000000007E-2</v>
          </cell>
          <cell r="J325">
            <v>0.08</v>
          </cell>
          <cell r="K325">
            <v>0.15000000000000002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F326">
            <v>0</v>
          </cell>
          <cell r="G326">
            <v>0</v>
          </cell>
          <cell r="H326">
            <v>0</v>
          </cell>
          <cell r="I326">
            <v>0.08</v>
          </cell>
          <cell r="J326">
            <v>7.0000000000000007E-2</v>
          </cell>
          <cell r="K326">
            <v>0.15000000000000002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F327">
            <v>0</v>
          </cell>
          <cell r="G327">
            <v>0</v>
          </cell>
          <cell r="H327">
            <v>0</v>
          </cell>
          <cell r="I327">
            <v>0.08</v>
          </cell>
          <cell r="J327">
            <v>7.0000000000000007E-2</v>
          </cell>
          <cell r="K327">
            <v>0.15000000000000002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0.08</v>
          </cell>
          <cell r="J328">
            <v>7.0000000000000007E-2</v>
          </cell>
          <cell r="K328">
            <v>0.15000000000000002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F329">
            <v>0</v>
          </cell>
          <cell r="G329">
            <v>0</v>
          </cell>
          <cell r="H329">
            <v>0</v>
          </cell>
          <cell r="I329">
            <v>0.1</v>
          </cell>
          <cell r="J329">
            <v>0.35</v>
          </cell>
          <cell r="K329">
            <v>0.44999999999999996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F330">
            <v>0</v>
          </cell>
          <cell r="G330">
            <v>0</v>
          </cell>
          <cell r="H330">
            <v>0</v>
          </cell>
          <cell r="I330">
            <v>0.1</v>
          </cell>
          <cell r="J330">
            <v>0.35</v>
          </cell>
          <cell r="K330">
            <v>0.44999999999999996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F331">
            <v>0</v>
          </cell>
          <cell r="G331">
            <v>0</v>
          </cell>
          <cell r="H331">
            <v>0</v>
          </cell>
          <cell r="I331">
            <v>0.1</v>
          </cell>
          <cell r="J331">
            <v>0.35</v>
          </cell>
          <cell r="K331">
            <v>0.44999999999999996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F332">
            <v>0</v>
          </cell>
          <cell r="G332">
            <v>0</v>
          </cell>
          <cell r="H332">
            <v>0</v>
          </cell>
          <cell r="I332">
            <v>0.13</v>
          </cell>
          <cell r="J332">
            <v>0.32</v>
          </cell>
          <cell r="K332">
            <v>0.45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F333">
            <v>0</v>
          </cell>
          <cell r="G333">
            <v>0</v>
          </cell>
          <cell r="H333">
            <v>0</v>
          </cell>
          <cell r="I333">
            <v>0.13</v>
          </cell>
          <cell r="J333">
            <v>0.32</v>
          </cell>
          <cell r="K333">
            <v>0.45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0.13</v>
          </cell>
          <cell r="J334">
            <v>0.32</v>
          </cell>
          <cell r="K334">
            <v>0.45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F335">
            <v>0</v>
          </cell>
          <cell r="G335">
            <v>0</v>
          </cell>
          <cell r="H335">
            <v>0</v>
          </cell>
          <cell r="I335">
            <v>0.15</v>
          </cell>
          <cell r="J335">
            <v>0.45</v>
          </cell>
          <cell r="K335">
            <v>0.6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F336">
            <v>0</v>
          </cell>
          <cell r="G336">
            <v>0</v>
          </cell>
          <cell r="H336">
            <v>0</v>
          </cell>
          <cell r="I336">
            <v>0.15</v>
          </cell>
          <cell r="J336">
            <v>0.45</v>
          </cell>
          <cell r="K336">
            <v>0.6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0.15</v>
          </cell>
          <cell r="J337">
            <v>0.45</v>
          </cell>
          <cell r="K337">
            <v>0.6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F338">
            <v>0</v>
          </cell>
          <cell r="G338">
            <v>0</v>
          </cell>
          <cell r="H338">
            <v>0</v>
          </cell>
          <cell r="I338">
            <v>0.2</v>
          </cell>
          <cell r="J338">
            <v>0.7</v>
          </cell>
          <cell r="K338">
            <v>0.89999999999999991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F339">
            <v>0</v>
          </cell>
          <cell r="G339">
            <v>0</v>
          </cell>
          <cell r="H339">
            <v>0</v>
          </cell>
          <cell r="I339">
            <v>0.2</v>
          </cell>
          <cell r="J339">
            <v>0.7</v>
          </cell>
          <cell r="K339">
            <v>0.89999999999999991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F340">
            <v>0</v>
          </cell>
          <cell r="G340">
            <v>0</v>
          </cell>
          <cell r="H340">
            <v>0</v>
          </cell>
          <cell r="I340">
            <v>0.2</v>
          </cell>
          <cell r="J340">
            <v>0.7</v>
          </cell>
          <cell r="K340">
            <v>0.89999999999999991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F341">
            <v>0</v>
          </cell>
          <cell r="G341">
            <v>0</v>
          </cell>
          <cell r="H341">
            <v>0</v>
          </cell>
          <cell r="I341">
            <v>0.25</v>
          </cell>
          <cell r="J341">
            <v>0.8</v>
          </cell>
          <cell r="K341">
            <v>1.05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F342">
            <v>0</v>
          </cell>
          <cell r="G342">
            <v>0</v>
          </cell>
          <cell r="H342">
            <v>0</v>
          </cell>
          <cell r="I342">
            <v>0.3</v>
          </cell>
          <cell r="J342">
            <v>1.5</v>
          </cell>
          <cell r="K342">
            <v>1.8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F343">
            <v>0</v>
          </cell>
          <cell r="G343">
            <v>0</v>
          </cell>
          <cell r="H343">
            <v>0</v>
          </cell>
          <cell r="I343">
            <v>0.41</v>
          </cell>
          <cell r="J343">
            <v>2.59</v>
          </cell>
          <cell r="K343">
            <v>3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G344">
            <v>0</v>
          </cell>
          <cell r="H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M344">
            <v>0</v>
          </cell>
          <cell r="N344">
            <v>0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F345">
            <v>0</v>
          </cell>
          <cell r="G345">
            <v>0</v>
          </cell>
          <cell r="H345">
            <v>0</v>
          </cell>
          <cell r="I345">
            <v>0.61</v>
          </cell>
          <cell r="J345">
            <v>7.04</v>
          </cell>
          <cell r="K345">
            <v>7.65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F346">
            <v>0</v>
          </cell>
          <cell r="G346">
            <v>0</v>
          </cell>
          <cell r="H346">
            <v>0</v>
          </cell>
          <cell r="I346">
            <v>0.81</v>
          </cell>
          <cell r="J346">
            <v>11.19</v>
          </cell>
          <cell r="K346">
            <v>12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F347">
            <v>0</v>
          </cell>
          <cell r="G347">
            <v>0</v>
          </cell>
          <cell r="H347">
            <v>0</v>
          </cell>
          <cell r="I347">
            <v>1.01</v>
          </cell>
          <cell r="J347">
            <v>21.48</v>
          </cell>
          <cell r="K347">
            <v>22.490000000000002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F348">
            <v>0</v>
          </cell>
          <cell r="G348">
            <v>0</v>
          </cell>
          <cell r="H348">
            <v>0</v>
          </cell>
          <cell r="I348">
            <v>1.22</v>
          </cell>
          <cell r="J348">
            <v>31.78</v>
          </cell>
          <cell r="K348">
            <v>33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F349">
            <v>0</v>
          </cell>
          <cell r="G349">
            <v>0</v>
          </cell>
          <cell r="H349">
            <v>0</v>
          </cell>
          <cell r="I349">
            <v>1.42</v>
          </cell>
          <cell r="J349">
            <v>39.07</v>
          </cell>
          <cell r="K349">
            <v>40.49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6</v>
          </cell>
        </row>
        <row r="350">
          <cell r="A350">
            <v>160</v>
          </cell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F350">
            <v>0</v>
          </cell>
          <cell r="G350">
            <v>0</v>
          </cell>
          <cell r="H350">
            <v>0</v>
          </cell>
          <cell r="I350">
            <v>1.62</v>
          </cell>
          <cell r="J350">
            <v>53.88</v>
          </cell>
          <cell r="K350">
            <v>55.5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F351">
            <v>0</v>
          </cell>
          <cell r="G351">
            <v>0</v>
          </cell>
          <cell r="H351">
            <v>0</v>
          </cell>
          <cell r="I351">
            <v>1.82</v>
          </cell>
          <cell r="J351">
            <v>71.680000000000007</v>
          </cell>
          <cell r="K351">
            <v>73.5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F352">
            <v>0</v>
          </cell>
          <cell r="G352">
            <v>0</v>
          </cell>
          <cell r="H352">
            <v>0</v>
          </cell>
          <cell r="I352">
            <v>2.0299999999999998</v>
          </cell>
          <cell r="J352">
            <v>93.97</v>
          </cell>
          <cell r="K352">
            <v>96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F353">
            <v>0</v>
          </cell>
          <cell r="G353">
            <v>0</v>
          </cell>
          <cell r="H353">
            <v>0</v>
          </cell>
          <cell r="I353">
            <v>2.23</v>
          </cell>
          <cell r="J353">
            <v>132.77000000000001</v>
          </cell>
          <cell r="K353">
            <v>135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F354">
            <v>0</v>
          </cell>
          <cell r="G354">
            <v>0</v>
          </cell>
          <cell r="H354">
            <v>0</v>
          </cell>
          <cell r="I354">
            <v>2.4300000000000002</v>
          </cell>
          <cell r="J354">
            <v>162.56</v>
          </cell>
          <cell r="K354">
            <v>164.99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F355">
            <v>0</v>
          </cell>
          <cell r="G355">
            <v>0</v>
          </cell>
          <cell r="H355">
            <v>0</v>
          </cell>
          <cell r="I355">
            <v>7.0000000000000007E-2</v>
          </cell>
          <cell r="J355">
            <v>0</v>
          </cell>
          <cell r="K355">
            <v>7.0000000000000007E-2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F356">
            <v>0</v>
          </cell>
          <cell r="G356">
            <v>0</v>
          </cell>
          <cell r="H356">
            <v>0</v>
          </cell>
          <cell r="I356">
            <v>7.0000000000000007E-2</v>
          </cell>
          <cell r="J356">
            <v>0</v>
          </cell>
          <cell r="K356">
            <v>7.0000000000000007E-2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F357">
            <v>0</v>
          </cell>
          <cell r="G357">
            <v>0</v>
          </cell>
          <cell r="H357">
            <v>0</v>
          </cell>
          <cell r="I357">
            <v>7.0000000000000007E-2</v>
          </cell>
          <cell r="J357">
            <v>0</v>
          </cell>
          <cell r="K357">
            <v>7.0000000000000007E-2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F358">
            <v>0</v>
          </cell>
          <cell r="G358">
            <v>0</v>
          </cell>
          <cell r="H358">
            <v>0</v>
          </cell>
          <cell r="I358">
            <v>7.0000000000000007E-2</v>
          </cell>
          <cell r="J358">
            <v>0</v>
          </cell>
          <cell r="K358">
            <v>7.0000000000000007E-2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F359">
            <v>0</v>
          </cell>
          <cell r="G359">
            <v>0</v>
          </cell>
          <cell r="H359">
            <v>0</v>
          </cell>
          <cell r="I359">
            <v>7.0000000000000007E-2</v>
          </cell>
          <cell r="J359">
            <v>0</v>
          </cell>
          <cell r="K359">
            <v>7.0000000000000007E-2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7.0000000000000007E-2</v>
          </cell>
          <cell r="J360">
            <v>0</v>
          </cell>
          <cell r="K360">
            <v>7.0000000000000007E-2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F361">
            <v>0</v>
          </cell>
          <cell r="G361">
            <v>0</v>
          </cell>
          <cell r="H361">
            <v>0</v>
          </cell>
          <cell r="I361">
            <v>7.0000000000000007E-2</v>
          </cell>
          <cell r="J361">
            <v>0</v>
          </cell>
          <cell r="K361">
            <v>7.0000000000000007E-2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F362">
            <v>0</v>
          </cell>
          <cell r="G362">
            <v>0</v>
          </cell>
          <cell r="H362">
            <v>0</v>
          </cell>
          <cell r="I362">
            <v>7.0000000000000007E-2</v>
          </cell>
          <cell r="J362">
            <v>0</v>
          </cell>
          <cell r="K362">
            <v>7.0000000000000007E-2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F363">
            <v>0</v>
          </cell>
          <cell r="G363">
            <v>0</v>
          </cell>
          <cell r="H363">
            <v>0</v>
          </cell>
          <cell r="I363">
            <v>7.0000000000000007E-2</v>
          </cell>
          <cell r="J363">
            <v>0</v>
          </cell>
          <cell r="K363">
            <v>7.0000000000000007E-2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F364">
            <v>0</v>
          </cell>
          <cell r="G364">
            <v>0</v>
          </cell>
          <cell r="H364">
            <v>0</v>
          </cell>
          <cell r="I364">
            <v>7.0000000000000007E-2</v>
          </cell>
          <cell r="J364">
            <v>0</v>
          </cell>
          <cell r="K364">
            <v>7.0000000000000007E-2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F365">
            <v>0</v>
          </cell>
          <cell r="G365">
            <v>0</v>
          </cell>
          <cell r="H365">
            <v>0</v>
          </cell>
          <cell r="I365">
            <v>7.0000000000000007E-2</v>
          </cell>
          <cell r="J365">
            <v>0</v>
          </cell>
          <cell r="K365">
            <v>7.0000000000000007E-2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7.0000000000000007E-2</v>
          </cell>
          <cell r="J366">
            <v>0</v>
          </cell>
          <cell r="K366">
            <v>7.0000000000000007E-2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F367">
            <v>0</v>
          </cell>
          <cell r="G367">
            <v>0</v>
          </cell>
          <cell r="H367">
            <v>0</v>
          </cell>
          <cell r="I367">
            <v>7.0000000000000007E-2</v>
          </cell>
          <cell r="J367">
            <v>0</v>
          </cell>
          <cell r="K367">
            <v>7.0000000000000007E-2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F368">
            <v>0</v>
          </cell>
          <cell r="G368">
            <v>0</v>
          </cell>
          <cell r="H368">
            <v>0</v>
          </cell>
          <cell r="I368">
            <v>7.0000000000000007E-2</v>
          </cell>
          <cell r="J368">
            <v>0</v>
          </cell>
          <cell r="K368">
            <v>7.0000000000000007E-2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F369">
            <v>0</v>
          </cell>
          <cell r="G369">
            <v>0</v>
          </cell>
          <cell r="H369">
            <v>0</v>
          </cell>
          <cell r="I369">
            <v>7.0000000000000007E-2</v>
          </cell>
          <cell r="J369">
            <v>0</v>
          </cell>
          <cell r="K369">
            <v>7.0000000000000007E-2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F370">
            <v>0</v>
          </cell>
          <cell r="G370">
            <v>0</v>
          </cell>
          <cell r="H370">
            <v>0</v>
          </cell>
          <cell r="I370">
            <v>0.12</v>
          </cell>
          <cell r="J370">
            <v>0</v>
          </cell>
          <cell r="K370">
            <v>0.12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</v>
          </cell>
          <cell r="Q370">
            <v>3.38</v>
          </cell>
          <cell r="R370">
            <v>1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F371">
            <v>0</v>
          </cell>
          <cell r="G371">
            <v>0</v>
          </cell>
          <cell r="H371">
            <v>0</v>
          </cell>
          <cell r="I371">
            <v>0.12</v>
          </cell>
          <cell r="J371">
            <v>0</v>
          </cell>
          <cell r="K371">
            <v>0.12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F372">
            <v>0</v>
          </cell>
          <cell r="G372">
            <v>0</v>
          </cell>
          <cell r="H372">
            <v>0</v>
          </cell>
          <cell r="I372">
            <v>0.12</v>
          </cell>
          <cell r="J372">
            <v>0</v>
          </cell>
          <cell r="K372">
            <v>0.12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0.15</v>
          </cell>
          <cell r="J373">
            <v>0</v>
          </cell>
          <cell r="K373">
            <v>0.15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F374">
            <v>0</v>
          </cell>
          <cell r="G374">
            <v>0</v>
          </cell>
          <cell r="H374">
            <v>0</v>
          </cell>
          <cell r="I374">
            <v>0.15</v>
          </cell>
          <cell r="J374">
            <v>0</v>
          </cell>
          <cell r="K374">
            <v>0.15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F375">
            <v>0</v>
          </cell>
          <cell r="G375">
            <v>0</v>
          </cell>
          <cell r="H375">
            <v>0</v>
          </cell>
          <cell r="I375">
            <v>0.15</v>
          </cell>
          <cell r="J375">
            <v>0</v>
          </cell>
          <cell r="K375">
            <v>0.15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F376">
            <v>0</v>
          </cell>
          <cell r="G376">
            <v>0</v>
          </cell>
          <cell r="H376">
            <v>0</v>
          </cell>
          <cell r="I376">
            <v>0.15</v>
          </cell>
          <cell r="J376">
            <v>0</v>
          </cell>
          <cell r="K376">
            <v>0.15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F377">
            <v>0</v>
          </cell>
          <cell r="G377">
            <v>0</v>
          </cell>
          <cell r="H377">
            <v>0</v>
          </cell>
          <cell r="I377">
            <v>0.15</v>
          </cell>
          <cell r="J377">
            <v>0</v>
          </cell>
          <cell r="K377">
            <v>0.15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F378">
            <v>0</v>
          </cell>
          <cell r="G378">
            <v>0</v>
          </cell>
          <cell r="H378">
            <v>0</v>
          </cell>
          <cell r="I378">
            <v>0.15</v>
          </cell>
          <cell r="J378">
            <v>0</v>
          </cell>
          <cell r="K378">
            <v>0.15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F379">
            <v>0</v>
          </cell>
          <cell r="G379">
            <v>0</v>
          </cell>
          <cell r="H379">
            <v>0</v>
          </cell>
          <cell r="I379">
            <v>0.3</v>
          </cell>
          <cell r="J379">
            <v>0</v>
          </cell>
          <cell r="K379">
            <v>0.3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F380">
            <v>0</v>
          </cell>
          <cell r="G380">
            <v>0</v>
          </cell>
          <cell r="H380">
            <v>0</v>
          </cell>
          <cell r="I380">
            <v>0.3</v>
          </cell>
          <cell r="J380">
            <v>0</v>
          </cell>
          <cell r="K380">
            <v>0.3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0.3</v>
          </cell>
          <cell r="J381">
            <v>0</v>
          </cell>
          <cell r="K381">
            <v>0.3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0.25</v>
          </cell>
          <cell r="J382">
            <v>0.2</v>
          </cell>
          <cell r="K382">
            <v>0.45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F383">
            <v>0</v>
          </cell>
          <cell r="G383">
            <v>0</v>
          </cell>
          <cell r="H383">
            <v>0</v>
          </cell>
          <cell r="I383">
            <v>0.3</v>
          </cell>
          <cell r="J383">
            <v>0.3</v>
          </cell>
          <cell r="K383">
            <v>0.6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0.35</v>
          </cell>
          <cell r="J384">
            <v>0.4</v>
          </cell>
          <cell r="K384">
            <v>0.75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F385">
            <v>0</v>
          </cell>
          <cell r="G385">
            <v>0</v>
          </cell>
          <cell r="H385">
            <v>0</v>
          </cell>
          <cell r="I385">
            <v>0.41</v>
          </cell>
          <cell r="J385">
            <v>0.49</v>
          </cell>
          <cell r="K385">
            <v>0.89999999999999991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F386">
            <v>0</v>
          </cell>
          <cell r="G386">
            <v>0</v>
          </cell>
          <cell r="H386">
            <v>0</v>
          </cell>
          <cell r="I386">
            <v>0.51</v>
          </cell>
          <cell r="J386">
            <v>0.54</v>
          </cell>
          <cell r="K386">
            <v>1.05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F387">
            <v>0</v>
          </cell>
          <cell r="G387">
            <v>0</v>
          </cell>
          <cell r="H387">
            <v>0</v>
          </cell>
          <cell r="I387">
            <v>0.61</v>
          </cell>
          <cell r="J387">
            <v>1.04</v>
          </cell>
          <cell r="K387">
            <v>1.65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F388">
            <v>0</v>
          </cell>
          <cell r="G388">
            <v>0</v>
          </cell>
          <cell r="H388">
            <v>0</v>
          </cell>
          <cell r="I388">
            <v>0.81</v>
          </cell>
          <cell r="J388">
            <v>1.73</v>
          </cell>
          <cell r="K388">
            <v>2.54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F389">
            <v>0</v>
          </cell>
          <cell r="G389">
            <v>0</v>
          </cell>
          <cell r="H389">
            <v>0</v>
          </cell>
          <cell r="I389">
            <v>1.01</v>
          </cell>
          <cell r="J389">
            <v>3.04</v>
          </cell>
          <cell r="K389">
            <v>4.05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1.22</v>
          </cell>
          <cell r="J390">
            <v>3.28</v>
          </cell>
          <cell r="K390">
            <v>4.5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F391">
            <v>0</v>
          </cell>
          <cell r="G391">
            <v>0</v>
          </cell>
          <cell r="H391">
            <v>0</v>
          </cell>
          <cell r="I391">
            <v>1.42</v>
          </cell>
          <cell r="J391">
            <v>3.97</v>
          </cell>
          <cell r="K391">
            <v>5.3900000000000006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1.62</v>
          </cell>
          <cell r="J392">
            <v>4.68</v>
          </cell>
          <cell r="K392">
            <v>6.3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F393">
            <v>0</v>
          </cell>
          <cell r="G393">
            <v>0</v>
          </cell>
          <cell r="H393">
            <v>0</v>
          </cell>
          <cell r="I393">
            <v>1.82</v>
          </cell>
          <cell r="J393">
            <v>5.38</v>
          </cell>
          <cell r="K393">
            <v>7.2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F394">
            <v>0</v>
          </cell>
          <cell r="G394">
            <v>0</v>
          </cell>
          <cell r="H394">
            <v>0</v>
          </cell>
          <cell r="I394">
            <v>2.0299999999999998</v>
          </cell>
          <cell r="J394">
            <v>5.47</v>
          </cell>
          <cell r="K394">
            <v>7.5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F395">
            <v>0</v>
          </cell>
          <cell r="G395">
            <v>0</v>
          </cell>
          <cell r="H395">
            <v>0</v>
          </cell>
          <cell r="I395">
            <v>2.23</v>
          </cell>
          <cell r="J395">
            <v>6.47</v>
          </cell>
          <cell r="K395">
            <v>8.6999999999999993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F396">
            <v>0</v>
          </cell>
          <cell r="G396">
            <v>0</v>
          </cell>
          <cell r="H396">
            <v>0</v>
          </cell>
          <cell r="I396">
            <v>2.4300000000000002</v>
          </cell>
          <cell r="J396">
            <v>6.57</v>
          </cell>
          <cell r="K396">
            <v>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F397">
            <v>0</v>
          </cell>
          <cell r="G397">
            <v>0</v>
          </cell>
          <cell r="H397">
            <v>0</v>
          </cell>
          <cell r="I397">
            <v>2.64</v>
          </cell>
          <cell r="J397">
            <v>7.7</v>
          </cell>
          <cell r="K397">
            <v>10.34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F398">
            <v>0</v>
          </cell>
          <cell r="G398">
            <v>0</v>
          </cell>
          <cell r="H398">
            <v>0</v>
          </cell>
          <cell r="I398">
            <v>2.84</v>
          </cell>
          <cell r="J398">
            <v>8.25</v>
          </cell>
          <cell r="K398">
            <v>11.09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F399">
            <v>0</v>
          </cell>
          <cell r="G399">
            <v>0</v>
          </cell>
          <cell r="H399">
            <v>0</v>
          </cell>
          <cell r="I399">
            <v>3.04</v>
          </cell>
          <cell r="J399">
            <v>8.9600000000000009</v>
          </cell>
          <cell r="K399">
            <v>12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F400">
            <v>0</v>
          </cell>
          <cell r="G400">
            <v>0</v>
          </cell>
          <cell r="H400">
            <v>0</v>
          </cell>
          <cell r="I400">
            <v>3.24</v>
          </cell>
          <cell r="J400">
            <v>9.51</v>
          </cell>
          <cell r="K400">
            <v>12.75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F401">
            <v>0</v>
          </cell>
          <cell r="G401">
            <v>0</v>
          </cell>
          <cell r="H401">
            <v>0</v>
          </cell>
          <cell r="I401">
            <v>3.45</v>
          </cell>
          <cell r="J401">
            <v>10.050000000000001</v>
          </cell>
          <cell r="K401">
            <v>13.5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F402">
            <v>0</v>
          </cell>
          <cell r="G402">
            <v>0</v>
          </cell>
          <cell r="H402">
            <v>0</v>
          </cell>
          <cell r="I402">
            <v>3.65</v>
          </cell>
          <cell r="J402">
            <v>10.6</v>
          </cell>
          <cell r="K402">
            <v>14.25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F403">
            <v>0</v>
          </cell>
          <cell r="G403">
            <v>0</v>
          </cell>
          <cell r="H403">
            <v>0</v>
          </cell>
          <cell r="I403">
            <v>3.85</v>
          </cell>
          <cell r="J403">
            <v>11.23</v>
          </cell>
          <cell r="K403">
            <v>15.08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F404">
            <v>0</v>
          </cell>
          <cell r="G404">
            <v>0</v>
          </cell>
          <cell r="H404">
            <v>0</v>
          </cell>
          <cell r="I404">
            <v>4.0599999999999996</v>
          </cell>
          <cell r="J404">
            <v>11.66</v>
          </cell>
          <cell r="K404">
            <v>15.719999999999999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F405">
            <v>0</v>
          </cell>
          <cell r="G405">
            <v>0</v>
          </cell>
          <cell r="H405">
            <v>0</v>
          </cell>
          <cell r="I405">
            <v>4.26</v>
          </cell>
          <cell r="J405">
            <v>12.24</v>
          </cell>
          <cell r="K405">
            <v>16.5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F406">
            <v>0</v>
          </cell>
          <cell r="G406">
            <v>0</v>
          </cell>
          <cell r="H406">
            <v>0</v>
          </cell>
          <cell r="I406">
            <v>4.47</v>
          </cell>
          <cell r="J406">
            <v>17.54</v>
          </cell>
          <cell r="K406">
            <v>22.009999999999998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F407">
            <v>0</v>
          </cell>
          <cell r="G407">
            <v>0</v>
          </cell>
          <cell r="H407">
            <v>0</v>
          </cell>
          <cell r="I407">
            <v>4.67</v>
          </cell>
          <cell r="J407">
            <v>18.329999999999998</v>
          </cell>
          <cell r="K407">
            <v>23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F408">
            <v>0</v>
          </cell>
          <cell r="G408">
            <v>0</v>
          </cell>
          <cell r="H408">
            <v>0</v>
          </cell>
          <cell r="I408">
            <v>4.87</v>
          </cell>
          <cell r="J408">
            <v>19.13</v>
          </cell>
          <cell r="K408">
            <v>24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7.0000000000000007E-2</v>
          </cell>
          <cell r="J409">
            <v>0</v>
          </cell>
          <cell r="K409">
            <v>7.0000000000000007E-2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F410">
            <v>0</v>
          </cell>
          <cell r="G410">
            <v>0</v>
          </cell>
          <cell r="H410">
            <v>0</v>
          </cell>
          <cell r="I410">
            <v>7.0000000000000007E-2</v>
          </cell>
          <cell r="J410">
            <v>0</v>
          </cell>
          <cell r="K410">
            <v>7.0000000000000007E-2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F411">
            <v>0</v>
          </cell>
          <cell r="G411">
            <v>0</v>
          </cell>
          <cell r="H411">
            <v>0</v>
          </cell>
          <cell r="I411">
            <v>7.0000000000000007E-2</v>
          </cell>
          <cell r="J411">
            <v>0</v>
          </cell>
          <cell r="K411">
            <v>7.0000000000000007E-2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F412">
            <v>0</v>
          </cell>
          <cell r="G412">
            <v>0</v>
          </cell>
          <cell r="H412">
            <v>0</v>
          </cell>
          <cell r="I412">
            <v>7.0000000000000007E-2</v>
          </cell>
          <cell r="J412">
            <v>0</v>
          </cell>
          <cell r="K412">
            <v>7.0000000000000007E-2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F413">
            <v>0</v>
          </cell>
          <cell r="G413">
            <v>0</v>
          </cell>
          <cell r="H413">
            <v>0</v>
          </cell>
          <cell r="I413">
            <v>7.0000000000000007E-2</v>
          </cell>
          <cell r="J413">
            <v>0</v>
          </cell>
          <cell r="K413">
            <v>7.0000000000000007E-2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F414">
            <v>0</v>
          </cell>
          <cell r="G414">
            <v>0</v>
          </cell>
          <cell r="H414">
            <v>0</v>
          </cell>
          <cell r="I414">
            <v>7.0000000000000007E-2</v>
          </cell>
          <cell r="J414">
            <v>0</v>
          </cell>
          <cell r="K414">
            <v>7.0000000000000007E-2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F416">
            <v>0</v>
          </cell>
          <cell r="G416">
            <v>0</v>
          </cell>
          <cell r="H416">
            <v>0</v>
          </cell>
          <cell r="I416">
            <v>7.0000000000000007E-2</v>
          </cell>
          <cell r="J416">
            <v>0</v>
          </cell>
          <cell r="K416">
            <v>7.0000000000000007E-2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F417">
            <v>0</v>
          </cell>
          <cell r="G417">
            <v>0</v>
          </cell>
          <cell r="H417">
            <v>0</v>
          </cell>
          <cell r="I417">
            <v>7.0000000000000007E-2</v>
          </cell>
          <cell r="J417">
            <v>0</v>
          </cell>
          <cell r="K417">
            <v>7.0000000000000007E-2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F419">
            <v>0</v>
          </cell>
          <cell r="G419">
            <v>0</v>
          </cell>
          <cell r="H419">
            <v>0</v>
          </cell>
          <cell r="I419">
            <v>7.0000000000000007E-2</v>
          </cell>
          <cell r="J419">
            <v>0</v>
          </cell>
          <cell r="K419">
            <v>7.0000000000000007E-2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F420">
            <v>0</v>
          </cell>
          <cell r="G420">
            <v>0</v>
          </cell>
          <cell r="H420">
            <v>0</v>
          </cell>
          <cell r="I420">
            <v>7.0000000000000007E-2</v>
          </cell>
          <cell r="J420">
            <v>0</v>
          </cell>
          <cell r="K420">
            <v>7.0000000000000007E-2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F421">
            <v>0</v>
          </cell>
          <cell r="G421">
            <v>0</v>
          </cell>
          <cell r="H421">
            <v>0</v>
          </cell>
          <cell r="I421">
            <v>7.0000000000000007E-2</v>
          </cell>
          <cell r="J421">
            <v>0</v>
          </cell>
          <cell r="K421">
            <v>7.0000000000000007E-2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F422">
            <v>0</v>
          </cell>
          <cell r="G422">
            <v>0</v>
          </cell>
          <cell r="H422">
            <v>0</v>
          </cell>
          <cell r="I422">
            <v>7.0000000000000007E-2</v>
          </cell>
          <cell r="J422">
            <v>0</v>
          </cell>
          <cell r="K422">
            <v>7.0000000000000007E-2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F423">
            <v>0</v>
          </cell>
          <cell r="G423">
            <v>0</v>
          </cell>
          <cell r="H423">
            <v>0</v>
          </cell>
          <cell r="I423">
            <v>7.0000000000000007E-2</v>
          </cell>
          <cell r="J423">
            <v>0</v>
          </cell>
          <cell r="K423">
            <v>7.0000000000000007E-2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F424">
            <v>0</v>
          </cell>
          <cell r="G424">
            <v>0</v>
          </cell>
          <cell r="H424">
            <v>0</v>
          </cell>
          <cell r="I424">
            <v>0.15</v>
          </cell>
          <cell r="J424">
            <v>0</v>
          </cell>
          <cell r="K424">
            <v>0.15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F425">
            <v>0</v>
          </cell>
          <cell r="G425">
            <v>0</v>
          </cell>
          <cell r="H425">
            <v>0</v>
          </cell>
          <cell r="I425">
            <v>0.15</v>
          </cell>
          <cell r="J425">
            <v>0</v>
          </cell>
          <cell r="K425">
            <v>0.15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0.15</v>
          </cell>
          <cell r="J426">
            <v>0</v>
          </cell>
          <cell r="K426">
            <v>0.15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F427">
            <v>0</v>
          </cell>
          <cell r="G427">
            <v>0</v>
          </cell>
          <cell r="H427">
            <v>0</v>
          </cell>
          <cell r="I427">
            <v>0.13</v>
          </cell>
          <cell r="J427">
            <v>0.17</v>
          </cell>
          <cell r="K427">
            <v>0.30000000000000004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F428">
            <v>0</v>
          </cell>
          <cell r="G428">
            <v>0</v>
          </cell>
          <cell r="H428">
            <v>0</v>
          </cell>
          <cell r="I428">
            <v>0.13</v>
          </cell>
          <cell r="J428">
            <v>0.17</v>
          </cell>
          <cell r="K428">
            <v>0.30000000000000004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0.15</v>
          </cell>
          <cell r="J430">
            <v>0.15</v>
          </cell>
          <cell r="K430">
            <v>0.3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F431">
            <v>0</v>
          </cell>
          <cell r="G431">
            <v>0</v>
          </cell>
          <cell r="H431">
            <v>0</v>
          </cell>
          <cell r="I431">
            <v>0.15</v>
          </cell>
          <cell r="J431">
            <v>0.15</v>
          </cell>
          <cell r="K431">
            <v>0.3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F432">
            <v>0</v>
          </cell>
          <cell r="G432">
            <v>0</v>
          </cell>
          <cell r="H432">
            <v>0</v>
          </cell>
          <cell r="I432">
            <v>0.15</v>
          </cell>
          <cell r="J432">
            <v>0.15</v>
          </cell>
          <cell r="K432">
            <v>0.3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0.2</v>
          </cell>
          <cell r="J433">
            <v>0.25</v>
          </cell>
          <cell r="K433">
            <v>0.45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F434">
            <v>0</v>
          </cell>
          <cell r="G434">
            <v>0</v>
          </cell>
          <cell r="H434">
            <v>0</v>
          </cell>
          <cell r="I434">
            <v>0.2</v>
          </cell>
          <cell r="J434">
            <v>0.25</v>
          </cell>
          <cell r="K434">
            <v>0.45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F435">
            <v>0</v>
          </cell>
          <cell r="G435">
            <v>0</v>
          </cell>
          <cell r="H435">
            <v>0</v>
          </cell>
          <cell r="I435">
            <v>0.2</v>
          </cell>
          <cell r="J435">
            <v>0.25</v>
          </cell>
          <cell r="K435">
            <v>0.45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F436">
            <v>0</v>
          </cell>
          <cell r="G436">
            <v>0</v>
          </cell>
          <cell r="H436">
            <v>0</v>
          </cell>
          <cell r="I436">
            <v>0.25</v>
          </cell>
          <cell r="J436">
            <v>0.5</v>
          </cell>
          <cell r="K436">
            <v>0.75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0.3</v>
          </cell>
          <cell r="J437">
            <v>0.6</v>
          </cell>
          <cell r="K437">
            <v>0.89999999999999991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F438">
            <v>0</v>
          </cell>
          <cell r="G438">
            <v>0</v>
          </cell>
          <cell r="H438">
            <v>0</v>
          </cell>
          <cell r="I438">
            <v>0.35</v>
          </cell>
          <cell r="J438">
            <v>0.85</v>
          </cell>
          <cell r="K438">
            <v>1.2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F439">
            <v>0</v>
          </cell>
          <cell r="G439">
            <v>0</v>
          </cell>
          <cell r="H439">
            <v>0</v>
          </cell>
          <cell r="I439">
            <v>0.41</v>
          </cell>
          <cell r="J439">
            <v>0.93</v>
          </cell>
          <cell r="K439">
            <v>1.34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F441">
            <v>0</v>
          </cell>
          <cell r="G441">
            <v>0</v>
          </cell>
          <cell r="H441">
            <v>0</v>
          </cell>
          <cell r="I441">
            <v>0.61</v>
          </cell>
          <cell r="J441">
            <v>2.69</v>
          </cell>
          <cell r="K441">
            <v>3.3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F442">
            <v>0</v>
          </cell>
          <cell r="G442">
            <v>0</v>
          </cell>
          <cell r="H442">
            <v>0</v>
          </cell>
          <cell r="I442">
            <v>0.81</v>
          </cell>
          <cell r="J442">
            <v>4.58</v>
          </cell>
          <cell r="K442">
            <v>5.3900000000000006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F443">
            <v>0</v>
          </cell>
          <cell r="G443">
            <v>0</v>
          </cell>
          <cell r="H443">
            <v>0</v>
          </cell>
          <cell r="I443">
            <v>1.01</v>
          </cell>
          <cell r="J443">
            <v>5.74</v>
          </cell>
          <cell r="K443">
            <v>6.75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F444">
            <v>0</v>
          </cell>
          <cell r="G444">
            <v>0</v>
          </cell>
          <cell r="H444">
            <v>0</v>
          </cell>
          <cell r="I444">
            <v>1.22</v>
          </cell>
          <cell r="J444">
            <v>6.73</v>
          </cell>
          <cell r="K444">
            <v>7.95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F445">
            <v>0</v>
          </cell>
          <cell r="G445">
            <v>0</v>
          </cell>
          <cell r="H445">
            <v>0</v>
          </cell>
          <cell r="I445">
            <v>1.42</v>
          </cell>
          <cell r="J445">
            <v>7.28</v>
          </cell>
          <cell r="K445">
            <v>8.6999999999999993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F446">
            <v>0</v>
          </cell>
          <cell r="G446">
            <v>0</v>
          </cell>
          <cell r="H446">
            <v>0</v>
          </cell>
          <cell r="I446">
            <v>1.62</v>
          </cell>
          <cell r="J446">
            <v>8.42</v>
          </cell>
          <cell r="K446">
            <v>10.039999999999999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F447">
            <v>0</v>
          </cell>
          <cell r="G447">
            <v>0</v>
          </cell>
          <cell r="H447">
            <v>0</v>
          </cell>
          <cell r="I447">
            <v>1.82</v>
          </cell>
          <cell r="J447">
            <v>9.42</v>
          </cell>
          <cell r="K447">
            <v>11.24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F448">
            <v>0</v>
          </cell>
          <cell r="G448">
            <v>0</v>
          </cell>
          <cell r="H448">
            <v>0</v>
          </cell>
          <cell r="I448">
            <v>2.0299999999999998</v>
          </cell>
          <cell r="J448">
            <v>10.42</v>
          </cell>
          <cell r="K448">
            <v>12.45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F449">
            <v>0</v>
          </cell>
          <cell r="G449">
            <v>0</v>
          </cell>
          <cell r="H449">
            <v>0</v>
          </cell>
          <cell r="I449">
            <v>2.23</v>
          </cell>
          <cell r="J449">
            <v>11.72</v>
          </cell>
          <cell r="K449">
            <v>13.950000000000001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F450">
            <v>0</v>
          </cell>
          <cell r="G450">
            <v>0</v>
          </cell>
          <cell r="H450">
            <v>0</v>
          </cell>
          <cell r="I450">
            <v>2.4300000000000002</v>
          </cell>
          <cell r="J450">
            <v>12.57</v>
          </cell>
          <cell r="K450">
            <v>15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F452">
            <v>0</v>
          </cell>
          <cell r="G452">
            <v>0</v>
          </cell>
          <cell r="H452">
            <v>0</v>
          </cell>
          <cell r="I452">
            <v>2.84</v>
          </cell>
          <cell r="J452">
            <v>15.16</v>
          </cell>
          <cell r="K452">
            <v>18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F453">
            <v>0</v>
          </cell>
          <cell r="G453">
            <v>0</v>
          </cell>
          <cell r="H453">
            <v>0</v>
          </cell>
          <cell r="I453">
            <v>3.04</v>
          </cell>
          <cell r="J453">
            <v>16.45</v>
          </cell>
          <cell r="K453">
            <v>19.489999999999998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F454">
            <v>0</v>
          </cell>
          <cell r="G454">
            <v>0</v>
          </cell>
          <cell r="H454">
            <v>0</v>
          </cell>
          <cell r="I454">
            <v>3.24</v>
          </cell>
          <cell r="J454">
            <v>17.75</v>
          </cell>
          <cell r="K454">
            <v>20.990000000000002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F455">
            <v>0</v>
          </cell>
          <cell r="G455">
            <v>0</v>
          </cell>
          <cell r="H455">
            <v>0</v>
          </cell>
          <cell r="I455">
            <v>3.45</v>
          </cell>
          <cell r="J455">
            <v>18.54</v>
          </cell>
          <cell r="K455">
            <v>21.99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F456">
            <v>0</v>
          </cell>
          <cell r="G456">
            <v>0</v>
          </cell>
          <cell r="H456">
            <v>0</v>
          </cell>
          <cell r="I456">
            <v>3.65</v>
          </cell>
          <cell r="J456">
            <v>18.84</v>
          </cell>
          <cell r="K456">
            <v>22.49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F457">
            <v>0</v>
          </cell>
          <cell r="G457">
            <v>0</v>
          </cell>
          <cell r="H457">
            <v>0</v>
          </cell>
          <cell r="I457">
            <v>3.85</v>
          </cell>
          <cell r="J457">
            <v>19.89</v>
          </cell>
          <cell r="K457">
            <v>23.740000000000002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F458">
            <v>0</v>
          </cell>
          <cell r="G458">
            <v>0</v>
          </cell>
          <cell r="H458">
            <v>0</v>
          </cell>
          <cell r="I458">
            <v>4.0599999999999996</v>
          </cell>
          <cell r="J458">
            <v>21.66</v>
          </cell>
          <cell r="K458">
            <v>25.72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F459">
            <v>0</v>
          </cell>
          <cell r="G459">
            <v>0</v>
          </cell>
          <cell r="H459">
            <v>0</v>
          </cell>
          <cell r="I459">
            <v>4.26</v>
          </cell>
          <cell r="J459">
            <v>22.74</v>
          </cell>
          <cell r="K459">
            <v>27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F460">
            <v>0</v>
          </cell>
          <cell r="G460">
            <v>0</v>
          </cell>
          <cell r="H460">
            <v>0</v>
          </cell>
          <cell r="I460">
            <v>4.47</v>
          </cell>
          <cell r="J460">
            <v>27.16</v>
          </cell>
          <cell r="K460">
            <v>31.63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F461">
            <v>0</v>
          </cell>
          <cell r="G461">
            <v>0</v>
          </cell>
          <cell r="H461">
            <v>0</v>
          </cell>
          <cell r="I461">
            <v>4.67</v>
          </cell>
          <cell r="J461">
            <v>28.4</v>
          </cell>
          <cell r="K461">
            <v>33.07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F462">
            <v>0</v>
          </cell>
          <cell r="G462">
            <v>0</v>
          </cell>
          <cell r="H462">
            <v>0</v>
          </cell>
          <cell r="I462">
            <v>4.87</v>
          </cell>
          <cell r="J462">
            <v>29.63</v>
          </cell>
          <cell r="K462">
            <v>34.5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F463">
            <v>0</v>
          </cell>
          <cell r="G463">
            <v>0</v>
          </cell>
          <cell r="H463">
            <v>0</v>
          </cell>
          <cell r="I463">
            <v>7.0000000000000007E-2</v>
          </cell>
          <cell r="J463">
            <v>0.23</v>
          </cell>
          <cell r="K463">
            <v>0.30000000000000004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F464">
            <v>0</v>
          </cell>
          <cell r="G464">
            <v>0</v>
          </cell>
          <cell r="H464">
            <v>0</v>
          </cell>
          <cell r="I464">
            <v>7.0000000000000007E-2</v>
          </cell>
          <cell r="J464">
            <v>0.23</v>
          </cell>
          <cell r="K464">
            <v>0.30000000000000004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F465">
            <v>0</v>
          </cell>
          <cell r="G465">
            <v>0</v>
          </cell>
          <cell r="H465">
            <v>0</v>
          </cell>
          <cell r="I465">
            <v>7.0000000000000007E-2</v>
          </cell>
          <cell r="J465">
            <v>0.23</v>
          </cell>
          <cell r="K465">
            <v>0.30000000000000004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</v>
          </cell>
          <cell r="Q465">
            <v>0</v>
          </cell>
          <cell r="R465">
            <v>0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F466">
            <v>0</v>
          </cell>
          <cell r="G466">
            <v>0</v>
          </cell>
          <cell r="H466">
            <v>0</v>
          </cell>
          <cell r="I466">
            <v>0.08</v>
          </cell>
          <cell r="J466">
            <v>0.22</v>
          </cell>
          <cell r="K466">
            <v>0.3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F467">
            <v>0</v>
          </cell>
          <cell r="G467">
            <v>0</v>
          </cell>
          <cell r="H467">
            <v>0</v>
          </cell>
          <cell r="I467">
            <v>0.08</v>
          </cell>
          <cell r="J467">
            <v>0.22</v>
          </cell>
          <cell r="K467">
            <v>0.3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F468">
            <v>0</v>
          </cell>
          <cell r="G468">
            <v>0</v>
          </cell>
          <cell r="H468">
            <v>0</v>
          </cell>
          <cell r="I468">
            <v>0.08</v>
          </cell>
          <cell r="J468">
            <v>0.22</v>
          </cell>
          <cell r="K468">
            <v>0.3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F469">
            <v>0</v>
          </cell>
          <cell r="G469">
            <v>0</v>
          </cell>
          <cell r="H469">
            <v>0</v>
          </cell>
          <cell r="I469">
            <v>0.1</v>
          </cell>
          <cell r="J469">
            <v>0.5</v>
          </cell>
          <cell r="K469">
            <v>0.6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F470">
            <v>0</v>
          </cell>
          <cell r="G470">
            <v>0</v>
          </cell>
          <cell r="H470">
            <v>0</v>
          </cell>
          <cell r="I470">
            <v>0.1</v>
          </cell>
          <cell r="J470">
            <v>0.5</v>
          </cell>
          <cell r="K470">
            <v>0.6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F471">
            <v>0</v>
          </cell>
          <cell r="G471">
            <v>0</v>
          </cell>
          <cell r="H471">
            <v>0</v>
          </cell>
          <cell r="I471">
            <v>0.1</v>
          </cell>
          <cell r="J471">
            <v>0.5</v>
          </cell>
          <cell r="K471">
            <v>0.6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F472">
            <v>0</v>
          </cell>
          <cell r="G472">
            <v>0</v>
          </cell>
          <cell r="H472">
            <v>0</v>
          </cell>
          <cell r="I472">
            <v>0.13</v>
          </cell>
          <cell r="J472">
            <v>0.67</v>
          </cell>
          <cell r="K472">
            <v>0.8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F473">
            <v>0</v>
          </cell>
          <cell r="G473">
            <v>0</v>
          </cell>
          <cell r="H473">
            <v>0</v>
          </cell>
          <cell r="I473">
            <v>0.13</v>
          </cell>
          <cell r="J473">
            <v>0.67</v>
          </cell>
          <cell r="K473">
            <v>0.8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F474">
            <v>0</v>
          </cell>
          <cell r="G474">
            <v>0</v>
          </cell>
          <cell r="H474">
            <v>0</v>
          </cell>
          <cell r="I474">
            <v>0.13</v>
          </cell>
          <cell r="J474">
            <v>0.67</v>
          </cell>
          <cell r="K474">
            <v>0.8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F475">
            <v>0</v>
          </cell>
          <cell r="G475">
            <v>0</v>
          </cell>
          <cell r="H475">
            <v>0</v>
          </cell>
          <cell r="I475">
            <v>0.15</v>
          </cell>
          <cell r="J475">
            <v>0.75</v>
          </cell>
          <cell r="K475">
            <v>0.9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F476">
            <v>0</v>
          </cell>
          <cell r="G476">
            <v>0</v>
          </cell>
          <cell r="H476">
            <v>0</v>
          </cell>
          <cell r="I476">
            <v>0.15</v>
          </cell>
          <cell r="J476">
            <v>0.75</v>
          </cell>
          <cell r="K476">
            <v>0.9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F477">
            <v>0</v>
          </cell>
          <cell r="G477">
            <v>0</v>
          </cell>
          <cell r="H477">
            <v>0</v>
          </cell>
          <cell r="I477">
            <v>0.15</v>
          </cell>
          <cell r="J477">
            <v>0.75</v>
          </cell>
          <cell r="K477">
            <v>0.9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G478">
            <v>0</v>
          </cell>
          <cell r="H478">
            <v>0</v>
          </cell>
          <cell r="I478">
            <v>0.2</v>
          </cell>
          <cell r="J478">
            <v>1</v>
          </cell>
          <cell r="K478">
            <v>1.2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F479">
            <v>0</v>
          </cell>
          <cell r="G479">
            <v>0</v>
          </cell>
          <cell r="H479">
            <v>0</v>
          </cell>
          <cell r="I479">
            <v>0.2</v>
          </cell>
          <cell r="J479">
            <v>1</v>
          </cell>
          <cell r="K479">
            <v>1.2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F480">
            <v>0</v>
          </cell>
          <cell r="G480">
            <v>0</v>
          </cell>
          <cell r="H480">
            <v>0</v>
          </cell>
          <cell r="I480">
            <v>0.2</v>
          </cell>
          <cell r="J480">
            <v>1</v>
          </cell>
          <cell r="K480">
            <v>1.2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F481">
            <v>0</v>
          </cell>
          <cell r="G481">
            <v>0</v>
          </cell>
          <cell r="H481">
            <v>0</v>
          </cell>
          <cell r="I481">
            <v>0.25</v>
          </cell>
          <cell r="J481">
            <v>1.7</v>
          </cell>
          <cell r="K481">
            <v>1.95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F482">
            <v>0</v>
          </cell>
          <cell r="G482">
            <v>0</v>
          </cell>
          <cell r="H482">
            <v>0</v>
          </cell>
          <cell r="I482">
            <v>0.3</v>
          </cell>
          <cell r="J482">
            <v>2.39</v>
          </cell>
          <cell r="K482">
            <v>2.69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F483">
            <v>0</v>
          </cell>
          <cell r="G483">
            <v>0</v>
          </cell>
          <cell r="H483">
            <v>0</v>
          </cell>
          <cell r="I483">
            <v>0.41</v>
          </cell>
          <cell r="J483">
            <v>4.09</v>
          </cell>
          <cell r="K483">
            <v>4.5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F484">
            <v>0</v>
          </cell>
          <cell r="G484">
            <v>0</v>
          </cell>
          <cell r="H484">
            <v>0</v>
          </cell>
          <cell r="I484">
            <v>0.51</v>
          </cell>
          <cell r="J484">
            <v>4.43</v>
          </cell>
          <cell r="K484">
            <v>4.9399999999999995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F485">
            <v>0</v>
          </cell>
          <cell r="G485">
            <v>0</v>
          </cell>
          <cell r="H485">
            <v>0</v>
          </cell>
          <cell r="I485">
            <v>0.61</v>
          </cell>
          <cell r="J485">
            <v>8.09</v>
          </cell>
          <cell r="K485">
            <v>8.6999999999999993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F486">
            <v>0</v>
          </cell>
          <cell r="G486">
            <v>0</v>
          </cell>
          <cell r="H486">
            <v>0</v>
          </cell>
          <cell r="I486">
            <v>0.81</v>
          </cell>
          <cell r="J486">
            <v>11.49</v>
          </cell>
          <cell r="K486">
            <v>12.3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F487">
            <v>0</v>
          </cell>
          <cell r="G487">
            <v>0</v>
          </cell>
          <cell r="H487">
            <v>0</v>
          </cell>
          <cell r="I487">
            <v>1.01</v>
          </cell>
          <cell r="J487">
            <v>18.489999999999998</v>
          </cell>
          <cell r="K487">
            <v>19.5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F488">
            <v>0</v>
          </cell>
          <cell r="G488">
            <v>0</v>
          </cell>
          <cell r="H488">
            <v>0</v>
          </cell>
          <cell r="I488">
            <v>1.22</v>
          </cell>
          <cell r="J488">
            <v>21.27</v>
          </cell>
          <cell r="K488">
            <v>22.49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F489">
            <v>0</v>
          </cell>
          <cell r="G489">
            <v>0</v>
          </cell>
          <cell r="H489">
            <v>0</v>
          </cell>
          <cell r="I489">
            <v>6.49</v>
          </cell>
          <cell r="J489">
            <v>20.29</v>
          </cell>
          <cell r="K489">
            <v>26.78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 refreshError="1"/>
      <sheetData sheetId="391"/>
      <sheetData sheetId="392"/>
      <sheetData sheetId="393"/>
      <sheetData sheetId="394"/>
      <sheetData sheetId="395" refreshError="1"/>
      <sheetData sheetId="396"/>
      <sheetData sheetId="397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/>
      <sheetData sheetId="627"/>
      <sheetData sheetId="628" refreshError="1"/>
      <sheetData sheetId="629"/>
      <sheetData sheetId="630"/>
      <sheetData sheetId="631"/>
      <sheetData sheetId="632"/>
      <sheetData sheetId="633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/>
      <sheetData sheetId="642"/>
      <sheetData sheetId="643"/>
      <sheetData sheetId="644" refreshError="1"/>
      <sheetData sheetId="645"/>
      <sheetData sheetId="646" refreshError="1"/>
      <sheetData sheetId="647" refreshError="1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/>
      <sheetData sheetId="676"/>
      <sheetData sheetId="677"/>
      <sheetData sheetId="678" refreshError="1"/>
      <sheetData sheetId="679" refreshError="1"/>
      <sheetData sheetId="680" refreshError="1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 refreshError="1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 refreshError="1"/>
      <sheetData sheetId="732" refreshError="1"/>
      <sheetData sheetId="733"/>
      <sheetData sheetId="734"/>
      <sheetData sheetId="735"/>
      <sheetData sheetId="736"/>
      <sheetData sheetId="737"/>
      <sheetData sheetId="738"/>
      <sheetData sheetId="739" refreshError="1"/>
      <sheetData sheetId="740"/>
      <sheetData sheetId="741" refreshError="1"/>
      <sheetData sheetId="742" refreshError="1"/>
      <sheetData sheetId="743"/>
      <sheetData sheetId="744" refreshError="1"/>
      <sheetData sheetId="745" refreshError="1"/>
      <sheetData sheetId="746" refreshError="1"/>
      <sheetData sheetId="747"/>
      <sheetData sheetId="748"/>
      <sheetData sheetId="749" refreshError="1"/>
      <sheetData sheetId="750" refreshError="1"/>
      <sheetData sheetId="751"/>
      <sheetData sheetId="752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/>
      <sheetData sheetId="780"/>
      <sheetData sheetId="781" refreshError="1"/>
      <sheetData sheetId="78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ESTI."/>
      <sheetName val="DI-ES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goc"/>
      <sheetName val="tra-vat-lieu"/>
      <sheetName val="CVC"/>
      <sheetName val="ptdg "/>
      <sheetName val="Duong-tk"/>
      <sheetName val="THd-tk"/>
      <sheetName val="ptke"/>
      <sheetName val="tonghop-tk"/>
      <sheetName val="Sheet1"/>
      <sheetName val="Duong-tc"/>
      <sheetName val="TH-tc"/>
      <sheetName val="dtke-tc"/>
      <sheetName val="THk-tc"/>
      <sheetName val="THop-TC"/>
      <sheetName val="Congty"/>
      <sheetName val="VPPN"/>
      <sheetName val="XN74"/>
      <sheetName val="XN54"/>
      <sheetName val="XN33"/>
      <sheetName val="NK96"/>
      <sheetName val="XL4Test5"/>
      <sheetName val="tra_vat_lieu"/>
      <sheetName val="TinhToan"/>
      <sheetName val="ptdg"/>
      <sheetName val="gvl"/>
      <sheetName val="[Duong272-287.xls恴¼iagoc"/>
      <sheetName val="Tra_bang"/>
      <sheetName val="[Duong272-287.xls?¼iagoc"/>
      <sheetName val="S(eet1"/>
      <sheetName val="DT-Dcv"/>
      <sheetName val="ESTI."/>
      <sheetName val="DI-ESTI"/>
      <sheetName val="Thuc thanh"/>
      <sheetName val="_Duong272-287.xls恴¼iagoc"/>
      <sheetName val="BANGTRA"/>
      <sheetName val="Bu_vat_lieu"/>
      <sheetName val="_Duong272-287.xls_¼iagoc"/>
      <sheetName val="ptdg_"/>
      <sheetName val="_Duong272-287.xls?¼iagoc"/>
      <sheetName val="NKCHUNG"/>
      <sheetName val="DS-Thuong 6T dau"/>
      <sheetName val="Sheet3"/>
      <sheetName val="HH THANG 07-2007"/>
      <sheetName val="LUONG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p0000000"/>
      <sheetName val="o0000000"/>
      <sheetName val="q0000000"/>
      <sheetName val="r0000000"/>
      <sheetName val="s0000000"/>
      <sheetName val="t0000000"/>
      <sheetName val="u0000000"/>
      <sheetName val="v0000000"/>
      <sheetName val="000000000000"/>
      <sheetName val="100000000000"/>
      <sheetName val="w0000000"/>
      <sheetName val="ma-pt"/>
      <sheetName val="sat"/>
      <sheetName val="ptvt"/>
      <sheetName val="Sheet2"/>
      <sheetName val="Tro giup"/>
    </sheetNames>
    <sheetDataSet>
      <sheetData sheetId="0"/>
      <sheetData sheetId="1" refreshError="1">
        <row r="4">
          <cell r="B4" t="str">
            <v>c</v>
          </cell>
          <cell r="C4" t="str">
            <v>C¸t vµng</v>
          </cell>
          <cell r="D4" t="str">
            <v>m3</v>
          </cell>
          <cell r="E4">
            <v>111095.39999999998</v>
          </cell>
        </row>
        <row r="5">
          <cell r="B5" t="str">
            <v>x</v>
          </cell>
          <cell r="C5" t="str">
            <v>Xim¨ng PC-300</v>
          </cell>
          <cell r="D5" t="str">
            <v>kg</v>
          </cell>
          <cell r="E5">
            <v>857.43961904761898</v>
          </cell>
        </row>
        <row r="6">
          <cell r="B6" t="str">
            <v>nc</v>
          </cell>
          <cell r="C6" t="str">
            <v>N­íc</v>
          </cell>
          <cell r="D6" t="str">
            <v>LÝt</v>
          </cell>
          <cell r="E6">
            <v>4</v>
          </cell>
        </row>
        <row r="7">
          <cell r="B7" t="str">
            <v>nu</v>
          </cell>
          <cell r="C7" t="str">
            <v>N­íc</v>
          </cell>
          <cell r="D7" t="str">
            <v>LÝt</v>
          </cell>
          <cell r="E7">
            <v>4</v>
          </cell>
        </row>
        <row r="8">
          <cell r="B8" t="str">
            <v>btn</v>
          </cell>
          <cell r="C8" t="str">
            <v>Bªt«ng nhùa</v>
          </cell>
          <cell r="D8" t="str">
            <v xml:space="preserve">TÊn </v>
          </cell>
        </row>
        <row r="9">
          <cell r="B9" t="str">
            <v>#</v>
          </cell>
          <cell r="C9" t="str">
            <v>VËt liÖu kh¸c</v>
          </cell>
          <cell r="D9" t="str">
            <v>%</v>
          </cell>
        </row>
        <row r="10">
          <cell r="B10">
            <v>4</v>
          </cell>
          <cell r="C10" t="str">
            <v>§¸ d¨m 4x6</v>
          </cell>
          <cell r="D10" t="str">
            <v>m3</v>
          </cell>
          <cell r="E10">
            <v>116732.40714285713</v>
          </cell>
        </row>
        <row r="11">
          <cell r="B11" t="str">
            <v>n</v>
          </cell>
          <cell r="C11" t="str">
            <v>Nhùa ®­êng</v>
          </cell>
          <cell r="D11" t="str">
            <v>kg</v>
          </cell>
          <cell r="E11">
            <v>3448.667904761905</v>
          </cell>
        </row>
        <row r="12">
          <cell r="B12">
            <v>1</v>
          </cell>
          <cell r="C12" t="str">
            <v>§¸ d¨m 1x2</v>
          </cell>
          <cell r="D12" t="str">
            <v>m3</v>
          </cell>
          <cell r="E12">
            <v>175526.1714285714</v>
          </cell>
        </row>
        <row r="13">
          <cell r="B13" t="str">
            <v>cpdd1</v>
          </cell>
          <cell r="C13" t="str">
            <v>CÊp phèi ®¸ d¨m</v>
          </cell>
          <cell r="D13" t="str">
            <v>m3</v>
          </cell>
          <cell r="E13">
            <v>162135.8142857143</v>
          </cell>
        </row>
        <row r="14">
          <cell r="B14" t="str">
            <v>cpdd2</v>
          </cell>
          <cell r="C14" t="str">
            <v>CÊp phèi ®¸ d¨m</v>
          </cell>
          <cell r="D14" t="str">
            <v>m3</v>
          </cell>
          <cell r="E14">
            <v>152612.00476190477</v>
          </cell>
        </row>
        <row r="15">
          <cell r="B15" t="str">
            <v>dmz</v>
          </cell>
          <cell r="C15" t="str">
            <v>DÇu Mazut</v>
          </cell>
          <cell r="D15" t="str">
            <v>kg</v>
          </cell>
          <cell r="E15">
            <v>4500</v>
          </cell>
        </row>
        <row r="16">
          <cell r="B16" t="str">
            <v>cpdd</v>
          </cell>
          <cell r="C16" t="str">
            <v>CÊp phèi ®¸ d¨m</v>
          </cell>
          <cell r="D16" t="str">
            <v>m3</v>
          </cell>
          <cell r="E16">
            <v>162135.8142857143</v>
          </cell>
        </row>
        <row r="17">
          <cell r="B17" t="str">
            <v>cui</v>
          </cell>
          <cell r="C17" t="str">
            <v>Cñi</v>
          </cell>
          <cell r="D17" t="str">
            <v>kg</v>
          </cell>
          <cell r="E17">
            <v>500</v>
          </cell>
        </row>
        <row r="18">
          <cell r="B18" t="str">
            <v>d</v>
          </cell>
          <cell r="C18" t="str">
            <v xml:space="preserve">D©y thÐp </v>
          </cell>
          <cell r="D18" t="str">
            <v>kg</v>
          </cell>
          <cell r="E18">
            <v>6333.333333333333</v>
          </cell>
        </row>
        <row r="19">
          <cell r="B19" t="str">
            <v>dh</v>
          </cell>
          <cell r="C19" t="str">
            <v xml:space="preserve">§¸ héc </v>
          </cell>
          <cell r="D19" t="str">
            <v>m3</v>
          </cell>
          <cell r="E19">
            <v>121678.03095238096</v>
          </cell>
        </row>
        <row r="20">
          <cell r="B20">
            <v>2</v>
          </cell>
          <cell r="C20" t="str">
            <v>§¸ d¨m 2x4</v>
          </cell>
          <cell r="D20" t="str">
            <v>m3</v>
          </cell>
          <cell r="E20">
            <v>171659.62380952376</v>
          </cell>
        </row>
        <row r="21">
          <cell r="B21" t="str">
            <v>tbb</v>
          </cell>
          <cell r="C21" t="str">
            <v>Trô biÓn b¸o</v>
          </cell>
          <cell r="D21" t="str">
            <v>Trô</v>
          </cell>
          <cell r="E21">
            <v>235000</v>
          </cell>
        </row>
        <row r="22">
          <cell r="B22">
            <v>0.5</v>
          </cell>
          <cell r="C22" t="str">
            <v>§¸ d¨m 0,5x1</v>
          </cell>
          <cell r="D22" t="str">
            <v>m3</v>
          </cell>
          <cell r="E22">
            <v>175526.1714285714</v>
          </cell>
        </row>
        <row r="23">
          <cell r="B23" t="str">
            <v>di</v>
          </cell>
          <cell r="C23" t="str">
            <v>§inh</v>
          </cell>
          <cell r="D23" t="str">
            <v>kg</v>
          </cell>
          <cell r="E23">
            <v>6190.4761904761899</v>
          </cell>
        </row>
        <row r="24">
          <cell r="B24" t="str">
            <v>g</v>
          </cell>
          <cell r="C24" t="str">
            <v>Gç v¸n</v>
          </cell>
          <cell r="D24" t="str">
            <v>m3</v>
          </cell>
          <cell r="E24">
            <v>1282553.48</v>
          </cell>
        </row>
        <row r="25">
          <cell r="B25" t="str">
            <v>dn</v>
          </cell>
          <cell r="C25" t="str">
            <v xml:space="preserve">Gç ®µ nÑp </v>
          </cell>
          <cell r="D25" t="str">
            <v>m3</v>
          </cell>
          <cell r="E25">
            <v>1282553.48</v>
          </cell>
        </row>
        <row r="26">
          <cell r="B26" t="str">
            <v>s</v>
          </cell>
          <cell r="C26" t="str">
            <v>S¬n</v>
          </cell>
          <cell r="D26" t="str">
            <v>kg</v>
          </cell>
          <cell r="E26">
            <v>26666.666666666664</v>
          </cell>
        </row>
        <row r="27">
          <cell r="B27" t="str">
            <v>q</v>
          </cell>
          <cell r="C27" t="str">
            <v>Que hµn</v>
          </cell>
          <cell r="D27" t="str">
            <v>kg</v>
          </cell>
          <cell r="E27">
            <v>11428.571428571428</v>
          </cell>
        </row>
        <row r="28">
          <cell r="B28" t="str">
            <v>d12</v>
          </cell>
          <cell r="C28" t="str">
            <v>ThÐp trßn d=12mm</v>
          </cell>
          <cell r="D28" t="str">
            <v>kg</v>
          </cell>
          <cell r="E28">
            <v>4391.0716190476187</v>
          </cell>
        </row>
        <row r="29">
          <cell r="B29" t="str">
            <v>d6</v>
          </cell>
          <cell r="C29" t="str">
            <v>ThÐp trßn d=6mm</v>
          </cell>
          <cell r="D29" t="str">
            <v>kg</v>
          </cell>
          <cell r="E29">
            <v>4724.4049523809517</v>
          </cell>
        </row>
        <row r="30">
          <cell r="B30" t="str">
            <v>bdbtn</v>
          </cell>
          <cell r="C30" t="str">
            <v>Bét ®¸ (7%)</v>
          </cell>
          <cell r="D30" t="str">
            <v>kg</v>
          </cell>
          <cell r="E30">
            <v>500</v>
          </cell>
        </row>
        <row r="31">
          <cell r="B31" t="str">
            <v>d16</v>
          </cell>
          <cell r="C31" t="str">
            <v>ThÐp trßn d=16mm</v>
          </cell>
          <cell r="D31" t="str">
            <v>kg</v>
          </cell>
          <cell r="E31">
            <v>4343.452571428571</v>
          </cell>
        </row>
        <row r="32">
          <cell r="B32" t="str">
            <v>dia</v>
          </cell>
          <cell r="C32" t="str">
            <v xml:space="preserve">§inh ®Üa </v>
          </cell>
          <cell r="D32" t="str">
            <v>C¸i</v>
          </cell>
          <cell r="E32">
            <v>2380.9523809523807</v>
          </cell>
        </row>
        <row r="33">
          <cell r="B33" t="str">
            <v>gc</v>
          </cell>
          <cell r="C33" t="str">
            <v>gç v¸n cÇu c«ng t¸c</v>
          </cell>
          <cell r="D33" t="str">
            <v>m3</v>
          </cell>
          <cell r="E33">
            <v>2147779.84</v>
          </cell>
        </row>
        <row r="34">
          <cell r="B34" t="str">
            <v>gg</v>
          </cell>
          <cell r="C34" t="str">
            <v>Gç chèng</v>
          </cell>
          <cell r="D34" t="str">
            <v>m3</v>
          </cell>
          <cell r="E34">
            <v>2147779.84</v>
          </cell>
        </row>
        <row r="35">
          <cell r="B35" t="str">
            <v>ddap</v>
          </cell>
          <cell r="C35" t="str">
            <v>§Êt ®¾p</v>
          </cell>
          <cell r="D35" t="str">
            <v>m3</v>
          </cell>
          <cell r="E35">
            <v>2500</v>
          </cell>
        </row>
        <row r="36">
          <cell r="B36" t="str">
            <v>bl</v>
          </cell>
          <cell r="C36" t="str">
            <v>Bul«ng</v>
          </cell>
          <cell r="D36" t="str">
            <v>C¸i</v>
          </cell>
          <cell r="E36">
            <v>5000</v>
          </cell>
        </row>
        <row r="37">
          <cell r="B37" t="str">
            <v>vc</v>
          </cell>
          <cell r="C37" t="str">
            <v>V«i côc</v>
          </cell>
          <cell r="D37" t="str">
            <v>kg</v>
          </cell>
          <cell r="E37">
            <v>1000</v>
          </cell>
        </row>
        <row r="38">
          <cell r="B38" t="str">
            <v>bd</v>
          </cell>
          <cell r="C38" t="str">
            <v>Bét ®¸</v>
          </cell>
          <cell r="D38" t="str">
            <v>kg</v>
          </cell>
          <cell r="E38">
            <v>476.19047619047615</v>
          </cell>
        </row>
        <row r="39">
          <cell r="B39" t="str">
            <v>dt</v>
          </cell>
          <cell r="C39" t="str">
            <v>D©y thÐp d=3mm</v>
          </cell>
          <cell r="D39" t="str">
            <v>kg</v>
          </cell>
          <cell r="E39">
            <v>4724.4049523809517</v>
          </cell>
        </row>
        <row r="40">
          <cell r="B40" t="str">
            <v>td</v>
          </cell>
          <cell r="C40" t="str">
            <v>T¨ng ®¬</v>
          </cell>
          <cell r="D40" t="str">
            <v>C¸i</v>
          </cell>
          <cell r="E40">
            <v>10000</v>
          </cell>
        </row>
        <row r="41">
          <cell r="B41" t="str">
            <v>bt</v>
          </cell>
          <cell r="C41" t="str">
            <v>Bao t¶i.</v>
          </cell>
          <cell r="D41" t="str">
            <v>m2</v>
          </cell>
          <cell r="E41">
            <v>3800</v>
          </cell>
        </row>
        <row r="42">
          <cell r="B42" t="str">
            <v>ds</v>
          </cell>
          <cell r="C42" t="str">
            <v>§Êt sÐt dÎo</v>
          </cell>
          <cell r="D42" t="str">
            <v>m3</v>
          </cell>
          <cell r="E42">
            <v>30000</v>
          </cell>
        </row>
        <row r="43">
          <cell r="B43" t="str">
            <v>ph</v>
          </cell>
          <cell r="C43" t="str">
            <v>PhÌn chua</v>
          </cell>
          <cell r="D43" t="str">
            <v>Kg</v>
          </cell>
          <cell r="E43">
            <v>10000</v>
          </cell>
        </row>
        <row r="44">
          <cell r="B44" t="str">
            <v>m16</v>
          </cell>
          <cell r="C44" t="str">
            <v>Bul«ng M16</v>
          </cell>
          <cell r="D44" t="str">
            <v>C¸i</v>
          </cell>
          <cell r="E44">
            <v>2500</v>
          </cell>
        </row>
        <row r="45">
          <cell r="B45" t="str">
            <v>x400</v>
          </cell>
          <cell r="C45" t="str">
            <v>Xim¨ng PC-400</v>
          </cell>
          <cell r="D45" t="str">
            <v>kg</v>
          </cell>
          <cell r="E45">
            <v>871.72533333333331</v>
          </cell>
        </row>
        <row r="46">
          <cell r="B46" t="str">
            <v>d8</v>
          </cell>
          <cell r="C46" t="str">
            <v>ThÐp trßn d=8mm</v>
          </cell>
          <cell r="D46" t="str">
            <v>kg</v>
          </cell>
          <cell r="E46">
            <v>4724.4049523809517</v>
          </cell>
        </row>
        <row r="47">
          <cell r="B47" t="str">
            <v>d10</v>
          </cell>
          <cell r="C47" t="str">
            <v>ThÐp trßn d=10mm</v>
          </cell>
          <cell r="D47" t="str">
            <v>kg</v>
          </cell>
          <cell r="E47">
            <v>4438.6906666666664</v>
          </cell>
        </row>
        <row r="48">
          <cell r="B48" t="str">
            <v>d14</v>
          </cell>
          <cell r="C48" t="str">
            <v>ThÐp trßn d=14mm</v>
          </cell>
          <cell r="D48" t="str">
            <v>kg</v>
          </cell>
          <cell r="E48">
            <v>4391.0716190476187</v>
          </cell>
        </row>
        <row r="49">
          <cell r="B49" t="str">
            <v>gid</v>
          </cell>
          <cell r="C49" t="str">
            <v>GiÊy dÇu</v>
          </cell>
          <cell r="D49" t="str">
            <v>m2</v>
          </cell>
          <cell r="E49">
            <v>7000</v>
          </cell>
        </row>
        <row r="50">
          <cell r="B50" t="str">
            <v>®ay</v>
          </cell>
          <cell r="C50" t="str">
            <v>§ay</v>
          </cell>
          <cell r="D50" t="str">
            <v>kg</v>
          </cell>
          <cell r="E50">
            <v>7000</v>
          </cell>
        </row>
        <row r="51">
          <cell r="B51" t="str">
            <v>xg</v>
          </cell>
          <cell r="C51" t="str">
            <v>X¨ng</v>
          </cell>
          <cell r="D51" t="str">
            <v>kg</v>
          </cell>
          <cell r="E51">
            <v>6440</v>
          </cell>
        </row>
        <row r="52">
          <cell r="B52" t="str">
            <v>«</v>
          </cell>
          <cell r="C52" t="str">
            <v>«xy</v>
          </cell>
          <cell r="D52" t="str">
            <v>chai</v>
          </cell>
          <cell r="E52">
            <v>53000</v>
          </cell>
        </row>
        <row r="53">
          <cell r="B53" t="str">
            <v>th</v>
          </cell>
          <cell r="C53" t="str">
            <v>ThÐp h×nh</v>
          </cell>
          <cell r="D53" t="str">
            <v>kg</v>
          </cell>
          <cell r="E53">
            <v>4629.1668571428563</v>
          </cell>
        </row>
        <row r="54">
          <cell r="B54" t="str">
            <v>t</v>
          </cell>
          <cell r="C54" t="str">
            <v>ThÐp b¶n</v>
          </cell>
          <cell r="D54" t="str">
            <v>kg</v>
          </cell>
          <cell r="E54">
            <v>4629.1668571428563</v>
          </cell>
        </row>
        <row r="55">
          <cell r="B55" t="str">
            <v>d18</v>
          </cell>
          <cell r="C55" t="str">
            <v>ThÐp trßn d=18mm</v>
          </cell>
          <cell r="D55" t="str">
            <v>kg</v>
          </cell>
          <cell r="E55">
            <v>4343.452571428571</v>
          </cell>
        </row>
        <row r="56">
          <cell r="B56" t="str">
            <v>tba</v>
          </cell>
          <cell r="C56" t="str">
            <v>ThÐp b¶n</v>
          </cell>
          <cell r="D56" t="str">
            <v>kg</v>
          </cell>
          <cell r="E56">
            <v>4629.1668571428563</v>
          </cell>
        </row>
        <row r="57">
          <cell r="B57" t="str">
            <v>xb</v>
          </cell>
          <cell r="C57" t="str">
            <v>§¸ x« bå</v>
          </cell>
          <cell r="D57" t="str">
            <v>m3</v>
          </cell>
          <cell r="E57">
            <v>33333.333333333328</v>
          </cell>
        </row>
        <row r="58">
          <cell r="B58" t="str">
            <v>d22</v>
          </cell>
          <cell r="C58" t="str">
            <v>ThÐp trßn d=22mm</v>
          </cell>
          <cell r="D58" t="str">
            <v>kg</v>
          </cell>
          <cell r="E58">
            <v>4343.452571428571</v>
          </cell>
        </row>
        <row r="59">
          <cell r="B59" t="str">
            <v>®</v>
          </cell>
          <cell r="C59" t="str">
            <v>§Êt ®Ìn</v>
          </cell>
          <cell r="D59" t="str">
            <v>kg</v>
          </cell>
          <cell r="E59">
            <v>8600</v>
          </cell>
        </row>
        <row r="60">
          <cell r="B60" t="str">
            <v>a</v>
          </cell>
          <cell r="C60" t="str">
            <v>Axªtylen</v>
          </cell>
          <cell r="D60" t="str">
            <v>Chai</v>
          </cell>
          <cell r="E60">
            <v>140000</v>
          </cell>
        </row>
        <row r="61">
          <cell r="B61" t="str">
            <v>m28</v>
          </cell>
          <cell r="C61" t="str">
            <v>Bul«ng M28x105</v>
          </cell>
          <cell r="D61" t="str">
            <v>C¸i</v>
          </cell>
          <cell r="E61">
            <v>5600</v>
          </cell>
        </row>
        <row r="62">
          <cell r="B62" t="str">
            <v>dau</v>
          </cell>
          <cell r="C62" t="str">
            <v>DÇu b«i tr¬n</v>
          </cell>
          <cell r="D62" t="str">
            <v>kg</v>
          </cell>
          <cell r="E62">
            <v>2500</v>
          </cell>
        </row>
        <row r="63">
          <cell r="B63" t="str">
            <v>pc</v>
          </cell>
          <cell r="C63" t="str">
            <v>PhÌn chua</v>
          </cell>
          <cell r="D63" t="str">
            <v>kg</v>
          </cell>
          <cell r="E63">
            <v>9600</v>
          </cell>
        </row>
        <row r="64">
          <cell r="B64" t="str">
            <v>gmc</v>
          </cell>
          <cell r="C64" t="str">
            <v>Gç mÆt cÇu</v>
          </cell>
          <cell r="D64" t="str">
            <v>m3</v>
          </cell>
          <cell r="E64">
            <v>2148409.84</v>
          </cell>
        </row>
        <row r="65">
          <cell r="B65" t="str">
            <v>cc</v>
          </cell>
          <cell r="C65" t="str">
            <v>C©y chèng</v>
          </cell>
          <cell r="D65" t="str">
            <v>C©y</v>
          </cell>
          <cell r="E65">
            <v>8000</v>
          </cell>
        </row>
        <row r="66">
          <cell r="B66" t="str">
            <v>db</v>
          </cell>
          <cell r="C66" t="str">
            <v>D©y buéc</v>
          </cell>
          <cell r="D66" t="str">
            <v>kg</v>
          </cell>
          <cell r="E66">
            <v>6045.454545454545</v>
          </cell>
        </row>
        <row r="67">
          <cell r="B67" t="str">
            <v>d20</v>
          </cell>
          <cell r="C67" t="str">
            <v>ThÐp trßn d=20mm</v>
          </cell>
          <cell r="D67" t="str">
            <v>kg</v>
          </cell>
          <cell r="E67">
            <v>4343.452571428571</v>
          </cell>
        </row>
        <row r="68">
          <cell r="B68" t="str">
            <v>d25</v>
          </cell>
          <cell r="C68" t="str">
            <v>ThÐp trßn d=25mm</v>
          </cell>
          <cell r="D68" t="str">
            <v>kg</v>
          </cell>
          <cell r="E68">
            <v>4343.452571428571</v>
          </cell>
        </row>
        <row r="69">
          <cell r="B69" t="str">
            <v>0.5btn</v>
          </cell>
          <cell r="C69" t="str">
            <v>§¸ 0,5x1 (20%)</v>
          </cell>
          <cell r="D69" t="str">
            <v>m3</v>
          </cell>
          <cell r="E69">
            <v>159647.84761904762</v>
          </cell>
        </row>
        <row r="70">
          <cell r="B70" t="str">
            <v>1btn</v>
          </cell>
          <cell r="C70" t="str">
            <v>§¸ 1x2 (30%)</v>
          </cell>
          <cell r="D70" t="str">
            <v>m3</v>
          </cell>
          <cell r="E70">
            <v>159647.84761904762</v>
          </cell>
        </row>
        <row r="71">
          <cell r="B71" t="str">
            <v>cbtn</v>
          </cell>
          <cell r="C71" t="str">
            <v>C¸t (43%)</v>
          </cell>
          <cell r="D71" t="str">
            <v>m3</v>
          </cell>
          <cell r="E71">
            <v>91545.333333333314</v>
          </cell>
        </row>
        <row r="72">
          <cell r="B72" t="str">
            <v>nbtn</v>
          </cell>
          <cell r="C72" t="str">
            <v>Nhùa (5,8%)</v>
          </cell>
          <cell r="D72" t="str">
            <v>kg</v>
          </cell>
          <cell r="E72">
            <v>3431.3915238095237</v>
          </cell>
        </row>
        <row r="73">
          <cell r="B73" t="str">
            <v>#p</v>
          </cell>
          <cell r="C73" t="str">
            <v>VËt liÖu phô</v>
          </cell>
          <cell r="D73" t="str">
            <v>%</v>
          </cell>
        </row>
        <row r="74">
          <cell r="B74" t="str">
            <v>&gt;18</v>
          </cell>
          <cell r="C74" t="str">
            <v>ThÐp trßn d&gt;18mm</v>
          </cell>
          <cell r="D74" t="str">
            <v>kg</v>
          </cell>
        </row>
        <row r="75">
          <cell r="B75" t="str">
            <v>dmn</v>
          </cell>
          <cell r="C75" t="str">
            <v>§¸ m¹t (18%)</v>
          </cell>
          <cell r="D75" t="str">
            <v>m3</v>
          </cell>
        </row>
        <row r="76">
          <cell r="B76" t="str">
            <v>am</v>
          </cell>
          <cell r="C76" t="str">
            <v>§¸ d¨m</v>
          </cell>
          <cell r="D76" t="str">
            <v>m3</v>
          </cell>
        </row>
        <row r="77">
          <cell r="B77" t="str">
            <v>dm</v>
          </cell>
          <cell r="C77" t="str">
            <v>§¸ m¹t</v>
          </cell>
          <cell r="D77" t="str">
            <v>m3</v>
          </cell>
        </row>
        <row r="78">
          <cell r="B78" t="str">
            <v>ddtc</v>
          </cell>
          <cell r="C78" t="str">
            <v>§¸ d¨m tiªu chuÈn</v>
          </cell>
          <cell r="D78" t="str">
            <v>m3</v>
          </cell>
        </row>
        <row r="79">
          <cell r="B79" t="str">
            <v>dhc</v>
          </cell>
          <cell r="C79" t="str">
            <v>§Êt h÷u c¬</v>
          </cell>
          <cell r="D79" t="str">
            <v>m3</v>
          </cell>
        </row>
        <row r="80">
          <cell r="B80" t="str">
            <v>dg</v>
          </cell>
          <cell r="C80" t="str">
            <v>§inh ®­êng</v>
          </cell>
          <cell r="D80" t="str">
            <v>C¸i</v>
          </cell>
        </row>
        <row r="81">
          <cell r="B81" t="str">
            <v>cr</v>
          </cell>
          <cell r="C81" t="str">
            <v>§inh Cr¨mpong</v>
          </cell>
          <cell r="D81" t="str">
            <v>C¸i</v>
          </cell>
          <cell r="E81">
            <v>2500</v>
          </cell>
        </row>
        <row r="82">
          <cell r="B82" t="str">
            <v>m20</v>
          </cell>
          <cell r="C82" t="str">
            <v>Bul«ng M20</v>
          </cell>
          <cell r="D82" t="str">
            <v>C¸i</v>
          </cell>
          <cell r="E82">
            <v>5000</v>
          </cell>
        </row>
        <row r="83">
          <cell r="B83" t="str">
            <v>cgo</v>
          </cell>
          <cell r="C83" t="str">
            <v>Cäc gç d=8-10cm</v>
          </cell>
          <cell r="D83" t="str">
            <v>m</v>
          </cell>
        </row>
        <row r="84">
          <cell r="B84" t="str">
            <v>ctre</v>
          </cell>
          <cell r="C84" t="str">
            <v>Cäc tre</v>
          </cell>
          <cell r="D84" t="str">
            <v>m</v>
          </cell>
        </row>
        <row r="85">
          <cell r="B85" t="str">
            <v>ct</v>
          </cell>
          <cell r="C85" t="str">
            <v>Cèt thÐp</v>
          </cell>
          <cell r="D85" t="str">
            <v>kg</v>
          </cell>
        </row>
        <row r="86">
          <cell r="B86" t="str">
            <v>day</v>
          </cell>
          <cell r="C86" t="str">
            <v>D©y</v>
          </cell>
          <cell r="D86" t="str">
            <v>kg</v>
          </cell>
        </row>
        <row r="87">
          <cell r="B87" t="str">
            <v>o</v>
          </cell>
          <cell r="C87" t="str">
            <v>èng ®æ d=300</v>
          </cell>
          <cell r="D87" t="str">
            <v xml:space="preserve">m </v>
          </cell>
        </row>
        <row r="88">
          <cell r="B88" t="str">
            <v>o60</v>
          </cell>
          <cell r="C88" t="str">
            <v>èng d=60cm; L=4m</v>
          </cell>
          <cell r="D88" t="str">
            <v>èng</v>
          </cell>
        </row>
        <row r="89">
          <cell r="B89" t="str">
            <v>o100</v>
          </cell>
          <cell r="C89" t="str">
            <v>èng d=100cm; L=1m</v>
          </cell>
          <cell r="D89" t="str">
            <v>m</v>
          </cell>
        </row>
        <row r="90">
          <cell r="B90" t="str">
            <v>on</v>
          </cell>
          <cell r="C90" t="str">
            <v>èng nèi</v>
          </cell>
          <cell r="D90" t="str">
            <v>m</v>
          </cell>
        </row>
        <row r="91">
          <cell r="B91" t="str">
            <v>ot</v>
          </cell>
          <cell r="C91" t="str">
            <v>èng thÐp luån c¸p</v>
          </cell>
          <cell r="D91" t="str">
            <v>m</v>
          </cell>
        </row>
        <row r="92">
          <cell r="B92" t="str">
            <v>g25x25</v>
          </cell>
          <cell r="C92" t="str">
            <v>G¹ch 25x25</v>
          </cell>
          <cell r="D92" t="str">
            <v>Viªn</v>
          </cell>
        </row>
        <row r="93">
          <cell r="B93" t="str">
            <v>go</v>
          </cell>
          <cell r="C93" t="str">
            <v>G¹ch èng 10x10x20</v>
          </cell>
          <cell r="D93" t="str">
            <v>viªn</v>
          </cell>
        </row>
        <row r="94">
          <cell r="B94" t="str">
            <v>gt</v>
          </cell>
          <cell r="C94" t="str">
            <v xml:space="preserve">G¹ch thÎ </v>
          </cell>
          <cell r="D94" t="str">
            <v>viªn</v>
          </cell>
        </row>
        <row r="95">
          <cell r="B95" t="str">
            <v>gk</v>
          </cell>
          <cell r="C95" t="str">
            <v>Gç kª</v>
          </cell>
          <cell r="D95" t="str">
            <v>m3</v>
          </cell>
          <cell r="E95">
            <v>2148409.84</v>
          </cell>
        </row>
        <row r="96">
          <cell r="B96" t="str">
            <v>gd</v>
          </cell>
          <cell r="C96" t="str">
            <v>Gç lµm khe co gian</v>
          </cell>
          <cell r="D96" t="str">
            <v>m3</v>
          </cell>
        </row>
        <row r="97">
          <cell r="B97" t="str">
            <v>ll</v>
          </cell>
          <cell r="C97" t="str">
            <v>LËp l¸ch</v>
          </cell>
          <cell r="D97" t="str">
            <v xml:space="preserve">bé </v>
          </cell>
          <cell r="E97">
            <v>200000</v>
          </cell>
        </row>
        <row r="98">
          <cell r="B98" t="str">
            <v>lc</v>
          </cell>
          <cell r="C98" t="str">
            <v>L­ìi c­a s¾t</v>
          </cell>
          <cell r="D98" t="str">
            <v>C¸i</v>
          </cell>
        </row>
        <row r="99">
          <cell r="B99" t="str">
            <v>lt</v>
          </cell>
          <cell r="C99" t="str">
            <v>L­íi thÐp ®Þnh vÞ</v>
          </cell>
          <cell r="D99" t="str">
            <v>kg</v>
          </cell>
        </row>
        <row r="100">
          <cell r="B100" t="str">
            <v>nt</v>
          </cell>
          <cell r="C100" t="str">
            <v>Nhò t­¬ng 60% nhùa</v>
          </cell>
          <cell r="D100" t="str">
            <v>Kg</v>
          </cell>
        </row>
        <row r="101">
          <cell r="B101" t="str">
            <v>r</v>
          </cell>
          <cell r="C101" t="str">
            <v>Ray</v>
          </cell>
          <cell r="D101" t="str">
            <v>kg</v>
          </cell>
          <cell r="E101">
            <v>4500</v>
          </cell>
        </row>
        <row r="102">
          <cell r="B102" t="str">
            <v>tv</v>
          </cell>
          <cell r="C102" t="str">
            <v>Tµ vÑt gç (14x20x180)</v>
          </cell>
          <cell r="D102" t="str">
            <v>thanh</v>
          </cell>
          <cell r="E102">
            <v>108248.10393600001</v>
          </cell>
        </row>
        <row r="103">
          <cell r="B103" t="str">
            <v>gcn</v>
          </cell>
          <cell r="C103" t="str">
            <v>Gç chång nÒ (14x18x140)</v>
          </cell>
          <cell r="D103" t="str">
            <v>thanh</v>
          </cell>
          <cell r="E103">
            <v>108248.10393600001</v>
          </cell>
        </row>
        <row r="104">
          <cell r="B104" t="str">
            <v>tg</v>
          </cell>
          <cell r="C104" t="str">
            <v>ThÐp gãc</v>
          </cell>
          <cell r="D104" t="str">
            <v>kg</v>
          </cell>
        </row>
        <row r="105">
          <cell r="B105" t="str">
            <v>i</v>
          </cell>
          <cell r="C105" t="str">
            <v>ThÐp I</v>
          </cell>
          <cell r="D105" t="str">
            <v>kg</v>
          </cell>
        </row>
        <row r="106">
          <cell r="B106" t="str">
            <v>tr</v>
          </cell>
          <cell r="C106" t="str">
            <v>ThÐp trßn</v>
          </cell>
          <cell r="D106" t="str">
            <v>kg</v>
          </cell>
          <cell r="E106">
            <v>4724.4049523809517</v>
          </cell>
        </row>
        <row r="107">
          <cell r="B107">
            <v>10</v>
          </cell>
          <cell r="C107" t="str">
            <v>ThÐp trßn d&lt;=10mm</v>
          </cell>
          <cell r="D107" t="str">
            <v>kg</v>
          </cell>
        </row>
        <row r="108">
          <cell r="B108" t="str">
            <v>t4-6</v>
          </cell>
          <cell r="C108" t="str">
            <v>ThÐp trßn d=4-6mm</v>
          </cell>
          <cell r="D108" t="str">
            <v>kg</v>
          </cell>
        </row>
        <row r="109">
          <cell r="B109" t="str">
            <v>d4</v>
          </cell>
          <cell r="C109" t="str">
            <v>ThÐp trßn d=4mm</v>
          </cell>
          <cell r="D109" t="str">
            <v>kg</v>
          </cell>
        </row>
        <row r="110">
          <cell r="B110" t="str">
            <v>&gt;10</v>
          </cell>
          <cell r="C110" t="str">
            <v>ThÐp trßn d&gt;10mm</v>
          </cell>
          <cell r="D110" t="str">
            <v>kg</v>
          </cell>
        </row>
        <row r="111">
          <cell r="B111" t="str">
            <v>vl</v>
          </cell>
          <cell r="C111" t="str">
            <v>V÷a lãt</v>
          </cell>
          <cell r="D111" t="str">
            <v>m3</v>
          </cell>
        </row>
        <row r="112">
          <cell r="B112" t="str">
            <v>vu</v>
          </cell>
          <cell r="C112" t="str">
            <v>V÷a M</v>
          </cell>
          <cell r="D112" t="str">
            <v>m3</v>
          </cell>
        </row>
        <row r="113">
          <cell r="B113" t="str">
            <v>bbcn</v>
          </cell>
          <cell r="C113" t="str">
            <v>BiÓn b¸o tªn cÇu</v>
          </cell>
          <cell r="D113" t="str">
            <v>C¸i</v>
          </cell>
          <cell r="E113">
            <v>450000</v>
          </cell>
        </row>
        <row r="114">
          <cell r="B114" t="str">
            <v>vmm</v>
          </cell>
          <cell r="C114" t="str">
            <v xml:space="preserve">V÷a miÕt m¹ch </v>
          </cell>
          <cell r="D114" t="str">
            <v>m3</v>
          </cell>
        </row>
        <row r="115">
          <cell r="B115" t="str">
            <v>xmt</v>
          </cell>
          <cell r="C115" t="str">
            <v>Xim¨ng tr¾ng</v>
          </cell>
          <cell r="D115" t="str">
            <v>kg</v>
          </cell>
        </row>
        <row r="116">
          <cell r="B116" t="str">
            <v>Tra nh©n c«ng</v>
          </cell>
          <cell r="E116" t="str">
            <v>§­êng</v>
          </cell>
        </row>
        <row r="117">
          <cell r="B117">
            <v>2.5</v>
          </cell>
          <cell r="C117" t="str">
            <v>Nh©n c«ng bËc 2,5/7</v>
          </cell>
          <cell r="D117" t="str">
            <v xml:space="preserve">C«ng </v>
          </cell>
          <cell r="E117">
            <v>12517.48</v>
          </cell>
        </row>
        <row r="118">
          <cell r="B118">
            <v>2.7</v>
          </cell>
          <cell r="C118" t="str">
            <v>Nh©n c«ng bËc 2,7/7</v>
          </cell>
          <cell r="D118" t="str">
            <v xml:space="preserve">C«ng </v>
          </cell>
          <cell r="E118">
            <v>12754.74</v>
          </cell>
        </row>
        <row r="119">
          <cell r="B119">
            <v>3</v>
          </cell>
          <cell r="C119" t="str">
            <v>Nh©n c«ng bËc 3,0/7</v>
          </cell>
          <cell r="D119" t="str">
            <v xml:space="preserve">C«ng </v>
          </cell>
          <cell r="E119">
            <v>13110.65</v>
          </cell>
        </row>
        <row r="120">
          <cell r="B120">
            <v>3.2</v>
          </cell>
          <cell r="C120" t="str">
            <v>Nh©n c«ng bËc 3,2/7</v>
          </cell>
          <cell r="D120" t="str">
            <v xml:space="preserve">C«ng </v>
          </cell>
          <cell r="E120">
            <v>13389.78</v>
          </cell>
        </row>
        <row r="121">
          <cell r="B121">
            <v>3.5</v>
          </cell>
          <cell r="C121" t="str">
            <v>Nh©n c«ng bËc 3,5/7</v>
          </cell>
          <cell r="D121" t="str">
            <v xml:space="preserve">C«ng </v>
          </cell>
          <cell r="E121">
            <v>13808.49</v>
          </cell>
        </row>
        <row r="122">
          <cell r="B122">
            <v>3.7</v>
          </cell>
          <cell r="C122" t="str">
            <v>Nh©n c«ng bËc 3,7/7</v>
          </cell>
          <cell r="D122" t="str">
            <v xml:space="preserve">C«ng </v>
          </cell>
          <cell r="E122">
            <v>14087.63</v>
          </cell>
        </row>
        <row r="123">
          <cell r="B123" t="str">
            <v>n4</v>
          </cell>
          <cell r="C123" t="str">
            <v>Nh©n c«ng bËc 4,0/7</v>
          </cell>
          <cell r="D123" t="str">
            <v xml:space="preserve">C«ng </v>
          </cell>
          <cell r="E123">
            <v>14506.34</v>
          </cell>
        </row>
        <row r="124">
          <cell r="B124">
            <v>4.5</v>
          </cell>
          <cell r="C124" t="str">
            <v>Nh©n c«ng bËc 4,5/7</v>
          </cell>
          <cell r="D124" t="str">
            <v xml:space="preserve">C«ng </v>
          </cell>
          <cell r="E124">
            <v>15936.92</v>
          </cell>
        </row>
        <row r="125">
          <cell r="E125" t="str">
            <v>CÇu cèng</v>
          </cell>
        </row>
        <row r="126">
          <cell r="B126" t="str">
            <v>2,5c</v>
          </cell>
          <cell r="C126" t="str">
            <v>Nh©n c«ng bËc 2,5/7</v>
          </cell>
          <cell r="D126" t="str">
            <v xml:space="preserve">C«ng </v>
          </cell>
          <cell r="E126">
            <v>13215.32</v>
          </cell>
        </row>
        <row r="127">
          <cell r="B127" t="str">
            <v>2,7c</v>
          </cell>
          <cell r="C127" t="str">
            <v>Nh©n c«ng bËc 2,7/7</v>
          </cell>
          <cell r="D127" t="str">
            <v xml:space="preserve">C«ng </v>
          </cell>
          <cell r="E127">
            <v>13480.5</v>
          </cell>
        </row>
        <row r="128">
          <cell r="B128" t="str">
            <v>3c</v>
          </cell>
          <cell r="C128" t="str">
            <v>Nh©n c«ng bËc 3,0/7</v>
          </cell>
          <cell r="D128" t="str">
            <v xml:space="preserve">C«ng </v>
          </cell>
          <cell r="E128">
            <v>13878.28</v>
          </cell>
        </row>
        <row r="129">
          <cell r="B129" t="str">
            <v>3,2c</v>
          </cell>
          <cell r="C129" t="str">
            <v>Nh©n c«ng bËc 3,2/7</v>
          </cell>
          <cell r="D129" t="str">
            <v xml:space="preserve">C«ng </v>
          </cell>
          <cell r="E129">
            <v>14171.37</v>
          </cell>
        </row>
        <row r="130">
          <cell r="B130" t="str">
            <v>3,5c</v>
          </cell>
          <cell r="C130" t="str">
            <v>Nh©n c«ng bËc 3,5/7</v>
          </cell>
          <cell r="D130" t="str">
            <v xml:space="preserve">C«ng </v>
          </cell>
          <cell r="E130">
            <v>14611.02</v>
          </cell>
        </row>
        <row r="131">
          <cell r="B131" t="str">
            <v>3,7c</v>
          </cell>
          <cell r="C131" t="str">
            <v>Nh©n c«ng bËc 3,7/7</v>
          </cell>
          <cell r="D131" t="str">
            <v xml:space="preserve">C«ng </v>
          </cell>
          <cell r="E131">
            <v>14904.11</v>
          </cell>
        </row>
        <row r="132">
          <cell r="B132" t="str">
            <v>4c</v>
          </cell>
          <cell r="C132" t="str">
            <v>Nh©n c«ng bËc 4,0/7</v>
          </cell>
          <cell r="D132" t="str">
            <v xml:space="preserve">C«ng </v>
          </cell>
          <cell r="E132">
            <v>15343.75</v>
          </cell>
        </row>
        <row r="133">
          <cell r="B133" t="str">
            <v>4,5c</v>
          </cell>
          <cell r="C133" t="str">
            <v>Nh©n c«ng bËc 4,5/7</v>
          </cell>
          <cell r="D133" t="str">
            <v xml:space="preserve">C«ng </v>
          </cell>
          <cell r="E133">
            <v>16913.91</v>
          </cell>
        </row>
        <row r="135">
          <cell r="B135" t="str">
            <v>TRA MAÏY TC</v>
          </cell>
        </row>
        <row r="136">
          <cell r="B136" t="str">
            <v>bv</v>
          </cell>
          <cell r="C136" t="str">
            <v>B¬m v÷a XM</v>
          </cell>
          <cell r="D136" t="str">
            <v>Ca</v>
          </cell>
          <cell r="E136">
            <v>125828</v>
          </cell>
        </row>
        <row r="137">
          <cell r="B137" t="str">
            <v>mr50</v>
          </cell>
          <cell r="C137" t="str">
            <v>M¸y r¶I 50-60m3/h</v>
          </cell>
          <cell r="D137" t="str">
            <v>Ca</v>
          </cell>
          <cell r="E137">
            <v>1177680</v>
          </cell>
        </row>
        <row r="138">
          <cell r="B138" t="str">
            <v>c10t</v>
          </cell>
          <cell r="C138" t="str">
            <v>CÈu 10T</v>
          </cell>
          <cell r="D138" t="str">
            <v>Ca</v>
          </cell>
          <cell r="E138">
            <v>615511</v>
          </cell>
        </row>
        <row r="139">
          <cell r="B139" t="str">
            <v>c5t</v>
          </cell>
          <cell r="C139" t="str">
            <v>CÈu 5T</v>
          </cell>
          <cell r="D139" t="str">
            <v>Ca</v>
          </cell>
          <cell r="E139">
            <v>292034</v>
          </cell>
        </row>
        <row r="140">
          <cell r="B140" t="str">
            <v>c16t</v>
          </cell>
          <cell r="C140" t="str">
            <v>CÈu 16T</v>
          </cell>
          <cell r="D140" t="str">
            <v>Ca</v>
          </cell>
          <cell r="E140">
            <v>823425</v>
          </cell>
        </row>
        <row r="141">
          <cell r="B141" t="str">
            <v>c25T</v>
          </cell>
          <cell r="C141" t="str">
            <v>CÈu 25T</v>
          </cell>
          <cell r="D141" t="str">
            <v>Ca</v>
          </cell>
          <cell r="E141">
            <v>1148366</v>
          </cell>
        </row>
        <row r="142">
          <cell r="B142" t="str">
            <v>50t</v>
          </cell>
          <cell r="C142" t="str">
            <v>CÈu xÝch 50T</v>
          </cell>
          <cell r="D142" t="str">
            <v>Ca</v>
          </cell>
          <cell r="E142">
            <v>1639226</v>
          </cell>
        </row>
        <row r="143">
          <cell r="B143" t="str">
            <v>k250</v>
          </cell>
          <cell r="C143" t="str">
            <v>KÝch 250T</v>
          </cell>
          <cell r="D143" t="str">
            <v>Ca</v>
          </cell>
          <cell r="E143">
            <v>86813</v>
          </cell>
        </row>
        <row r="144">
          <cell r="B144" t="str">
            <v>k500</v>
          </cell>
          <cell r="C144" t="str">
            <v>KÝch 500T</v>
          </cell>
          <cell r="D144" t="str">
            <v>Ca</v>
          </cell>
          <cell r="E144">
            <v>102248</v>
          </cell>
        </row>
        <row r="145">
          <cell r="B145" t="str">
            <v>db1</v>
          </cell>
          <cell r="C145" t="str">
            <v>M¸y ®Çm bµn 1KW</v>
          </cell>
          <cell r="D145" t="str">
            <v>Ca</v>
          </cell>
          <cell r="E145">
            <v>32525</v>
          </cell>
        </row>
        <row r="146">
          <cell r="B146" t="str">
            <v>b75</v>
          </cell>
          <cell r="C146" t="str">
            <v>M¸y b¬m n­íc 75CV</v>
          </cell>
          <cell r="D146" t="str">
            <v>Ca</v>
          </cell>
          <cell r="E146">
            <v>466499</v>
          </cell>
        </row>
        <row r="147">
          <cell r="B147" t="str">
            <v>b20</v>
          </cell>
          <cell r="C147" t="str">
            <v>M¸y b¬m n­íc 20CV</v>
          </cell>
          <cell r="D147" t="str">
            <v>Ca</v>
          </cell>
          <cell r="E147">
            <v>140009</v>
          </cell>
        </row>
        <row r="148">
          <cell r="B148" t="str">
            <v>cg</v>
          </cell>
          <cell r="C148" t="str">
            <v>M¸y c¾t èng</v>
          </cell>
          <cell r="D148" t="str">
            <v>Ca</v>
          </cell>
          <cell r="E148">
            <v>46496</v>
          </cell>
        </row>
        <row r="149">
          <cell r="B149" t="str">
            <v>cth</v>
          </cell>
          <cell r="C149" t="str">
            <v>M¸y c¾t thÐp</v>
          </cell>
          <cell r="D149" t="str">
            <v>Ca</v>
          </cell>
          <cell r="E149">
            <v>164322</v>
          </cell>
        </row>
        <row r="150">
          <cell r="B150" t="str">
            <v>cong</v>
          </cell>
          <cell r="C150" t="str">
            <v>M¸y cuèn èng</v>
          </cell>
          <cell r="D150" t="str">
            <v>Ca</v>
          </cell>
          <cell r="E150">
            <v>43589</v>
          </cell>
        </row>
        <row r="151">
          <cell r="B151" t="str">
            <v>h23</v>
          </cell>
          <cell r="C151" t="str">
            <v>M¸y hµn 23KW</v>
          </cell>
          <cell r="D151" t="str">
            <v>Ca</v>
          </cell>
          <cell r="E151">
            <v>77338</v>
          </cell>
        </row>
        <row r="152">
          <cell r="B152" t="str">
            <v>m#</v>
          </cell>
          <cell r="C152" t="str">
            <v>M¸y kh¸c</v>
          </cell>
          <cell r="D152" t="str">
            <v>%</v>
          </cell>
        </row>
        <row r="153">
          <cell r="B153" t="str">
            <v>nk</v>
          </cell>
          <cell r="C153" t="str">
            <v>M¸y nÐn khÝ 10m3/h</v>
          </cell>
          <cell r="D153" t="str">
            <v>Ca</v>
          </cell>
          <cell r="E153">
            <v>28854</v>
          </cell>
        </row>
        <row r="154">
          <cell r="B154" t="str">
            <v>250l</v>
          </cell>
          <cell r="C154" t="str">
            <v>M¸y trén 250l</v>
          </cell>
          <cell r="D154" t="str">
            <v>Ca</v>
          </cell>
          <cell r="E154">
            <v>96272</v>
          </cell>
        </row>
        <row r="155">
          <cell r="B155" t="str">
            <v>80l</v>
          </cell>
          <cell r="C155" t="str">
            <v>M¸y trén v÷a 80l</v>
          </cell>
          <cell r="D155" t="str">
            <v>Ca</v>
          </cell>
          <cell r="E155">
            <v>45294</v>
          </cell>
        </row>
        <row r="156">
          <cell r="B156" t="str">
            <v>vt</v>
          </cell>
          <cell r="C156" t="str">
            <v>M¸y vËn th¨ng 0,8T</v>
          </cell>
          <cell r="D156" t="str">
            <v>Ca</v>
          </cell>
          <cell r="E156">
            <v>54495</v>
          </cell>
        </row>
        <row r="157">
          <cell r="B157" t="str">
            <v>pl3</v>
          </cell>
          <cell r="C157" t="str">
            <v>Pal¨ng xÝch 3T</v>
          </cell>
          <cell r="D157" t="str">
            <v>Ca</v>
          </cell>
          <cell r="E157">
            <v>90447</v>
          </cell>
        </row>
        <row r="158">
          <cell r="B158" t="str">
            <v>200t</v>
          </cell>
          <cell r="C158" t="str">
            <v>Sµ lan 200T</v>
          </cell>
          <cell r="D158" t="str">
            <v>Ca</v>
          </cell>
          <cell r="E158">
            <v>325023</v>
          </cell>
        </row>
        <row r="159">
          <cell r="B159" t="str">
            <v>400t</v>
          </cell>
          <cell r="C159" t="str">
            <v>Sµ lan 400T</v>
          </cell>
          <cell r="D159" t="str">
            <v>Ca</v>
          </cell>
          <cell r="E159">
            <v>670875</v>
          </cell>
        </row>
        <row r="160">
          <cell r="B160" t="str">
            <v>toi5</v>
          </cell>
          <cell r="C160" t="str">
            <v>Têi ®iÖn 5T</v>
          </cell>
          <cell r="D160" t="str">
            <v>Ca</v>
          </cell>
          <cell r="E160">
            <v>70440</v>
          </cell>
        </row>
        <row r="161">
          <cell r="B161" t="str">
            <v>150cv</v>
          </cell>
          <cell r="C161" t="str">
            <v>Tµu kÐo 150cv</v>
          </cell>
          <cell r="D161" t="str">
            <v>Ca</v>
          </cell>
          <cell r="E161">
            <v>775474</v>
          </cell>
        </row>
        <row r="162">
          <cell r="B162" t="str">
            <v>ld</v>
          </cell>
          <cell r="C162" t="str">
            <v>Xe lao dÇm</v>
          </cell>
          <cell r="D162" t="str">
            <v>Ca</v>
          </cell>
          <cell r="E162">
            <v>2382049</v>
          </cell>
        </row>
        <row r="163">
          <cell r="B163" t="str">
            <v>mu110</v>
          </cell>
          <cell r="C163" t="str">
            <v>M¸y ñi 110cv</v>
          </cell>
          <cell r="D163" t="str">
            <v>Ca</v>
          </cell>
          <cell r="E163">
            <v>669348</v>
          </cell>
        </row>
        <row r="164">
          <cell r="B164" t="str">
            <v>ms110</v>
          </cell>
          <cell r="C164" t="str">
            <v>M¸y san 110cv</v>
          </cell>
          <cell r="D164" t="str">
            <v>Ca</v>
          </cell>
          <cell r="E164">
            <v>584271</v>
          </cell>
        </row>
        <row r="165">
          <cell r="B165" t="str">
            <v>dbl25</v>
          </cell>
          <cell r="C165" t="str">
            <v>§Çm b¸nh lèp 25T</v>
          </cell>
          <cell r="D165" t="str">
            <v>Ca</v>
          </cell>
          <cell r="E165">
            <v>505651</v>
          </cell>
        </row>
        <row r="166">
          <cell r="B166" t="str">
            <v>ottn5</v>
          </cell>
          <cell r="C166" t="str">
            <v>¤t« t­íi n­íc 5m3</v>
          </cell>
          <cell r="D166" t="str">
            <v>Ca</v>
          </cell>
          <cell r="E166">
            <v>343052</v>
          </cell>
        </row>
        <row r="167">
          <cell r="B167" t="str">
            <v>md25</v>
          </cell>
          <cell r="C167" t="str">
            <v>M¸y ®Çm 25T</v>
          </cell>
          <cell r="D167" t="str">
            <v>Ca</v>
          </cell>
          <cell r="E167">
            <v>505651</v>
          </cell>
        </row>
        <row r="168">
          <cell r="B168" t="str">
            <v>md9</v>
          </cell>
          <cell r="C168" t="str">
            <v>M¸y ®Çm 9T</v>
          </cell>
          <cell r="D168" t="str">
            <v>Ca</v>
          </cell>
          <cell r="E168">
            <v>443844</v>
          </cell>
        </row>
        <row r="169">
          <cell r="B169" t="str">
            <v>mr</v>
          </cell>
          <cell r="C169" t="str">
            <v>M¸y r¶i 20T/h</v>
          </cell>
          <cell r="D169" t="str">
            <v>Ca</v>
          </cell>
          <cell r="E169">
            <v>643252</v>
          </cell>
        </row>
        <row r="170">
          <cell r="B170" t="str">
            <v>l10</v>
          </cell>
          <cell r="C170" t="str">
            <v>Lu 10T</v>
          </cell>
          <cell r="D170" t="str">
            <v>Ca</v>
          </cell>
          <cell r="E170">
            <v>288922</v>
          </cell>
        </row>
        <row r="171">
          <cell r="B171" t="str">
            <v>l8.5</v>
          </cell>
          <cell r="C171" t="str">
            <v>M¸y lu 8.5T</v>
          </cell>
          <cell r="D171" t="str">
            <v>Ca</v>
          </cell>
          <cell r="E171">
            <v>252823</v>
          </cell>
        </row>
        <row r="172">
          <cell r="B172" t="str">
            <v>lbl16</v>
          </cell>
          <cell r="C172" t="str">
            <v>Lu b¸nh lèp 16T</v>
          </cell>
          <cell r="D172" t="str">
            <v>Ca</v>
          </cell>
          <cell r="E172">
            <v>432053</v>
          </cell>
        </row>
        <row r="173">
          <cell r="B173" t="str">
            <v>tt20-25</v>
          </cell>
          <cell r="C173" t="str">
            <v>Tr¹m trén 20-25T/h</v>
          </cell>
          <cell r="D173" t="str">
            <v>Ca</v>
          </cell>
          <cell r="E173">
            <v>5156262</v>
          </cell>
        </row>
        <row r="174">
          <cell r="B174" t="str">
            <v>mx0.6</v>
          </cell>
          <cell r="C174" t="str">
            <v>M¸y xóc 0,6m3</v>
          </cell>
          <cell r="D174" t="str">
            <v>Ca</v>
          </cell>
          <cell r="E174">
            <v>469958</v>
          </cell>
        </row>
        <row r="175">
          <cell r="B175" t="str">
            <v>mx1,25</v>
          </cell>
          <cell r="C175" t="str">
            <v>M¸y xóc 1,25m3</v>
          </cell>
          <cell r="D175" t="str">
            <v>Ca</v>
          </cell>
          <cell r="E175">
            <v>713258</v>
          </cell>
        </row>
        <row r="176">
          <cell r="B176" t="str">
            <v>lr25</v>
          </cell>
          <cell r="C176" t="str">
            <v>Lu rung 25T</v>
          </cell>
          <cell r="D176" t="str">
            <v>Ca</v>
          </cell>
          <cell r="E176">
            <v>928648</v>
          </cell>
        </row>
        <row r="177">
          <cell r="B177" t="str">
            <v>ottn7t</v>
          </cell>
          <cell r="C177" t="str">
            <v>¤t« t­íi nhùa 7T</v>
          </cell>
          <cell r="D177" t="str">
            <v>Ca</v>
          </cell>
          <cell r="E177">
            <v>745096</v>
          </cell>
        </row>
        <row r="178">
          <cell r="B178" t="str">
            <v>ot7t</v>
          </cell>
          <cell r="C178" t="str">
            <v>¤t« tù ®æ 7T</v>
          </cell>
          <cell r="D178" t="str">
            <v>Ca</v>
          </cell>
          <cell r="E178">
            <v>444551</v>
          </cell>
        </row>
        <row r="179">
          <cell r="B179" t="str">
            <v>ot10t</v>
          </cell>
          <cell r="C179" t="str">
            <v>¤t« tù ®æ 10T</v>
          </cell>
          <cell r="D179" t="str">
            <v>Ca</v>
          </cell>
          <cell r="E179">
            <v>525740</v>
          </cell>
        </row>
        <row r="180">
          <cell r="B180" t="str">
            <v>dd</v>
          </cell>
          <cell r="C180" t="str">
            <v>M¸y ®Çm dïi 1,5KW</v>
          </cell>
          <cell r="D180" t="str">
            <v>Ca</v>
          </cell>
          <cell r="E180">
            <v>37456</v>
          </cell>
        </row>
        <row r="181">
          <cell r="B181" t="str">
            <v>cu</v>
          </cell>
          <cell r="C181" t="str">
            <v>M¸y c¾t uèn cèt thÐp</v>
          </cell>
          <cell r="D181" t="str">
            <v>Ca</v>
          </cell>
          <cell r="E181">
            <v>39789</v>
          </cell>
        </row>
        <row r="182">
          <cell r="B182" t="str">
            <v>md&lt;=1,25</v>
          </cell>
          <cell r="C182" t="str">
            <v>M¸y ®µo &lt;=1,25m3</v>
          </cell>
          <cell r="D182" t="str">
            <v>Ca</v>
          </cell>
          <cell r="E182">
            <v>1238930</v>
          </cell>
        </row>
        <row r="183">
          <cell r="B183" t="str">
            <v>md&lt;=0.8</v>
          </cell>
          <cell r="C183" t="str">
            <v>M¸y ®µo &lt;=0,8m3</v>
          </cell>
          <cell r="D183" t="str">
            <v>Ca</v>
          </cell>
          <cell r="E183">
            <v>705849</v>
          </cell>
        </row>
        <row r="184">
          <cell r="B184" t="str">
            <v>nk17</v>
          </cell>
          <cell r="C184" t="str">
            <v>M¸y nÐn khÝ 17m3/h</v>
          </cell>
          <cell r="D184" t="str">
            <v>Ca</v>
          </cell>
          <cell r="E184">
            <v>36644</v>
          </cell>
        </row>
        <row r="185">
          <cell r="B185" t="str">
            <v>mu140</v>
          </cell>
          <cell r="C185" t="str">
            <v>M¸y ñi 140cv</v>
          </cell>
          <cell r="D185" t="str">
            <v>Ca</v>
          </cell>
          <cell r="E185">
            <v>865868</v>
          </cell>
        </row>
        <row r="186">
          <cell r="B186" t="str">
            <v>tt50-60</v>
          </cell>
          <cell r="C186" t="str">
            <v>Tr¹m trén 50-60T/h</v>
          </cell>
          <cell r="D186" t="str">
            <v>Ca</v>
          </cell>
          <cell r="E186">
            <v>8261175</v>
          </cell>
        </row>
        <row r="187">
          <cell r="B187" t="str">
            <v>mkxd</v>
          </cell>
          <cell r="C187" t="str">
            <v>M¸y khoan xoay ®Ëp F 65mm</v>
          </cell>
          <cell r="D187" t="str">
            <v>Ca</v>
          </cell>
          <cell r="E187">
            <v>230707</v>
          </cell>
        </row>
        <row r="188">
          <cell r="B188" t="str">
            <v>mk</v>
          </cell>
          <cell r="C188" t="str">
            <v>M¸y khoan cÇm tay F =42mm</v>
          </cell>
          <cell r="D188" t="str">
            <v>Ca</v>
          </cell>
          <cell r="E188">
            <v>35357</v>
          </cell>
        </row>
        <row r="189">
          <cell r="B189" t="str">
            <v>xdk+m</v>
          </cell>
          <cell r="C189" t="str">
            <v>Xe ®Çu kÐo vµ moãc</v>
          </cell>
          <cell r="D189" t="str">
            <v>Ca</v>
          </cell>
          <cell r="E189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 BCTC"/>
      <sheetName val="XLDN 2009"/>
      <sheetName val="XLDN 2009 (2)"/>
      <sheetName val="bien ban tham dinh"/>
      <sheetName val="B08QT-DN "/>
      <sheetName val="LCTT1"/>
      <sheetName val="KQHDSXKD-PHAN 1"/>
      <sheetName val="PAJE"/>
      <sheetName val="CANDOIKETOAN "/>
      <sheetName val="chi so tai chinh"/>
      <sheetName val="TM (TSCĐ)"/>
      <sheetName val="KHU KQKD"/>
      <sheetName val="BUTTOAN"/>
      <sheetName val="KHU CDKT"/>
      <sheetName val="BUTTOAN DC"/>
      <sheetName val="DT"/>
      <sheetName val="pl 1a Tan Cang "/>
      <sheetName val="CHITIEUTAICHINH"/>
      <sheetName val="B04QT-DN"/>
      <sheetName val="B07QT-DN"/>
      <sheetName val="B05QT-DN"/>
      <sheetName val="B06QT-DN "/>
      <sheetName val="DOANH THU "/>
      <sheetName val="CHIPHISXKD"/>
      <sheetName val="B06_PL"/>
      <sheetName val="B07QT-DN2"/>
      <sheetName val="QTOAN BHXH"/>
      <sheetName val="QTOAN BHYT"/>
      <sheetName val="DULIEU BHXH"/>
      <sheetName val="00000000"/>
      <sheetName val="10000000"/>
      <sheetName val="20000000"/>
      <sheetName val="tra-vat-lieu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O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/.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CHTT"/>
      <sheetName val="NLANCONGduong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?0000000"/>
      <sheetName val="XL_x0014_Poppy"/>
      <sheetName val="DTCT"/>
      <sheetName val="XL4Poppy (2䀁"/>
      <sheetName val="Tra_bang"/>
      <sheetName val="NHALCONGdu_x000f_ng"/>
      <sheetName val="Nha_x000e_ cong`#/.g"/>
      <sheetName val="TT35"/>
      <sheetName val="TT"/>
      <sheetName val="THM"/>
      <sheetName val="THAT"/>
      <sheetName val="THTN"/>
      <sheetName val="THGC"/>
      <sheetName val="GCTL"/>
      <sheetName val="DGduong"/>
      <sheetName val="PhatsiûÎ"/>
      <sheetName val="DONGIA"/>
      <sheetName val="CHITIET"/>
      <sheetName val="GIAVL"/>
      <sheetName val="FHANCONGduong"/>
      <sheetName val="N`an cong cong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XL4Poppy (2?"/>
      <sheetName val="Bang_tra"/>
      <sheetName val="Tai khoan"/>
      <sheetName val="CTGS"/>
      <sheetName val="Chiet tinh dz35"/>
      <sheetName val="²"/>
      <sheetName val="Nhan cong`#_.g"/>
      <sheetName val="gvl"/>
      <sheetName val="NHALÃONGduong"/>
      <sheetName val="Óheet1"/>
      <sheetName val="CÈTT"/>
      <sheetName val="TRAN-TÒUONGXUAN"/>
      <sheetName val="XXHXXXXX"/>
      <sheetName val="V!oSL"/>
      <sheetName val="ÄMCTDoiDonVi"/>
      <sheetName val="Dieuchinh"/>
      <sheetName val="vlieu"/>
      <sheetName val="Nha_x000e_ cong`#_.g"/>
      <sheetName val="_0000000"/>
      <sheetName val="XL4Poppy (2_"/>
      <sheetName val="tra_vat_lieu"/>
      <sheetName val="Sh_x0003_"/>
      <sheetName val="MTO REV.2(ARMOR)"/>
      <sheetName val="Nhan ckng cong"/>
      <sheetName val="10_x0010_00000"/>
      <sheetName val="XL4Pop0y (2)"/>
      <sheetName val="Nhan cong`_x0003_/.g"/>
      <sheetName val="HE SO"/>
      <sheetName val="Coc 32 m(Cho mo)"/>
      <sheetName val="Cp&gt;10-Ln&lt;10"/>
      <sheetName val="Ln&lt;20"/>
      <sheetName val="EIRR&gt;1&lt;1"/>
      <sheetName val="EIRR&gt; 2"/>
      <sheetName val="EIRR&lt;2"/>
      <sheetName val="²??t4"/>
      <sheetName val="NHANCONGduo.g"/>
      <sheetName val="2000_x0010_000"/>
      <sheetName val="NHALCOJGduong"/>
      <sheetName val="TPAN-TRUONGXUAN"/>
      <sheetName val="S(eet12"/>
      <sheetName val="TSCD"/>
      <sheetName val="Sh_x0003_?t3"/>
      <sheetName val="Overview"/>
      <sheetName val="MTL$-INTER"/>
      <sheetName val="SUMMARY"/>
      <sheetName val="Nhan cong`_x0003__.g"/>
      <sheetName val="²__t4"/>
      <sheetName val="Sh_x0003__t3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/_g"/>
      <sheetName val="Shegt6"/>
      <sheetName val="Shget7"/>
      <sheetName val="Sjeet8"/>
      <sheetName val="Sheeu15"/>
      <sheetName val="XXXYXXXX"/>
      <sheetName val="KQPTRLNgang"/>
      <sheetName val="DTCP"/>
      <sheetName val="XL4Test5S"/>
      <sheetName val="uniBase"/>
      <sheetName val="vniBase"/>
      <sheetName val="abcBase"/>
      <sheetName val="CLa"/>
      <sheetName val="HL4Poppy"/>
      <sheetName val="Tra KS"/>
      <sheetName val="TRAN-TRUONG塅䕃⹌塅E(2)"/>
      <sheetName val="tra-vat-lieu"/>
      <sheetName val="KKKKKKKK"/>
      <sheetName val="XL4Po`py (2?"/>
      <sheetName val="²??€t4"/>
      <sheetName val="Nhan_cong`#__g"/>
      <sheetName val="Nha_cong`#__g"/>
      <sheetName val="M_x0014_C"/>
      <sheetName val="N`an cgng cong"/>
      <sheetName val="²__€t4"/>
      <sheetName val="chitimc"/>
      <sheetName val="Chiet_tinh_dz35"/>
      <sheetName val="TRAN-TRUONG????E(2)"/>
      <sheetName val="Chi phi khac 4.3KH-CP"/>
      <sheetName val="JD"/>
      <sheetName val="XL4Poppy_(2?"/>
      <sheetName val="chu chuong"/>
      <sheetName val="Chart1"/>
      <sheetName val="NEW-PANEL"/>
      <sheetName val="Phatsi��"/>
      <sheetName val="�"/>
      <sheetName val="�??�t4"/>
      <sheetName val="Truot_nen"/>
      <sheetName val="cvc"/>
      <sheetName val="Sheet!3"/>
      <sheetName val="Nhatkychung"/>
      <sheetName val="Nhatkychung - cu"/>
      <sheetName val="2      0"/>
      <sheetName val="DT32"/>
      <sheetName val="Luong+may"/>
      <sheetName val="DAMNEN KHONG HC"/>
      <sheetName val="DAM NEN HC"/>
      <sheetName val="TRAN-TRUONG____E(2)"/>
      <sheetName val="�__�t4"/>
      <sheetName val="KKKKKKKK (2)"/>
      <sheetName val="KKKKKKKK (2?"/>
      <sheetName val="KKKKKKKK (2_"/>
      <sheetName val="CPTNo"/>
      <sheetName val="QMCT"/>
      <sheetName val="BXLDL"/>
      <sheetName val="THPD ±µ_x0008_&quot;"/>
      <sheetName val="T_NG HOP VL-NC TT"/>
      <sheetName val="XL4Poppy_(2_"/>
      <sheetName val="XL4Po`py (2_"/>
      <sheetName val="________BLDG"/>
      <sheetName val="Quan Ly Ban Ve TKTC"/>
      <sheetName val="CODE"/>
      <sheetName val="FA-LISTING"/>
      <sheetName val="@SO"/>
      <sheetName val="XN'4"/>
      <sheetName val="????????"/>
      <sheetName val="???????? (2)"/>
      <sheetName val="???????? (2?"/>
      <sheetName val="XL4Po`py (2䀁"/>
      <sheetName val="TTDN"/>
      <sheetName val="MTO REV.0"/>
      <sheetName val="XL_x005f_x0014_Poppy"/>
      <sheetName val="Sh_x005f_x0003__x005f_x0000_t3"/>
      <sheetName val="NHALCONGdu_x005f_x000f_ng"/>
      <sheetName val="Nha_x005f_x000e_ cong`#_.g"/>
      <sheetName val="Sh_x005f_x0003_"/>
      <sheetName val="Sh_x005f_x0003__t3"/>
      <sheetName val="PCDH-KMV"/>
      <sheetName val="T.Tinh"/>
      <sheetName val="nhan cong"/>
      <sheetName val="tuong"/>
      <sheetName val="chiet tinh"/>
      <sheetName val="Phatsi??"/>
      <sheetName val="????t4"/>
      <sheetName val="?"/>
      <sheetName val="?_x0010_*???'"/>
      <sheetName val="THPD ±µ_x0008_&quot;???"/>
      <sheetName val="X2.xls_x0002_"/>
      <sheetName val="_x0004_"/>
      <sheetName val="Parem"/>
      <sheetName val="S`eet13"/>
      <sheetName val="________"/>
      <sheetName val="________ (2)"/>
      <sheetName val="________ (2_"/>
      <sheetName val="CHT_x0014_"/>
      <sheetName val="[DT32.xls]Nhan cong`#"/>
      <sheetName val="[DT32.xls]Nha_x000e_ cong`#"/>
      <sheetName val="[DT32.xls]Nhan cong`_x0003_"/>
      <sheetName val="[DT32.xls]Nhan_cong`#"/>
      <sheetName val="[DT32.xls]Nha_cong`#/"/>
      <sheetName val="[DT32.xls][DT32.xls]N"/>
      <sheetName val="XXX೼"/>
      <sheetName val="Lç khoan LK1"/>
      <sheetName val="LME"/>
      <sheetName val="Aux"/>
      <sheetName val="Detailed"/>
      <sheetName val="NHALCO_x000e_Gduong"/>
      <sheetName val="Input"/>
      <sheetName val="THPD ±µ_x0008_&quot;___"/>
      <sheetName val="luong06"/>
      <sheetName val="Phatsi__"/>
      <sheetName val="Pricing Notes"/>
      <sheetName val="O-B"/>
      <sheetName val="S-B"/>
      <sheetName val="V-B"/>
      <sheetName val="²_x005f_x0000__x005f_x0000_t4"/>
      <sheetName val="bang tien luong"/>
      <sheetName val="10_x005f_x0010_00000"/>
      <sheetName val="Nhan cong`_x005f_x0003__.g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XXX೼?XXX"/>
      <sheetName val="__x0010______"/>
      <sheetName val="[DT32.xls]Nha_x005f_x000e_ "/>
      <sheetName val="[DT32.xls]Nhan cong`_"/>
      <sheetName val="GTTBA"/>
      <sheetName val="KKKKKKKK_(2)"/>
      <sheetName val="____t4"/>
      <sheetName val="_"/>
      <sheetName val="Cp_10_Ln_10"/>
      <sheetName val="Ln_20"/>
      <sheetName val="EIRR_1_1"/>
      <sheetName val="EIRR_ 2"/>
      <sheetName val="EIRR_2"/>
      <sheetName val="_________(2)"/>
      <sheetName val="_________(2_"/>
      <sheetName val="thag-go"/>
      <sheetName val="²_x0000__x0000_t4"/>
      <sheetName val="²_x0000__x0000_€t4"/>
      <sheetName val="Sh_x0003__x0000_t3"/>
      <sheetName val="�_x0000__x0000_�t4"/>
      <sheetName val="_x0000__x0000__x0000__x0000__x0000__x0000__x0000__x0000_ (2)"/>
      <sheetName val="_x0000__x0000__x0000__x0000__x0000__x0000__x0000__x0000_ (2?"/>
      <sheetName val="_x0000__x0000__x0000__x0000__x0000__x0000__x0000__x0000_ (2_"/>
      <sheetName val="_x0000__x0000__x0000__x0000__x0000__x0000__x0000__x0000__(2)"/>
      <sheetName val="_x0000__x0010_*_x0000__x0000__x0000_'"/>
      <sheetName val="[DT32.xls][DT32.xls]Nhan cong`#"/>
      <sheetName val="[DT32.xls][DT32.xls]Nha_x000e_ cong`#"/>
      <sheetName val="[DT32.xls][DT32.xls]Nhan cong`_x0003_"/>
      <sheetName val="[DT32.xls][DT32.xls]Nhan_cong`#"/>
      <sheetName val="[DT32.xls][DT32.xls][DT32.xls]N"/>
      <sheetName val="[DT32.xls][DT32.xls]Nha_cong`#/"/>
      <sheetName val="[DT32.xls]Nhan cong`#/.g"/>
      <sheetName val="[DT32.xls]Nha_x000e_ cong`#/.g"/>
      <sheetName val="[DT32.xls]Nhan cong`_x0003_/.g"/>
      <sheetName val="[DT32.xls]Nhan_cong`#/_g"/>
      <sheetName val="[DT32.xls]Nha_cong`#/_g"/>
      <sheetName val="X2.xls_x0002__x0000__x0000_ND_x0002_"/>
      <sheetName val="XXX೼_x0000_XXX"/>
      <sheetName val="_x0000__x0000__x0000__x0000__x0000__x0000__x0000__x0000__(2?"/>
      <sheetName val="???????? (2_"/>
      <sheetName val="????????_(2)"/>
      <sheetName val="????????_(2?"/>
      <sheetName val="X2.xls_x0002_??ND_x0002_"/>
      <sheetName val="_x0004_?"/>
      <sheetName val="X2.xls_x0002___ND_x0002_"/>
      <sheetName val="_x0004__"/>
      <sheetName val="XXX೼_XXX"/>
      <sheetName val="_DT32.xls_Nhan cong`#"/>
      <sheetName val="_DT32.xls_Nha_x000e_ cong`#"/>
      <sheetName val="_DT32.xls_Nhan cong`_x0003_"/>
      <sheetName val="_DT32.xls_Nhan_cong`#"/>
      <sheetName val="_DT32.xls_Nha_cong`#_"/>
      <sheetName val="_DT32.xls__DT32.xls_N"/>
      <sheetName val="_DT32.xls_Nha_x005f_x000e_ "/>
      <sheetName val="_DT32.xls_Nhan cong`_"/>
      <sheetName val="_DT32.xls__DT32.xls_Nhan cong`#"/>
      <sheetName val="_DT32.xls__DT32.xls_Nha_x000e_ cong`#"/>
      <sheetName val="_DT32.xls__DT32.xls_Nhan cong`_x0003_"/>
      <sheetName val="_DT32.xls__DT32.xls_Nhan_cong`#"/>
      <sheetName val="_DT32.xls__DT32.xls__DT32.xls_N"/>
      <sheetName val="_DT32.xls__DT32.xls_Nha_cong`#_"/>
      <sheetName val="_DT32.xls_Nhan cong`#_.g"/>
      <sheetName val="_DT32.xls_Nha_x000e_ cong`#_.g"/>
      <sheetName val="_DT32.xls_Nhan cong`_x0003__.g"/>
      <sheetName val="_DT32.xls_Nhan_cong`#__g"/>
      <sheetName val="_DT32.xls_Nha_cong`#__g"/>
      <sheetName val="_x0000__x0000__x0000__x0000__x0000__x0000__x0000__x0000__(2_"/>
      <sheetName val="PTCT"/>
      <sheetName val="GIAVLIEU"/>
      <sheetName val="[DT32.xls]Nha_x005f_x000e_ cong`#/.g"/>
      <sheetName val="[DT32.xls]Nhan cong`_x005f_x0003_/.g"/>
      <sheetName val="[DT32.xls][DT32.xls]Nha_x005f_x000e_ "/>
      <sheetName val="[DT32.xls][DT32.xls]Nhan cong`_"/>
      <sheetName val="_DT32.xls__DT32.xls_Nha_x005f_x000e_ "/>
      <sheetName val="_DT32.xls__DT32.xls_Nhan cong`_"/>
      <sheetName val="_DT32.xls_Nha_x005f_x000e_ cong`#_.g"/>
      <sheetName val="_DT32.xls_Nhan cong`_x005f_x0003__.g"/>
      <sheetName val="Loading"/>
      <sheetName val="KLHT"/>
      <sheetName val="THPD ±µ_x0008_&quot;_x0000__x0000__x0000_"/>
      <sheetName val="_x0004_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  <sheetName val="tra-vat-lieu"/>
      <sheetName val="DOAM0654CAS"/>
      <sheetName val="hold5"/>
      <sheetName val="hold6"/>
      <sheetName val="thu"/>
      <sheetName val="THANG01"/>
      <sheetName val="THANG02"/>
      <sheetName val="BDAN&amp;TKEO"/>
      <sheetName val="THANG03 "/>
      <sheetName val="THANG06  (2)"/>
      <sheetName val="THANG04"/>
      <sheetName val="THANG05 "/>
      <sheetName val="THANG06 "/>
      <sheetName val="THANG07"/>
      <sheetName val="THANG08 (2)"/>
      <sheetName val="THANG08"/>
      <sheetName val="THANG09 "/>
      <sheetName val="TKEO&amp;BDAN"/>
      <sheetName val="10000000"/>
      <sheetName val="dtct cong"/>
      <sheetName val="daq"/>
      <sheetName val="SG"/>
      <sheetName val="SPS"/>
      <sheetName val="ctTBA"/>
      <sheetName val="Tra_bang"/>
      <sheetName val="MONTHLY MA (VND)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SO_CHUNG"/>
      <sheetName val="MTL$-INTER"/>
      <sheetName val="CDPS"/>
      <sheetName val="ESTI."/>
      <sheetName val="DI-ESTI"/>
      <sheetName val="KSTK-BVTC (2_x0009_"/>
      <sheetName val="KSTK-BVTC (2 "/>
      <sheetName val="TVL"/>
      <sheetName val="XL4Popr{"/>
      <sheetName val="IBASE"/>
      <sheetName val="PAJE"/>
      <sheetName val="dt-thop-聫86-Bn=21m"/>
      <sheetName val="deÿÿu"/>
      <sheetName val="Bang don gia ks-c3"/>
      <sheetName val="Ctinh 10kV"/>
      <sheetName val="dt-thop-k86-Rn=21m"/>
      <sheetName val="Bang don gia ks-c3_____________"/>
      <sheetName val="Gene.Requi"/>
      <sheetName val="dtctiet-k84-Bn=21m"/>
      <sheetName val="uto"/>
      <sheetName val="utoan_"/>
      <sheetName val="utoa"/>
      <sheetName val="utoan_MINH_DU TOAN"/>
      <sheetName val="utoan_M"/>
      <sheetName val="utoan_MINH_DU "/>
      <sheetName val="utoan_MI"/>
      <sheetName val="[DT-G2-6.XLS][DT-G2-6.XLS]utoan"/>
      <sheetName val="utoan\"/>
      <sheetName val="utoan\MINH\DU TOAN"/>
      <sheetName val="utoan\M"/>
      <sheetName val="utoan\MINH\DU "/>
      <sheetName val="utoan\MI"/>
      <sheetName val="Bang don gia ks-c3?????????????"/>
      <sheetName val="Tien Luong"/>
      <sheetName val="_DT-G2-6.XLS__DT-G2-6.XLS_utoan"/>
      <sheetName val="Bang don gia ks-c3_x0000__x0000__x0000__x0000__x0000__x0000__x0000__x0000__x0000__x0000__x0000__x0000_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GSP"/>
      <sheetName val="XL4Test5"/>
      <sheetName val="gVL"/>
    </sheetNames>
    <sheetDataSet>
      <sheetData sheetId="0"/>
      <sheetData sheetId="1" refreshError="1">
        <row r="4">
          <cell r="V4" t="str">
            <v>X</v>
          </cell>
          <cell r="W4" t="str">
            <v>X</v>
          </cell>
          <cell r="X4" t="str">
            <v>X</v>
          </cell>
          <cell r="Y4" t="str">
            <v>X</v>
          </cell>
          <cell r="Z4" t="str">
            <v>X</v>
          </cell>
          <cell r="AA4" t="str">
            <v>X</v>
          </cell>
          <cell r="AB4" t="str">
            <v>X</v>
          </cell>
          <cell r="AC4" t="str">
            <v>X</v>
          </cell>
        </row>
        <row r="5"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L5" t="str">
            <v>X</v>
          </cell>
          <cell r="AO5" t="str">
            <v>X</v>
          </cell>
          <cell r="AP5" t="str">
            <v>X</v>
          </cell>
          <cell r="AQ5" t="str">
            <v>X</v>
          </cell>
          <cell r="AR5" t="str">
            <v>X</v>
          </cell>
          <cell r="AS5" t="str">
            <v>X</v>
          </cell>
          <cell r="AT5" t="str">
            <v>X</v>
          </cell>
        </row>
        <row r="6">
          <cell r="V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B6" t="str">
            <v>X</v>
          </cell>
          <cell r="AC6" t="str">
            <v>X</v>
          </cell>
          <cell r="AL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</row>
        <row r="7">
          <cell r="V7" t="str">
            <v>X</v>
          </cell>
          <cell r="W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A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L7" t="str">
            <v>X</v>
          </cell>
          <cell r="AO7" t="str">
            <v>X</v>
          </cell>
          <cell r="AP7" t="str">
            <v>X</v>
          </cell>
          <cell r="AQ7" t="str">
            <v>X</v>
          </cell>
          <cell r="AR7" t="str">
            <v>X</v>
          </cell>
          <cell r="AS7" t="str">
            <v>X</v>
          </cell>
          <cell r="AT7" t="str">
            <v>X</v>
          </cell>
        </row>
        <row r="9"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A9" t="str">
            <v>X</v>
          </cell>
          <cell r="AB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</row>
        <row r="10">
          <cell r="W10" t="str">
            <v>X</v>
          </cell>
          <cell r="X10" t="str">
            <v>X</v>
          </cell>
          <cell r="Y10" t="str">
            <v>X</v>
          </cell>
          <cell r="Z10" t="str">
            <v>X</v>
          </cell>
          <cell r="AA10" t="str">
            <v>X</v>
          </cell>
          <cell r="AB10" t="str">
            <v>X</v>
          </cell>
          <cell r="AP10" t="str">
            <v>S8</v>
          </cell>
          <cell r="AQ10" t="str">
            <v>S28</v>
          </cell>
          <cell r="AR10" t="str">
            <v>X</v>
          </cell>
          <cell r="AS10" t="str">
            <v>X</v>
          </cell>
        </row>
        <row r="11">
          <cell r="W11" t="str">
            <v>X</v>
          </cell>
          <cell r="X11" t="str">
            <v>X</v>
          </cell>
          <cell r="Y11" t="str">
            <v>X</v>
          </cell>
          <cell r="Z11" t="str">
            <v>X</v>
          </cell>
          <cell r="AA11" t="str">
            <v>X</v>
          </cell>
          <cell r="AB11" t="str">
            <v>X</v>
          </cell>
          <cell r="AP11" t="str">
            <v>S28</v>
          </cell>
          <cell r="AQ11" t="str">
            <v>S10</v>
          </cell>
          <cell r="AR11" t="str">
            <v>S8</v>
          </cell>
          <cell r="AS11" t="str">
            <v>S10</v>
          </cell>
        </row>
        <row r="12">
          <cell r="W12" t="str">
            <v>X</v>
          </cell>
          <cell r="X12" t="str">
            <v>X</v>
          </cell>
          <cell r="Y12" t="str">
            <v>S10</v>
          </cell>
          <cell r="Z12" t="str">
            <v>S28</v>
          </cell>
          <cell r="AA12" t="str">
            <v>X</v>
          </cell>
          <cell r="AB12" t="str">
            <v>X</v>
          </cell>
          <cell r="AQ12" t="str">
            <v>S10</v>
          </cell>
          <cell r="AR12" t="str">
            <v>S28</v>
          </cell>
        </row>
        <row r="15">
          <cell r="V15" t="str">
            <v>Q4</v>
          </cell>
          <cell r="W15" t="str">
            <v>Q4</v>
          </cell>
          <cell r="X15" t="str">
            <v>Q4</v>
          </cell>
          <cell r="Y15" t="str">
            <v>Q4</v>
          </cell>
          <cell r="Z15" t="str">
            <v>Q4</v>
          </cell>
          <cell r="AA15" t="str">
            <v>Q4</v>
          </cell>
          <cell r="AB15" t="str">
            <v>Q4</v>
          </cell>
          <cell r="AC15" t="str">
            <v>Q4</v>
          </cell>
        </row>
        <row r="16">
          <cell r="V16" t="str">
            <v>Q4</v>
          </cell>
          <cell r="W16" t="str">
            <v>Q4</v>
          </cell>
          <cell r="X16" t="str">
            <v>Q4</v>
          </cell>
          <cell r="Y16" t="str">
            <v>Q4</v>
          </cell>
          <cell r="Z16" t="str">
            <v>Q4</v>
          </cell>
          <cell r="AA16" t="str">
            <v>Q4</v>
          </cell>
          <cell r="AB16" t="str">
            <v>Q4</v>
          </cell>
          <cell r="AC16" t="str">
            <v>Q4</v>
          </cell>
          <cell r="AL16" t="str">
            <v>S4</v>
          </cell>
        </row>
        <row r="17">
          <cell r="V17" t="str">
            <v>Q4</v>
          </cell>
          <cell r="W17" t="str">
            <v>Q4</v>
          </cell>
          <cell r="X17" t="str">
            <v>Q4</v>
          </cell>
          <cell r="Y17" t="str">
            <v>Q4</v>
          </cell>
          <cell r="Z17" t="str">
            <v>Q4</v>
          </cell>
          <cell r="AA17" t="str">
            <v>Q4</v>
          </cell>
          <cell r="AB17" t="str">
            <v>Q4</v>
          </cell>
          <cell r="AC17" t="str">
            <v>Q4</v>
          </cell>
          <cell r="AL17" t="str">
            <v>S4</v>
          </cell>
        </row>
        <row r="18">
          <cell r="V18" t="str">
            <v>Q4</v>
          </cell>
          <cell r="W18" t="str">
            <v>Q29</v>
          </cell>
          <cell r="X18" t="str">
            <v>Q29</v>
          </cell>
          <cell r="Y18" t="str">
            <v>Q20</v>
          </cell>
          <cell r="Z18" t="str">
            <v>Q20</v>
          </cell>
          <cell r="AA18" t="str">
            <v>Q29</v>
          </cell>
          <cell r="AB18" t="str">
            <v>Q29</v>
          </cell>
          <cell r="AC18" t="str">
            <v>Q4</v>
          </cell>
          <cell r="AE18" t="str">
            <v>S4</v>
          </cell>
          <cell r="AF18" t="str">
            <v>Q25</v>
          </cell>
          <cell r="AG18" t="str">
            <v>S10</v>
          </cell>
          <cell r="AH18" t="str">
            <v>S2</v>
          </cell>
          <cell r="AI18">
            <v>0</v>
          </cell>
          <cell r="AJ18">
            <v>0</v>
          </cell>
          <cell r="AK18">
            <v>0</v>
          </cell>
          <cell r="AL18" t="str">
            <v>S16</v>
          </cell>
        </row>
        <row r="23">
          <cell r="AH23" t="str">
            <v>S10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00000000"/>
      <sheetName val="10000000"/>
      <sheetName val="Sheet2"/>
      <sheetName val="Sheet1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KQHDKD"/>
      <sheetName val="KHOI_DONG"/>
      <sheetName val="Inctiettk"/>
      <sheetName val="cd taikhoan"/>
      <sheetName val="NK_CHUNG"/>
      <sheetName val="CD_PSINH"/>
      <sheetName val="Sheet3"/>
      <sheetName val="CDKT"/>
      <sheetName val="MAKHACH"/>
      <sheetName val="TH_CNO"/>
      <sheetName val="THCP"/>
      <sheetName val="BQT"/>
      <sheetName val="RG"/>
      <sheetName val="BCVT"/>
      <sheetName val="BKHD"/>
      <sheetName val="MTL$-INTER"/>
      <sheetName val="ଶᐭ8"/>
      <sheetName val="NEW-PANEL"/>
      <sheetName val="C/ngty"/>
      <sheetName val=""/>
      <sheetName val="DOAM0654CAS"/>
      <sheetName val="hold5"/>
      <sheetName val="hold6"/>
      <sheetName val="gVL"/>
      <sheetName val="tienluong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DI-ESTI"/>
      <sheetName val="VC"/>
      <sheetName val="chitiet"/>
      <sheetName val="sat"/>
      <sheetName val="ptvt"/>
      <sheetName val="Phung Thi HIen 18(2_x0009_"/>
      <sheetName val="Le Tri An 2_x0011_(2)"/>
      <sheetName val="H/ang Van Chuong 22(2)"/>
      <sheetName val="Le"/>
      <sheetName val="Phung Thi HIen 18(2 "/>
      <sheetName val="Nguyen Duy Lien ႀ￸(2)"/>
      <sheetName val="DI_ESTI"/>
      <sheetName val="Le Huu Thuy 2_x0019_(2)"/>
      <sheetName val="Hoang Van Chuong "/>
      <sheetName val="X"/>
      <sheetName val="TT"/>
      <sheetName val="tra-vat-lieu"/>
      <sheetName val="Nguyen Duy Lien ??(2)"/>
      <sheetName val="klnd"/>
      <sheetName val="DTmd"/>
      <sheetName val="thnl"/>
      <sheetName val="htxl"/>
      <sheetName val="bvl"/>
      <sheetName val="kpct"/>
      <sheetName val="THKP"/>
      <sheetName val="DG chi tiet"/>
      <sheetName val="Le?Huu Hoa 25(2)"/>
      <sheetName val="??8"/>
      <sheetName val="Hoang Van Chuong ?2(2)"/>
      <sheetName val="X?4Test5"/>
      <sheetName val="Parem"/>
      <sheetName val="LIST"/>
      <sheetName val="C_ngty"/>
      <sheetName val="H_ang Van Chuong 22(2)"/>
      <sheetName val="Nguyen Duy Lien __(2)"/>
      <sheetName val="Le_Huu Hoa 25(2)"/>
      <sheetName val="__8"/>
      <sheetName val="Hoang Van Chuong _2(2)"/>
      <sheetName val="X_4Test5"/>
      <sheetName val="Le Tat Ve M.M (1ÿÿ"/>
      <sheetName val="Le ThÿÿNhan M.M (12)"/>
      <sheetName val="SPL4"/>
      <sheetName val="PTDG"/>
      <sheetName val="T11,12-2001"/>
      <sheetName val="General"/>
      <sheetName val="FD"/>
      <sheetName val="GI"/>
      <sheetName val="EE (3)"/>
      <sheetName val="PAVEMENT"/>
      <sheetName val="TRAFFIC"/>
      <sheetName val="Le Thi Ly 23(2_x0009_"/>
      <sheetName val="THONG KE"/>
      <sheetName val="SOKT-Q3CT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LDC"/>
      <sheetName val="LDB"/>
      <sheetName val="LDA"/>
      <sheetName val="LD"/>
      <sheetName val="SumSBU"/>
      <sheetName val="Girder"/>
      <sheetName val="Truot_nen"/>
      <sheetName val="DD 10KV"/>
      <sheetName val="KEM NGHIEN GIA CONG"/>
      <sheetName val="Le Thi Nha"/>
      <sheetName val="_x0002_"/>
      <sheetName val="XJ74"/>
      <sheetName val="Sheet26"/>
      <sheetName val="NR2Ƞ565 PQ DQ"/>
      <sheetName val="Tra_bang"/>
      <sheetName val="Book 1 Summary"/>
      <sheetName val="ma_pt"/>
      <sheetName val="Le Heu Hoa 25(2_x0009_"/>
      <sheetName val="Hoang Thi Binh 08(2)"/>
      <sheetName val="_x0011_3-8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13)8"/>
      <sheetName val="IBASE"/>
      <sheetName val="VL10KV"/>
      <sheetName val="TBA 250"/>
      <sheetName val="VL 0_4KV"/>
      <sheetName val="VLCong to"/>
      <sheetName val="Le Thi Ly 23(2 "/>
      <sheetName val="Le Heu Hoa 25(2 "/>
      <sheetName val="Pham Thi Thuong  M.M (7i"/>
      <sheetName val="Sbq18"/>
      <sheetName val="DMTK"/>
      <sheetName val="Dinh nghia"/>
      <sheetName val="MïJule2"/>
      <sheetName val="Le Thi Nha??f?_x0001_??"/>
      <sheetName val="_x0002_?"/>
      <sheetName val="Le Thi"/>
      <sheetName val="PR THIEU(2)"/>
      <sheetName val="Module#"/>
      <sheetName val="_x0004_OAM0654CAS"/>
      <sheetName val="N61"/>
      <sheetName val="DTCT"/>
      <sheetName val="ESTI."/>
      <sheetName val="NR2?565 PQ DQ"/>
      <sheetName val="400-015.37"/>
      <sheetName val="ctTBA"/>
      <sheetName val="nhap theo ngay vao"/>
      <sheetName val="tra_vat_lieu"/>
      <sheetName val="Chi Tiet"/>
      <sheetName val="Pham ThiðThuong  M.M (7)"/>
      <sheetName val="Le Tat Ve M.M (19)"/>
      <sheetName val="so chi tiet"/>
      <sheetName val="hgld5"/>
      <sheetName val="KKKKKKKK"/>
      <sheetName val="Le?Huu Hanh 16(1)"/>
      <sheetName val="Le Thi?Nhan M.M (12)"/>
      <sheetName val="Le Thi Nha__f__x0001___"/>
      <sheetName val="_x0002__"/>
      <sheetName val="Pham T(i Thuong  M.M (7)"/>
      <sheetName val="MTO REV.0"/>
      <sheetName val="MTO REV.2(ARMOR)"/>
      <sheetName val="DANGBAN"/>
      <sheetName val="Le Thi Nha?f?_x0001_?"/>
      <sheetName val="Pham Thi(Thuong  M.M (7)"/>
      <sheetName val="NR2_565 PQ DQ"/>
      <sheetName val="ptdg "/>
      <sheetName val="ptke"/>
      <sheetName val="Le Thi Nha_f__x0001__"/>
      <sheetName val="DULIEU"/>
      <sheetName val="Doan Van ࡃhin 13(1)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NHATKY"/>
      <sheetName val="Le Hue Hanh 16(2)"/>
      <sheetName val="Loading"/>
      <sheetName val="Solieu"/>
      <sheetName val="NHATKYC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Main"/>
      <sheetName val="Le2"/>
      <sheetName val="BDMTK"/>
      <sheetName val="SOKTMAY"/>
      <sheetName val="SUMMARY-BILL4"/>
      <sheetName val="Xuly_DTHU"/>
      <sheetName val="ma-pt"/>
      <sheetName val="Le2?? Hoa 25(2)"/>
      <sheetName val="NKC"/>
      <sheetName val="phu"/>
      <sheetName val="Le_Huu Hanh 16(1)"/>
      <sheetName val="Le Thi_Nhan M.M (12)"/>
      <sheetName val="Le2__ Hoa 25(2)"/>
      <sheetName val="t-h HA THE"/>
      <sheetName val="Tables"/>
      <sheetName val="GSP"/>
      <sheetName val="Hoang Van Chuong 2(2)"/>
      <sheetName val="X4Test5"/>
      <sheetName val="[SOKT-Q3CT.xls}KQHDKD"/>
      <sheetName val="pp1p"/>
      <sheetName val="pp3p "/>
      <sheetName val="pp3p_NC"/>
      <sheetName val="ppht"/>
      <sheetName val="28-8????????????㢈ȣ?_x0004_??????䴀ȣ???"/>
      <sheetName val="Look_up_table"/>
      <sheetName val="????????"/>
      <sheetName val="#REF!"/>
      <sheetName val="Mau mo)"/>
      <sheetName val="28-8____________㢈ȣ__x0004_______䴀ȣ___"/>
      <sheetName val="Brief"/>
      <sheetName val="Le _x0014_hi Nhan M.M (12)"/>
      <sheetName val="phu?cap nam"/>
      <sheetName val="3-_x0019_"/>
      <sheetName val="_x0012_2-8"/>
      <sheetName val="_x0011_4-8"/>
      <sheetName val="1_x0013_-8"/>
      <sheetName val="0_x0013_-8"/>
      <sheetName val="10_x0010_00000"/>
      <sheetName val="Dinh Van HAi M.M (_x0013_)"/>
      <sheetName val="Pham Thi"/>
      <sheetName val="Chi_Tiet"/>
      <sheetName val="12KV"/>
      <sheetName val="May"/>
      <sheetName val="Support"/>
      <sheetName val="ptvl"/>
      <sheetName val="ptm"/>
      <sheetName val="PNT-QUOT-#3"/>
      <sheetName val="COAT&amp;WRAP-QIOT-#3"/>
      <sheetName val="GFA 1"/>
      <sheetName val="NHAAN"/>
      <sheetName val="Tai_khoan2"/>
      <sheetName val="So_KT2"/>
      <sheetName val="tong_hop2"/>
      <sheetName val="[SOKT-Q3CT.xls]C"/>
      <sheetName val="[SOKT-Q3CT.xls]H"/>
      <sheetName val="H/ang Van Chuong"/>
      <sheetName val="Le_x0000_Huu Hoa 25(2)"/>
      <sheetName val="Le Thi Nha_x0000__x0000_f_x0000__x0001__x0000__x0000_"/>
      <sheetName val="Le_x0000_Huu Hanh 16(1)"/>
      <sheetName val="Le Thi_x0000_Nhan M.M (12)"/>
      <sheetName val="28-8_x0000__x0000__x0000__x0000__x0000__x0000__x0000__x0000__x0000__x0000__x0000__x0000_㢈ȣ_x0000__x0004__x0000__x0000__x0000__x0000__x0000__x0000_䴀ȣ_x0000__x0000__x0000_"/>
      <sheetName val="Le2_x0000__x0000_ Hoa 25(2)"/>
      <sheetName val="?_x0000__x0000_6_x0000__x0000__x0000__x0000__x0000__x0000__x0000__x0000__x0000__x0000__x0000__x0000__x0000__x0000__x0000__x0013_[SOKT-Q3CT."/>
      <sheetName val="phu_x0000_cap nam"/>
      <sheetName val="17-9_x0000_Ǝ鞜_x000c_饼Ǝ⳪_x000c_"/>
      <sheetName val="[SOKT-Q3CT.xls][SOKT-Q3CT.xls]C"/>
      <sheetName val="[SOKT-Q3CT.xls][SOKT-Q3CT.xls]H"/>
      <sheetName val="[SOKT-Q3CT.xls]C/ngty"/>
      <sheetName val="[SOKT-Q3CT.xls]H/ang Van Chuong"/>
      <sheetName val="Pham Thi_x0000_Thin  M.M (6)"/>
      <sheetName val="le Thi Thuc _x0000_M.M (8)"/>
      <sheetName val="Dinh Van Ranh_x0000_14(1)"/>
      <sheetName val="Le Huu Hanh_x0000_16(2)"/>
      <sheetName val="Phung Thi Hien_x0000_18(2)"/>
      <sheetName val="Le Tri An 21(2_x0009_"/>
      <sheetName val="[SOKT-Q3CT.xls]H/ang_Van_Chuong"/>
      <sheetName val="phan_tich_DG2"/>
      <sheetName val="gia_vat_lieu2"/>
      <sheetName val="gia_xe_may2"/>
      <sheetName val="gia_nhan_cong2"/>
      <sheetName val="Do_Thi_Tho_M_M_(1)2"/>
      <sheetName val="Nguyen_Van_Ly_M_M_(2)2"/>
      <sheetName val="tygia"/>
      <sheetName val="_"/>
      <sheetName val="Le_Thi_Ly_23(2 "/>
      <sheetName val="Dinh_nghia"/>
      <sheetName val="TT04"/>
      <sheetName val="Le Huu Thuy 2_x005f_x0019_(2)"/>
      <sheetName val="Hoang Van Chuong _x005f_x0000_2(2)"/>
      <sheetName val="X_x005f_x0000_4Test5"/>
      <sheetName val="Phung Thi HIen 18(2_x005f_x0009_"/>
      <sheetName val="Le Tri An 2_x005f_x0011_(2)"/>
      <sheetName val="Le Thi Ly 23(2_x005f_x0009_"/>
      <sheetName val="Hoang Van Chuong _x0000_2(2)"/>
      <sheetName val="X_x0000_4Test5"/>
      <sheetName val="_x0002__x0000_"/>
      <sheetName val="Le Thi Nha_x0000_f_x0000__x0001__x0000_"/>
      <sheetName val="_x0000__x0000__x0000__x0000__x0000__x0000__x0000__x0000_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 refreshError="1"/>
      <sheetData sheetId="546"/>
      <sheetData sheetId="547"/>
      <sheetData sheetId="548" refreshError="1"/>
      <sheetData sheetId="549"/>
      <sheetData sheetId="550" refreshError="1"/>
      <sheetData sheetId="551"/>
      <sheetData sheetId="552"/>
      <sheetData sheetId="553" refreshError="1"/>
      <sheetData sheetId="554" refreshError="1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/>
      <sheetData sheetId="583" refreshError="1"/>
      <sheetData sheetId="584" refreshError="1"/>
      <sheetData sheetId="58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DON GIA"/>
      <sheetName val="TONGKE3p"/>
      <sheetName val="TONGKE1p"/>
      <sheetName val="t-h TT1P (2)"/>
      <sheetName val="TDTKP (2)"/>
      <sheetName val="CHITIET VL-NC-TT1p"/>
      <sheetName val="CHITIET VL_NC_TT1p"/>
      <sheetName val="Tai kh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KluongKm2,4"/>
      <sheetName val="B.cao"/>
      <sheetName val="T.tiet"/>
      <sheetName val="T.N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boHoan"/>
      <sheetName val="XN79"/>
      <sheetName val="CTMT"/>
      <sheetName val="C.     Lang"/>
      <sheetName val="QL1A-QL1Q moi"/>
      <sheetName val="gVL"/>
      <sheetName val="DG CAࡕ"/>
      <sheetName val="SL)NC-MB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KluongKm2_x000c_4"/>
      <sheetName val="BDCNH"/>
      <sheetName val="bcdtk"/>
      <sheetName val="BCDKTNH"/>
      <sheetName val="BCDKTTHUE"/>
      <sheetName val="tscd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DG CA?"/>
      <sheetName val="Tojg KLBS"/>
      <sheetName val="NCong-Day-Su"/>
      <sheetName val="P_x000c_V"/>
      <sheetName val="Quy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C.   ( Lang"/>
      <sheetName val="Maumo)"/>
      <sheetName val="Tonchop"/>
      <sheetName val="Tai khoan"/>
      <sheetName val="giathanh1"/>
      <sheetName val="HK1"/>
      <sheetName val="HK2"/>
      <sheetName val="CANAM"/>
      <sheetName val="DG "/>
      <sheetName val="ɂIEN DONG"/>
      <sheetName val="XL@Test5"/>
      <sheetName val="KH-Q1,Q2,01"/>
      <sheetName val="TTDZ22"/>
      <sheetName val="MTO REV.0"/>
      <sheetName val="Bu gi`"/>
      <sheetName val="KK bo sung"/>
      <sheetName val="?IEN DONG"/>
      <sheetName val="¶"/>
      <sheetName val="NC"/>
      <sheetName val="BGThau_x0008_"/>
      <sheetName val="S`eet12"/>
      <sheetName val="XHXPXXX1"/>
      <sheetName val="0000000!"/>
      <sheetName val="To tri.h"/>
      <sheetName val="cnHoan"/>
      <sheetName val="V_x0010_PN"/>
      <sheetName val="dmuc"/>
      <sheetName val="IBASE"/>
      <sheetName val="˜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DT"/>
      <sheetName val="NHAN"/>
      <sheetName val="ptdg"/>
      <sheetName val="DO AM DT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Ünh m÷c"/>
      <sheetName val="tuong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DT1????????"/>
      <sheetName val="Quy?2-2002"/>
      <sheetName val="DT1?"/>
      <sheetName val="S29_x0007_??S"/>
      <sheetName val="S29_x0007_?S"/>
      <sheetName val="Sêeet9"/>
      <sheetName val="PPVT"/>
      <sheetName val="çha tri SX"/>
      <sheetName val="So Conç!îfhiep"/>
      <sheetName val="XL4Te3t5"/>
      <sheetName val="DG CA_"/>
      <sheetName val="_IEN DONG"/>
      <sheetName val="DT1________"/>
      <sheetName val="Quy_2-2002"/>
      <sheetName val="DT1_"/>
      <sheetName val="S29_x0007___S"/>
      <sheetName val="S29_x0007__S"/>
      <sheetName val="NHAN CWNG"/>
      <sheetName val="Girder"/>
      <sheetName val="Tendon"/>
      <sheetName val="CHIET TINH TBA"/>
      <sheetName val="4_x0004_"/>
      <sheetName val="Bang TK goc"/>
      <sheetName val="DGchitiet "/>
      <sheetName val="Q3-01-duyet"/>
      <sheetName val="Tang TRCD 98-02"/>
      <sheetName val="TSCD 2000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Į     Lang"/>
      <sheetName val="XLÿÿest5"/>
      <sheetName val="XNGBQII-_x0010_4 (3)"/>
      <sheetName val="CT"/>
      <sheetName val="NEW-PANEL"/>
      <sheetName val="DI-ESTI"/>
      <sheetName val="Sheetr"/>
      <sheetName val="Km225_838-228_100"/>
      <sheetName val="Hạng mục 2"/>
      <sheetName val="data"/>
      <sheetName val="phi"/>
      <sheetName val="tra-vat-lieu"/>
      <sheetName val="Na2"/>
      <sheetName val="MTO REV.2(ARMOR)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Km227Э227_838s,"/>
      <sheetName val="INV"/>
      <sheetName val="XXXXXXX2"/>
      <sheetName val="XXXXXXX3"/>
      <sheetName val="XXXXXXX4"/>
      <sheetName val="XNGBQI-01 (02)"/>
      <sheetName val="ctTBA"/>
      <sheetName val="Quy $-02"/>
      <sheetName val=""/>
      <sheetName val="GVL-NC-M"/>
      <sheetName val="DO_AM_DT"/>
      <sheetName val="ɂIEN_DONG"/>
      <sheetName val="DG_CA?"/>
      <sheetName val="coctuatrenda"/>
      <sheetName val="M+MC"/>
      <sheetName val="CI     Lang"/>
      <sheetName val="Du kien DT 9 thang de fop"/>
      <sheetName val="KTQT-AF_x0003_"/>
      <sheetName val="KLDGT_x0014_&lt;120%"/>
      <sheetName val="Congt9"/>
      <sheetName val="DTCTtallu"/>
      <sheetName val="TTTram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Vong KLBS"/>
      <sheetName val="Km227?227_838s,"/>
      <sheetName val="Exterior Walls Finishes"/>
      <sheetName val="tienluong"/>
      <sheetName val="Pier"/>
      <sheetName val="Pile"/>
      <sheetName val="Khoi luong"/>
      <sheetName val="KKKKKKKK"/>
      <sheetName val="H?ng m?c 2"/>
      <sheetName val="name"/>
      <sheetName val="CHITIET VL-N_x0003_-TT-3p"/>
      <sheetName val="?IEN_DONG"/>
      <sheetName val="DG_CA_"/>
      <sheetName val="XNGBQIV-02"/>
      <sheetName val="Km23"/>
      <sheetName val="BGThau_x0008_??0000000_x0001__x0006_??Sheet1_x0008_??To"/>
      <sheetName val="NHAN?CONG"/>
      <sheetName val="CPQL"/>
      <sheetName val="THCPQL"/>
      <sheetName val="00000003"/>
      <sheetName val="BGThau_x0008_?0000000_x0001__x0006_?Sheet1_x0008_?To dr"/>
      <sheetName val="4_x0004_??XN54_x0004_??XN33_x0004_??NK96_x0006_??Sheet4"/>
      <sheetName val="BGThau_x0008_?0000000_x0001__x0006_?Sheet1_x0008_?To"/>
      <sheetName val="Na2??01"/>
      <sheetName val="4_x0004_?XN54_x0004_?XN33_x0004_?NK96_x0006_?Sheet4"/>
      <sheetName val="CT?doanh thu 2005"/>
      <sheetName val="C?     Lang"/>
      <sheetName val="C.Bojg Lang"/>
      <sheetName val="Thep-MatCat"/>
      <sheetName val="Kiem-Toan"/>
      <sheetName val="NhapSL"/>
      <sheetName val="c`i tiet KHM"/>
      <sheetName val="Tgng hop CP T10"/>
      <sheetName val="TT_10KV"/>
      <sheetName val="��nh m�c"/>
      <sheetName val="S�eet9"/>
      <sheetName val="�ha tri SX"/>
      <sheetName val="So Con�!�fhiep"/>
      <sheetName val="XL��est5"/>
      <sheetName val="Tai_khկ"/>
      <sheetName val="SDH TP"/>
      <sheetName val="Qheet19"/>
      <sheetName val="THKL nghiamthu"/>
      <sheetName val="Balg du toan"/>
      <sheetName val="ɂIEJ DONG"/>
      <sheetName val="??쫀䃝Z"/>
      <sheetName val="????¢é@Z?_x000d_?_x0004_"/>
      <sheetName val="Thuc_thanh1"/>
      <sheetName val="QL1A-QL1A_moi1"/>
      <sheetName val="C_Bong_Lang1"/>
      <sheetName val="Vanh_dai_III_(TKKT)1"/>
      <sheetName val="NHAN_CONG1"/>
      <sheetName val="DG_CAU1"/>
      <sheetName val="THOP_CAU1"/>
      <sheetName val="TLP_CAU1"/>
      <sheetName val="XL4Poppy_(2)1"/>
      <sheetName val="Tong_KLBS1"/>
      <sheetName val="To_trinh1"/>
      <sheetName val="B_cao1"/>
      <sheetName val="T_tiet1"/>
      <sheetName val="T_N1"/>
      <sheetName val="Bang_du_toan1"/>
      <sheetName val="Bu_gia1"/>
      <sheetName val="PT_vat_tu1"/>
      <sheetName val="Nam_20011"/>
      <sheetName val="Tang_TSCD_98-021"/>
      <sheetName val="BIEN_DONG1"/>
      <sheetName val="TSCD_20011"/>
      <sheetName val="Quy_1-20021"/>
      <sheetName val="CHITIET VL-NC-TT1p"/>
      <sheetName val="Quy_2-20021"/>
      <sheetName val="Quy_3-20021"/>
      <sheetName val="Quy_4-021"/>
      <sheetName val="Shѥet10"/>
      <sheetName val="THKL_nghiemthu1"/>
      <sheetName val="DTCTtaluy_(2)1"/>
      <sheetName val="KLDGTT&lt;120%_(2)1"/>
      <sheetName val="TH_(2)1"/>
      <sheetName val="C______Lang1"/>
      <sheetName val="Du Toan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DG BAU"/>
      <sheetName val="ThongSo"/>
      <sheetName val="KH_Q1_Q2_01"/>
      <sheetName val="diachi"/>
      <sheetName val="Hedging"/>
      <sheetName val="Quy_x0000_2-2002"/>
      <sheetName val="BGThau_x0008__x0000__x0000_0000000_x0001__x0006__x0000__x0000_Sheet1_x0008__x0000__x0000_To"/>
      <sheetName val="NHAN_x0000_CONG"/>
      <sheetName val="S29_x0007__x0000__x0000_S"/>
      <sheetName val="4_x0004__x0000__x0000_XN54_x0004__x0000__x0000_XN33_x0004__x0000__x0000_NK96_x0006__x0000__x0000_Sheet4"/>
      <sheetName val="CT_x0000_doanh thu 2005"/>
      <sheetName val="BGThau_x0008__x0000_0000000_x0001__x0006__x0000_Sheet1_x0008__x0000_To dr"/>
      <sheetName val="Na2_x0000__x0000_01"/>
      <sheetName val="_x0000__x0000_쫀䃝Z"/>
      <sheetName val="_x0000__x0000__x0000__x0000_¢é@Z_x0000__x000d__x0000__x0004_"/>
      <sheetName val="_x0000__x0000_??Z"/>
      <sheetName val="_x0000__x0000__x0000__x0000_¢é@Z_x0000__x000a__x0000__x0004_"/>
      <sheetName val="_x0000__x0000__x0000__x0000_€¢é@Z_x0000__x000d__x0000__x0004_"/>
      <sheetName val="DG _x0000__x0000__x0000__x0000__x0000__x0000__x0000__x0000__x0000__x0009__x0000_᲌Ա_x0000__x0004__x0000__x0000__x0000__x0000__x0000__x0000_窰԰_x0000__x0000__x0000__x0000__x0000_"/>
      <sheetName val="MTO REV.0_x0000__x0000__x0000__x0000__x0000__x0000__x0000__x0000__x0000__x0009__x0000_쫀Ӛ_x0000__x0004__x0000__x0000__x0000__x0000__x0000__x0000__xdd0c_"/>
      <sheetName val="_x0000__x0000__x0017_[Q3-01-duyet.xls]Maumo)_x0000_?_x0000__x0000__x0000_"/>
      <sheetName val="XNGBQIV-02_x0000__x0000_)"/>
      <sheetName val="Na2_x0000__x0000_€01"/>
      <sheetName val="_x0000__x0001__x0000__x0000__x0000__x0000__x0000__x0000__x0000__x0000__x0000__x0000__x0000__x0002__x0000__x0000__x0000__x0000__x0000__x0000__x0000_Ƥ_x0000_Ő_x0000__x0000__x0000_㋎˴_x0000_"/>
      <sheetName val="_x0000__x0000__x0000__x0000__x0000__x0000__x0000__x0000_ (2)"/>
      <sheetName val="Na2_x0000__x0000_�01"/>
      <sheetName val="_x0000__x0000__x0000__x0000_���@Z_x0000__x000d__x0000__x0004_"/>
      <sheetName val="Tai_khկ_x0000_缀"/>
      <sheetName val="_x0000__x0000__x0000__x0000_���@Z_x0000__x000a__x0000__x0004_"/>
      <sheetName val="DSMo (2)"/>
      <sheetName val="DSMo"/>
      <sheetName val="ESTI."/>
      <sheetName val="Tonghmp"/>
      <sheetName val="TONGKE1P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GIAVLIEU"/>
      <sheetName val="೼_xffff_uc thanh"/>
      <sheetName val="TLP BAU"/>
      <sheetName val="KK uhan uon   (2)"/>
      <sheetName val="So Cong oghiep"/>
      <sheetName val="MTO REV.0_x0000__x0000__x0000__x0000__x0000__x0000__x0000__x0000__x0000_ _x0000_쫀Ӛ_x0000__x0004__x0000__x0000__x0000__x0000__x0000__x0000__xdd0c_"/>
      <sheetName val="DG _x0000__x0000__x0000__x0000__x0000__x0000__x0000__x0000__x0000_ _x0000_᲌Ա_x0000__x0004__x0000__x0000__x0000__x0000__x0000__x0000_窰԰_x0000__x0000__x0000__x0000__x0000_"/>
      <sheetName val="Na2??€01"/>
      <sheetName val="QL1A-QL1Q_moi1"/>
      <sheetName val="DG_CAࡕ1"/>
      <sheetName val="chi_tieu_HV1"/>
      <sheetName val="tsach_&amp;_thu_hoi1"/>
      <sheetName val="KK_than_ton___(2)1"/>
      <sheetName val="TONG_HOP_VL-NC_TT"/>
      <sheetName val="TH_XL"/>
      <sheetName val="TT_cac_ho1"/>
      <sheetName val="TT_trong_nganh1"/>
      <sheetName val="chi_tiet_KHM1"/>
      <sheetName val="Pham_cap1"/>
      <sheetName val="DT_than1"/>
      <sheetName val="Doanh_thu1"/>
      <sheetName val="gia_tri_SX1"/>
      <sheetName val="So_Cong_nghiep1"/>
      <sheetName val="Bia_BC1"/>
      <sheetName val="TH_thanton1"/>
      <sheetName val="Dat_da_thai1"/>
      <sheetName val="GTSX_(TT)1"/>
      <sheetName val="XNGBQI_(2)1"/>
      <sheetName val="XNGBQI-04_(2)1"/>
      <sheetName val="XNGBQII-04_(2)1"/>
      <sheetName val="XNGBQII-04_(3)1"/>
      <sheetName val="MTO REV.0_x0000__x0000__x0000__x0000__x0000__x0000_瞀_x0019_ﾈɰ萹Ĵ⁴_x001c_뎨Ꮋ됨Ꮋ瞀_x0019_表_x0019_"/>
      <sheetName val="MTO REV.0_x0000__x0000__x0000__x0000__x0000__x0000_ﾈɶ萹ĺῄ_x001d_莈ᅳᅳⷼ_x0014_㻤_x0014__x0006__x0000_"/>
      <sheetName val="[Q3-01-duyet.xlsUboHoan"/>
      <sheetName val="KLDGTT&lt;120'"/>
      <sheetName val="KLDGTT&lt;120_"/>
      <sheetName val="Km2_x0000__x0000_,"/>
      <sheetName val="XNGBQIII-04_(2)1"/>
      <sheetName val="XNGBQIII-04_(3)1"/>
      <sheetName val="XNGBQIV-04_(2)1"/>
      <sheetName val="XNGBQIV-04_(3)1"/>
      <sheetName val="DT1_x0000__x0000__x0000__x0000__x0000__x0000__x0000__x0000_"/>
      <sheetName val="DT1_x0000_"/>
      <sheetName val="S29_x0007__x0000_S"/>
      <sheetName val="BGThau_x0008__x0000_0000000_x0001__x0006__x0000_Sheet1_x0008__x0000_To"/>
      <sheetName val="4_x0004__x0000_XN54_x0004__x0000_XN33_x0004__x0000_NK96_x0006__x0000_Sheet4"/>
      <sheetName val="_x0000__x0000__x0000__x0000__x0000__x0000__x0000__x0000_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 refreshError="1"/>
      <sheetData sheetId="624"/>
      <sheetData sheetId="625"/>
      <sheetData sheetId="626" refreshError="1"/>
      <sheetData sheetId="627" refreshError="1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/>
      <sheetData sheetId="648"/>
      <sheetData sheetId="649" refreshError="1"/>
      <sheetData sheetId="650" refreshError="1"/>
      <sheetData sheetId="651" refreshError="1"/>
      <sheetData sheetId="652"/>
      <sheetData sheetId="653"/>
      <sheetData sheetId="654" refreshError="1"/>
      <sheetData sheetId="655" refreshError="1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 refreshError="1"/>
      <sheetData sheetId="690" refreshError="1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/>
      <sheetData sheetId="723"/>
      <sheetData sheetId="724" refreshError="1"/>
      <sheetData sheetId="725"/>
      <sheetData sheetId="726"/>
      <sheetData sheetId="727" refreshError="1"/>
      <sheetData sheetId="728" refreshError="1"/>
      <sheetData sheetId="729" refreshError="1"/>
      <sheetData sheetId="730"/>
      <sheetData sheetId="731"/>
      <sheetData sheetId="732" refreshError="1"/>
      <sheetData sheetId="733"/>
      <sheetData sheetId="734"/>
      <sheetData sheetId="73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Sheet5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HKP"/>
      <sheetName val="PHAN TICH`VAT T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VL,NC"/>
      <sheetName val="GVT"/>
      <sheetName val="Tongke"/>
      <sheetName val="?"/>
      <sheetName val="TONG HOP K©N© 2ÈI"/>
      <sheetName val="ctTBA"/>
      <sheetName val="MTO REV.2(ARMOR)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TTTram"/>
      <sheetName val="Thuc thanh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DTCT-TB"/>
      <sheetName val="TONG KE DZ 0.4 KV"/>
      <sheetName val="Bia TQT"/>
      <sheetName val="DO AM DT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Tai khoan"/>
      <sheetName val="BO"/>
      <sheetName val="Sheet5?_x0008__x0006__x0008__x0003_ဠ?蜰Ư༢?螸Ư༢?蠼Ư༢?裀Ư༢?襄Ư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Luong T1- 03"/>
      <sheetName val="Luong T2- 03"/>
      <sheetName val="Luong T3- 03"/>
      <sheetName val="TONGSBU"/>
      <sheetName val="giathanh1"/>
      <sheetName val="QTDG"/>
      <sheetName val="gia xe "/>
      <sheetName val="? ?U?"/>
      <sheetName val="Sheet5?_x0008__x0006__x0008__x0003_ဠ 蜰Ư༢?螸Ư༢?蠼Ư༢?裀Ư༢?襄Ư"/>
      <sheetName val="gia xe ?ay"/>
      <sheetName val="? ?U???U???U???U???U???U???????"/>
      <sheetName val="? ?U???U???U???U???U???U??"/>
      <sheetName val="Sheet5?_x0008__x0006__x0008__x0003_? ?U???U???U???U???U"/>
      <sheetName val="_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_ _U_"/>
      <sheetName val="Sheet5__x0008__x0006__x0008__x0003_ဠ 蜰Ư༢_螸Ư༢_蠼Ư༢_裀Ư༢_襄Ư"/>
      <sheetName val="gia xe _ay"/>
      <sheetName val="_ _U___U___U___U___U___U_______"/>
      <sheetName val="_ _U___U___U___U___U___U__"/>
      <sheetName val="Sheet5__x0008__x0006__x0008__x0003__ _U___U___U___U___U"/>
      <sheetName val="TT04"/>
      <sheetName val="Tong_ke"/>
      <sheetName val="01 Bid Price summary"/>
      <sheetName val="DK-TT"/>
      <sheetName val="CHIET TINH DGN GIA"/>
      <sheetName val="Gia KS"/>
      <sheetName val="TL rieng"/>
      <sheetName val="TONG KE"/>
      <sheetName val="Electrical Breakdown"/>
      <sheetName val="PTVT (MAU)"/>
      <sheetName val="dtct cau"/>
      <sheetName val="dg"/>
      <sheetName val="'ia nhan cong"/>
      <sheetName val="Chi tiet1"/>
      <sheetName val="PHAN TICH VAT T_x0015_ NGANG"/>
      <sheetName val="PHAN TACH VAT TU THEO NHOM"/>
      <sheetName val="TONG HOP NHAN CNNG"/>
      <sheetName val="DIEF GIAI CPSX"/>
      <sheetName val="BANG GIA DU UOAN THUY LOI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Sheet5ဠ蜰Ư༢螸Ư༢蠼Ư༢裀Ư༢襄Ư"/>
      <sheetName val="Tien_An_T11"/>
      <sheetName val="Bang_luong"/>
      <sheetName val="Bang_CC"/>
      <sheetName val="_Luong_nghien_"/>
      <sheetName val="Phuc_vu"/>
      <sheetName val="May_Phat"/>
      <sheetName val="???Ý???Ý???Ý???Ý???Ý???Ý???????"/>
      <sheetName val="Sheet5?_x0008__x0006__x0008__x0003_???Ý???Ý???Ý???Ý???Ý"/>
      <sheetName val="ay (28-10-2005)"/>
      <sheetName val="KLLK THUC @IEN"/>
      <sheetName val="Dept"/>
      <sheetName val=""/>
      <sheetName val="Sheet5?_x0008__x0006__x0008__x0003_???U???U???U???U??7U"/>
      <sheetName val=" lam"/>
      <sheetName val="Thuc thanh?ס????????_x0009_?忀ס?_x0004_?????"/>
      <sheetName val="BC11cau-QL15A-3"/>
      <sheetName val="VL_NC"/>
      <sheetName val="dtct cong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? ?Ý?"/>
      <sheetName val="Shɥet5"/>
      <sheetName val="Sheet5?_x0008__x0006__x0008__x0003_ဠ 蜰Ư༢?螸Ư༢?蠼Ư༢?裀Ưܢ?襄Ư"/>
      <sheetName val=" Luong nghiun "/>
      <sheetName val="DO_AM_DT"/>
      <sheetName val="_ia nhan cong"/>
      <sheetName val="___Ý___Ý___Ý___Ý___Ý___Ý_______"/>
      <sheetName val="Sheet5__x0008__x0006__x0008__x0003____Ý___Ý___Ý___Ý___Ý"/>
      <sheetName val="Sheet5__x0008__x0006__x0008__x0003____U___U___U___U__7U"/>
      <sheetName val="Thuc thanh_ס_________x0009__忀ס__x0004______"/>
      <sheetName val="_ _Ý_"/>
      <sheetName val="Sheet5__x0008__x0006__x0008__x0003_ဠ 蜰Ư༢_螸Ư༢_蠼Ư༢_裀Ưܢ_襄Ư"/>
      <sheetName val="Sheet5?_x0008__x0006__x0008__x0003_???Ý???Ý???Ý???_x000f_???_x000f_"/>
      <sheetName val="? ?Ý???Ý???Ý???Ý???Ý???Ý???????"/>
      <sheetName val="ay (28-10-2005)??#2_Du toan nga"/>
      <sheetName val="TH VAL TU"/>
      <sheetName val="BANG BU VAN CxUYEN"/>
      <sheetName val="CHI PHI CÁ!MAY"/>
      <sheetName val="Tiepdia"/>
      <sheetName val="Sheet5__x0008__x0006__x0008__x0003____Ý___Ý___Ý____x000f_____x000f_"/>
      <sheetName val="_ _Ý___Ý___Ý___Ý___Ý___Ý_______"/>
      <sheetName val="Khoi luong"/>
      <sheetName val="PONG HOP KINH PHI"/>
      <sheetName val="PHAN TICH KHOI HUONG"/>
      <sheetName val="DON CIA TONG HOP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chitiet"/>
      <sheetName val="Sheet5?_x0008__x0006__x0008__x0003_ဠ?蜰Ư༢?螸Ư༢?蠼Ư༢?⋀_x000f_쀀궈∁_x000f_"/>
      <sheetName val="Sheet5__x0008__x0006__x0008__x0003_ဠ_蜰Ư༢_螸Ư༢_蠼Ư༢_⋀_x000f_쀀궈∁_x000f_"/>
      <sheetName val="Luong ¼1- 03"/>
      <sheetName val="TPSX"/>
      <sheetName val="Sales2002"/>
      <sheetName val="Thuc thanh?ס???????? ?忀ס?_x0004_?????"/>
      <sheetName val="Thuc thanh?ס? 忀ס?_x0004_?鵀ס?怈ס?d?![BC"/>
      <sheetName val="???Ý???Ý???Ý???Ý???Ý???Ý??"/>
      <sheetName val="Thuc thanh?ס?_x0009_忀ס?_x0004_?鵀ס?怈ס?d?![BC"/>
      <sheetName val="Names"/>
      <sheetName val="[BC11cau-Q"/>
      <sheetName val="tra-vat-lieu"/>
      <sheetName val="uniBase"/>
      <sheetName val="vniBase"/>
      <sheetName val="abcBase"/>
      <sheetName val="LEGEND"/>
      <sheetName val=" lam?_x000e_2_Goi 1 (TT04)? 2_goi 1 d"/>
      <sheetName val="???????????![BC11cau-QL15A-3.xl"/>
      <sheetName val="VC BG"/>
      <sheetName val="MAKHO"/>
      <sheetName val="ay (28-10-2005)?#2_Du toan ngay"/>
      <sheetName val="BANG_BU_ËAN_CH+QE1"/>
      <sheetName val="BOQ-1"/>
      <sheetName val="Tra"/>
      <sheetName val="Sheet5??Ý??Ý??Ý??Ý??Ý??Ý?"/>
      <sheetName val="Sheet5??Ý??Ý??Ý??Ý??Ý"/>
      <sheetName val="DZ 22KV"/>
      <sheetName val="gia xe ay"/>
      <sheetName val="5"/>
      <sheetName val="et5"/>
      <sheetName val="dt䡫hovt"/>
      <sheetName val="ay (28-10-2005)__#2_Du toan nga"/>
      <sheetName val="TONG XOP NHAN CONG"/>
      <sheetName val="TM CF1"/>
      <sheetName val="Thuc thanh_ס________ _忀ס__x0004______"/>
      <sheetName val="Sheet5??U??U??U??U??U??U?"/>
      <sheetName val="Sheet5??U??U??U??U??U"/>
      <sheetName val="NKC"/>
      <sheetName val="Shɥet5?_x0008__x0006__x0008__x0003_ဠ 蜰Ư༢?螸Ư༢?蠼Ư༢?裀Ư༢?襄Ư"/>
      <sheetName val="Don gia-cau"/>
      <sheetName val="KH-Q1,Q2,01"/>
      <sheetName val="_BC11cau-Q"/>
      <sheetName val="SUMMARY"/>
      <sheetName val="Sheet09"/>
      <sheetName val="Cuoc Vc"/>
      <sheetName val="Sheet5__U__U__U__U__U__U_"/>
      <sheetName val="Sheet5__U__U__U__U__U"/>
      <sheetName val="giath`nh1"/>
      <sheetName val="Luong T3- 0_x0013_"/>
      <sheetName val="Rheet5"/>
      <sheetName val="TONG HOP K©N© 2ÈA"/>
      <sheetName val="gha xe "/>
      <sheetName val="MTL$-INTER"/>
      <sheetName val="Sheet5__Ý__Ý__Ý__Ý__Ý__Ý_"/>
      <sheetName val=" lam__x000e_2_Goi 1 (TT04)_ 2_goi 1 d"/>
      <sheetName val="VC"/>
      <sheetName val="C47(T11)"/>
      <sheetName val="Shee«"/>
      <sheetName val="She«3"/>
      <sheetName val="___________!_BC11cau-QL15A-3.xl"/>
      <sheetName val="DI-ESTI"/>
      <sheetName val="BANG GIA DU TOAN TH_x0015_Y LOI"/>
      <sheetName val="Thuc thanh_ס_ 忀ס__x0004__鵀ס_怈ס_d_!_BC"/>
      <sheetName val="___Ý___Ý___Ý___Ý___Ý___Ý__"/>
      <sheetName val="Sheet5_x0000__x0008__x0006__x0008__x0003_ဠ_x0000_蜰Ư༢_x0000_螸Ư༢_x0000_蠼Ư༢_x0000_裀Ư༢_x0000_襄Ư"/>
      <sheetName val="Sheet5_x0000__x0008__x0006__x0008__x0003_ဠ_x0000_蜰Ư༢_x0000_螸Ư༢_x0000_蠼Ư༢_x0000_⋀_x000f_쀀꾈∁_x000f_"/>
      <sheetName val="?_x0000_?U?_x0000_?U?_x0000_?U?_x0000_?U?_x0000_?U?_x0000_?U?_x0000__x0000__x0000__x0000__x0000__x0000_"/>
      <sheetName val="Sheet5_x0000__x0008__x0006__x0008__x0003_?_x0000_?U?_x0000_?U?_x0000_?U?_x0000_?U?_x0000_?U"/>
      <sheetName val="Sheet5_x0000__x0008__x0006__x0008__x0003_?_x0000_?U?_x0000_?U?_x0000_?U?_x0000_?_x000f_???_x000f_"/>
      <sheetName val="Sheet5_x0000__x0008__x0006__x0008__x0003_ဠ 蜰Ư༢_x0000_螸Ư༢_x0000_蠼Ư༢_x0000_裀Ư༢_x0000_襄Ư"/>
      <sheetName val="? ?U?_x0000_?U?_x0000_?U?_x0000_?U?_x0000_?U?_x0000_?U?_x0000__x0000__x0000__x0000__x0000__x0000_"/>
      <sheetName val="Sheet5_x0000__x0008__x0006__x0008__x0003_? ?U?_x0000_?U?_x0000_?U?_x0000_?U?_x0000_?U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Thuc thanh_x0000_ס_x0000__x0000__x0000__x0000__x0000__x0000__x0000__x0000__x0009__x0000_忀ס_x0000__x0004__x0000__x0000__x0000__x0000__x0000_"/>
      <sheetName val="ay (28-10-2005)_x0000__x0000_#2_Du toan nga"/>
      <sheetName val="_x0000__x0000__x0000__x0000__x0000__x0000__x0000__x0000__x0000__x0000__x0000_![BC11cau-QL15A-3.xl"/>
      <sheetName val=" lam_x0000__x000e_2_Goi 1 (TT04)_x0000_ 2_goi 1 d"/>
      <sheetName val="? ?Ý?_x0000_?Ý?_x0000_?Ý?_x0000_?Ý?_x0000_?Ý?_x0000_?Ý?_x0000__x0000__x0000__x0000__x0000__x0000_"/>
      <sheetName val="Shɥet5_x0000__x0008__x0006__x0008__x0003_ဠ 蜰Ư༢_x0000_螸Ư༢_x0000_蠼Ư༢_x0000_裀Ư༢_x0000_襄Ư"/>
      <sheetName val="Thuc thanh_x0000_ס_x0000__x0000__x0000__x0000__x0000__x0000__x0000__x0000_ _x0000_忀ס_x0000__x0004__x0000__x0000__x0000__x0000__x0000_"/>
      <sheetName val="Sheet5_x0000__x0008__x0006__x0008__x0003_?_x0000_?Ý?_x0000_?Ý?_x0000_?Ý?_x0000_?_x000f_???_x000f_"/>
      <sheetName val="Sheet5_x0000__x0008__x0006__x0008__x0003_ဠ_x0000_蜰Ư༢_x0000_螸Ư༢_x0000_蠼Ư༢_x0000_⋀_x000f_쀀궈∁_x000f_"/>
      <sheetName val="Thuc thanh_x0000_ס_x0000_ 忀ס_x0000__x0004__x0000_鵀ס_x0000_怈ס_x0000_d_x0000_![BC"/>
      <sheetName val="Thuc thanh_x0000_ס_x0000__x0009_忀ס_x0000__x0004__x0000_鵀ס_x0000_怈ס_x0000_d_x0000_![BC"/>
      <sheetName val="ay (28-10-2005)_x0000_#2_Du toan ngay"/>
      <sheetName val="?_x0000_îm??_x0000_ùn??_x0000_ÛÇ??_x0000_Á¸??_x0000_???_x0000__x0000__x0000__x0000__x0000_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gha xe _x0000_ay"/>
      <sheetName val="Sheet5_x0000__x0008__x0006__x0008__x0003_? ?Ý?_x0000_?Ý?_x0000_?Ý?_x0000_?Ý?_x0000_?Ý"/>
      <sheetName val="Luong_T1-_03"/>
      <sheetName val="Luong_T2-_03"/>
      <sheetName val="Luong_T3-_03"/>
      <sheetName val="Thuc thanh?ס? 忀ס?_x0004_?"/>
      <sheetName val="Sheet5?_x0008__x0006__x0008__x0003_? ?Ý???Ý???Ý???Ý???Ý"/>
      <sheetName val="Thuc thanh_ס__x0009_忀ס__x0004__鵀ס_怈ס_d_!_BC"/>
      <sheetName val="ay (28-10-2005)_#2_Du toan ngay"/>
      <sheetName val="Shɥet5_x0000__x0008__x0006__x0008__x0003_ဠ 蜰Ư༢_x0000_螸Ư༢_x0000_蠼Ư༢_x0000_裀Ư༢_x0000_ɤ"/>
      <sheetName val="Sheet5ဠ蜰Ư༢螸Ư༢蠼Ư༢⋀쀀꾈∁"/>
      <sheetName val="Sheet5?_x0008__x0006__x0008__x0003_ဠ?蜰Ư༢?螸Ư༢?蠼Ư༢?裀Ưഢ?襄Ư"/>
      <sheetName val="Sheet5??U??U??U?????"/>
      <sheetName val="MTO_REV_2(ARMOR)"/>
      <sheetName val="TONG_HOP_K©N©_2ÈI"/>
      <sheetName val="TONG_KE_DZ_0_4_KV"/>
      <sheetName val="Bia_TQT"/>
      <sheetName val="BANG_DU_TGAN_DRC"/>
      <sheetName val="VC_B"/>
      <sheetName val="PHAN_DICH_VAT_TU"/>
      <sheetName val="DIEL_GIAI_KL"/>
      <sheetName val="KLDK_THUC_HIEN"/>
      <sheetName val="Tai_khoan"/>
      <sheetName val="Sheet5?ဠ?蜰Ư༢?螸Ư༢?蠼Ư༢?裀Ư༢?襄Ư"/>
      <sheetName val="Sheet5?ဠ?蜰Ư༢?螸Ư༢?蠼Ư༢?⋀쀀꾈∁"/>
      <sheetName val="Sheet5????U???U???U???U???U"/>
      <sheetName val="Sheet5????U???U???U??????"/>
      <sheetName val="gia_xe_ay"/>
      <sheetName val="Sheet5ဠ_蜰Ư༢螸Ư༢蠼Ư༢裀Ư༢襄Ư༢览Ư༢"/>
      <sheetName val="gia xe _x0000_ay"/>
      <sheetName val="?_x0000_?U?_x0000_?U?_x0000_?U?_x0000_?U?_x0000_?U?_x0000_?U?_x0000_"/>
      <sheetName val="? ?U?_x0000_?U?_x0000_?U?_x0000_?U?_x0000_?U?_x0000_?U?_x0000_"/>
      <sheetName val="Thuc thanh_x0000_ס_x0000_ 忀ס_x0000__x0004__x0000_"/>
      <sheetName val="?_x0000_?Ý?_x0000_?Ý?_x0000_?Ý?_x0000_?Ý?_x0000_?Ý?_x0000_?Ý?_x0000_"/>
      <sheetName val="Thuc thanh_x0000_ס_x0000__x0009_忀ס_x0000__x0004__x0000_"/>
    </sheetNames>
    <sheetDataSet>
      <sheetData sheetId="0"/>
      <sheetData sheetId="1"/>
      <sheetData sheetId="2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450000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>
            <v>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/>
      <sheetData sheetId="421" refreshError="1"/>
      <sheetData sheetId="42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wia nhan cong"/>
      <sheetName val="DTCT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4"/>
      <sheetName val="KSTK(1778 _x0004_c5o.g)"/>
      <sheetName val="db't(tuyen) (2)"/>
      <sheetName val="Dulieu"/>
      <sheetName val="dung"/>
      <sheetName val="gia vat"/>
      <sheetName val="Tra_ba_x000e_g"/>
      <sheetName val="_x0018_N54"/>
      <sheetName val="tonghoptt (2)"/>
      <sheetName val="tonghoptt"/>
      <sheetName val="ximang"/>
      <sheetName val="da 1x2"/>
      <sheetName val="cat vang"/>
      <sheetName val="phugia555"/>
      <sheetName val="phugia561"/>
      <sheetName val="Tai khoan"/>
      <sheetName val="gia 3"/>
      <sheetName val="VL,NC"/>
      <sheetName val="Tra KS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00000000"/>
      <sheetName val="10000000"/>
      <sheetName val="20000000"/>
      <sheetName val="gVL"/>
      <sheetName val="ptdg-duong"/>
      <sheetName val="NOMENCLATURE"/>
      <sheetName val="CHITIET VL-NC-TT-3p"/>
      <sheetName val="VCV-BE-TONG"/>
      <sheetName val="2"/>
      <sheetName val="gia vat?lieu"/>
      <sheetName val="Tonghp"/>
      <sheetName val="Loading"/>
      <sheetName val="Check C"/>
      <sheetName val="_x000c_"/>
      <sheetName val="Thuc thanh"/>
      <sheetName val="gia vat_lieu"/>
      <sheetName val="giathanh1"/>
      <sheetName val="ctTBA"/>
      <sheetName val="fia vat lieu"/>
      <sheetName val="Shdet3"/>
      <sheetName val="Cn.gty"/>
      <sheetName val="dbgt(tuien("/>
      <sheetName val="DgiajqatDHC4,"/>
      <sheetName val="TSO_CHUNG"/>
      <sheetName val="dgngia"/>
      <sheetName val="DTCT-TB"/>
      <sheetName val="dtct cau"/>
      <sheetName val="gia 3?t lieu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TK22kV"/>
      <sheetName val="CdȮNhap"/>
      <sheetName val="KH-Q1,Q2,01"/>
      <sheetName val="2??(tuyen)"/>
      <sheetName val="_x000c_?_x0001_???_x0001_ý"/>
      <sheetName val="gia 3_t lieu"/>
      <sheetName val="KCCP"/>
      <sheetName val="DI-ESTI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nnghop"/>
      <sheetName val="Tra_bang_QD11-109"/>
      <sheetName val="BO"/>
      <sheetName val="DgiaksatDHC"/>
      <sheetName val="DO AM DT"/>
      <sheetName val="PTVT (MAU)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[BCNCKT13_S3.xlsYphugia561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2__(tuyen)"/>
      <sheetName val="_x000c___x0001_____x0001_ý"/>
      <sheetName val="_BCNCKT13_S3.xlsYphugia561"/>
      <sheetName val="CTGS"/>
      <sheetName val="TL rieng"/>
      <sheetName val="Electrical Breakdown"/>
      <sheetName val="gia_vatlieu"/>
      <sheetName val="PHAN DS 22 KV"/>
      <sheetName val="chi tiet C"/>
      <sheetName val="T.Tran( AnLoc"/>
      <sheetName val="gia 8e may"/>
      <sheetName val="uniBase"/>
      <sheetName val="vniBase"/>
      <sheetName val="abcBase"/>
      <sheetName val="ESTI."/>
      <sheetName val="So tong hop "/>
      <sheetName val="_x000c_?_x0001_?_x0001_ý"/>
      <sheetName val="db't(tuyeni (2)"/>
      <sheetName val="T.Tranh LkcNinh"/>
      <sheetName val="dbgt(tuyel)"/>
      <sheetName val="KRTK (06)"/>
      <sheetName val="[BCNCKT13_S3.xl۽"/>
      <sheetName val="DPCT"/>
      <sheetName val="LEGEND"/>
      <sheetName val="Sheet6"/>
      <sheetName val="kl cong"/>
      <sheetName val="thkp"/>
      <sheetName val="clvl"/>
      <sheetName val="ptvl"/>
      <sheetName val="ke"/>
      <sheetName val="2??€(tuyen)"/>
      <sheetName val="MF.01%"/>
      <sheetName val="MTL$-INTER"/>
      <sheetName val=""/>
      <sheetName val="Ke toaٺ_x0001_thuc hien cong trinh"/>
      <sheetName val="_x000c___x0001___x0001_ý"/>
      <sheetName val="2__€(tuyen)"/>
      <sheetName val="_BCNCKT13_S3.xl۽"/>
      <sheetName val="Tiepdia"/>
      <sheetName val="5.BANG I"/>
      <sheetName val="FD"/>
      <sheetName val="GI"/>
      <sheetName val="EE (3)"/>
      <sheetName val="PAVEMENT"/>
      <sheetName val="TRAFFIC"/>
      <sheetName val="Temp"/>
      <sheetName val="TTDZ22"/>
      <sheetName val="IBASE"/>
      <sheetName val="Lists"/>
      <sheetName val="C47-BH-ူ9"/>
      <sheetName val="SOKTMAY"/>
      <sheetName val="_x0010_"/>
      <sheetName val="_x0001_W"/>
      <sheetName val="_x0006_"/>
      <sheetName val="Q_x0008_"/>
      <sheetName val="j_x000a_"/>
      <sheetName val="n_x000a_"/>
      <sheetName val="r_x000a_"/>
      <sheetName val="v_x000a_"/>
      <sheetName val="z_x000a_"/>
      <sheetName val="~_x000a_"/>
      <sheetName val="_x000a_"/>
      <sheetName val="_x000a_"/>
      <sheetName val="_x000a_"/>
      <sheetName val="_x000a_"/>
      <sheetName val="_x000a_"/>
      <sheetName val="_x000a_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j_"/>
      <sheetName val="n_"/>
      <sheetName val="r_"/>
      <sheetName val="v_"/>
      <sheetName val="z_"/>
      <sheetName val="~_"/>
      <sheetName val="_"/>
      <sheetName val="_"/>
      <sheetName val="_"/>
      <sheetName val="_"/>
      <sheetName val="_"/>
      <sheetName val="_"/>
      <sheetName val="Cd?Nhap"/>
      <sheetName val="Don gia-cau"/>
      <sheetName val="Gia KS"/>
      <sheetName val="KKKKKKKK"/>
      <sheetName val="[BCNCKT13_S3.xls_VPPN"/>
      <sheetName val="2??�(tuyen)"/>
      <sheetName val="C47-BH-_x0011_1"/>
      <sheetName val="|ong hop"/>
      <sheetName val="KSTK(17_x005f_x0017_8 Dcuong)"/>
      <sheetName val="KSTK(1778 _x005f_x0004_c5o.g)"/>
      <sheetName val="Tra_ba_x005f_x000E_g"/>
      <sheetName val="_x005f_x0018_N54"/>
      <sheetName val="_x005f_x000C_"/>
      <sheetName val="PTVT _MAU_"/>
      <sheetName val="_BCNCKT13_S3.xls_VPPN"/>
      <sheetName val="ND"/>
      <sheetName val="4"/>
      <sheetName val="KSTK(1778 Dcuone)"/>
      <sheetName val="[BCNCKT13_S3.xl۽?Ctgs.3"/>
      <sheetName val="????????"/>
      <sheetName val="[BCNCKT13_S3.xl?"/>
      <sheetName val="gia vat_x0000_lieu"/>
      <sheetName val="gia 3_x0000_t lieu"/>
      <sheetName val="2_x0000__x0000_(tuyen)"/>
      <sheetName val="_x000c__x0000__x0001__x0000__x0000__x0000__x0001_ý"/>
      <sheetName val="[BCNCKT13_S3.xl۽_x0000_Ctgs.3"/>
      <sheetName val="2_x0000__x0000_€(tuyen)"/>
      <sheetName val="2_x0000__x0000_�(tuyen)"/>
      <sheetName val="_x0010__x0000__x0000__x0000_.VnBook-AntiquaH_x0000__x0000_ÿ_x001f__x0016__x0000__x0000__x0000__x0001__x0000__x0000_"/>
      <sheetName val="_x0001_W_x0000__x0000__x0000__x0014_*Í_x0001_&gt;_x0000__x0000__x0000__x0000__x0000__x0000__x0000_@_x0000__x0000__x0000_õÿ _x0000__x0000_´_x0000__x0000__x0000__x0000_"/>
      <sheetName val="_x0006__x0000__x0000__x0006__x0000__x0000_ _x0006__x0000__x0000_¡_x0006__x0000__x0000_¢_x0006__x0000__x0000_£_x0006__x0000__x0000_¤_x0006__x0000__x0000_¥_x0006__x0000__x0000_"/>
      <sheetName val="_x0000__x0000_I_x0008__x0000__x0000_J_x0008__x0000__x0000_K_x0008__x0000__x0000_L_x0008__x0000__x0000_M_x0008__x0000__x0000_N_x0008__x0000__x0000_O_x0008__x0000__x0000_P"/>
      <sheetName val="Q_x0008__x0000__x0000_R_x0008__x0000__x0000_"/>
      <sheetName val="_x0000_a_x000a__x0000__x0000_b_x000a__x0000__x0000_c_x000a__x0000__x0000_d_x000a__x0000__x0000_e_x000a__x0000__x0000_f_x000a__x0000__x0000_g_x000a__x0000__x0000_h_x000a_"/>
      <sheetName val="j_x000a__x0000__x0000_k_x000a__x0000__x0000_l_x000a_"/>
      <sheetName val="n_x000a__x0000__x0000_o_x000a__x0000__x0000_p_x000a_"/>
      <sheetName val="r_x000a__x0000__x0000_s_x000a__x0000__x0000_t_x000a_"/>
      <sheetName val="v_x000a__x0000__x0000_w_x000a__x0000__x0000_x_x000a_"/>
      <sheetName val="z_x000a__x0000__x0000_{_x000a__x0000__x0000_|_x000a_"/>
      <sheetName val="~_x000a__x0000__x0000__x000a__x0000__x0000__x000a_"/>
      <sheetName val="_x000a__x0000__x0000__x000a__x0000__x0000__x000a_"/>
      <sheetName val="_x000a__x0000__x0000__x000a__x0000__x0000__x000a_"/>
      <sheetName val="_x000a__x0000__x0000__x000a__x0000__x0000__x000a_"/>
      <sheetName val="_x000a__x0000__x0000__x000a__x0000__x0000__x000a_"/>
      <sheetName val="_x000a__x0000__x0000__x000a__x0000__x0000__x000a_"/>
      <sheetName val="_x000a__x0000__x0000__x000a__x0000__x0000__x000a_"/>
      <sheetName val="[BCNCKT13_S3.xl?_x0000_Ctgs.3"/>
      <sheetName val="2__�(tuyen)"/>
      <sheetName val="_BCNCKT13_S3.xl۽_Ctgs.3"/>
      <sheetName val="________"/>
      <sheetName val="_BCNCKT13_S3.xl_"/>
      <sheetName val="[BCNCKT13_S3.xl??Ctgs.3"/>
      <sheetName val="db't(tuyen) ,2)"/>
      <sheetName val="_BCNCKT13_S3.xl__Ctgs.3"/>
      <sheetName val="TH thiet bi"/>
      <sheetName val="Tongke"/>
      <sheetName val="_x0010_???.VnBook-AntiquaH??ÿ_x001f__x0016_???_x0001_??"/>
      <sheetName val="_x0001_W???_x0014_*Í_x0001_&gt;???????@???õÿ ??´????"/>
      <sheetName val="_x0006_??_x0006_?? _x0006_??¡_x0006_??¢_x0006_??£_x0006_??¤_x0006_??¥_x0006_??"/>
      <sheetName val="??I_x0008_??J_x0008_??K_x0008_??L_x0008_??M_x0008_??N_x0008_??O_x0008_??P"/>
      <sheetName val="Q_x0008_??R_x0008_??"/>
      <sheetName val="?a_x000a_??b_x000a_??c_x000a_??d_x000a_??e_x000a_??f_x000a_??g_x000a_??h_x000a_"/>
      <sheetName val="j_x000a_??k_x000a_??l_x000a_"/>
      <sheetName val="n_x000a_??o_x000a_??p_x000a_"/>
      <sheetName val="r_x000a_??s_x000a_??t_x000a_"/>
      <sheetName val="v_x000a_??w_x000a_??x_x000a_"/>
      <sheetName val="z_x000a_??{_x000a_??|_x000a_"/>
      <sheetName val="~_x000a_??_x000a_??_x000a_"/>
      <sheetName val="_x000a_??_x000a_??_x000a_"/>
      <sheetName val="_x000a_??_x000a_??_x000a_"/>
      <sheetName val="_x000a_??_x000a_??_x000a_"/>
      <sheetName val="_x000a_??_x000a_??_x000a_"/>
      <sheetName val="_x000a_??_x000a_??_x000a_"/>
      <sheetName val="_x000a_??_x000a_??_x000a_"/>
      <sheetName val="_x0000__x0000__x0000__x0000__x0000__x0000__x0000__x0000_"/>
      <sheetName val="_x000c__x0000__x0001__x0000__x0001_ý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/>
      <sheetData sheetId="391" refreshError="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dtct cong"/>
      <sheetName val="nc%cm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ra_bang"/>
      <sheetName val="gVL"/>
      <sheetName val="px2,tb-t,"/>
      <sheetName val="DTCT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dtctODuong-01"/>
      <sheetName val="dtct cau"/>
      <sheetName val="Sheet! (2)"/>
      <sheetName val="NhucauKP"/>
      <sheetName val="Sheet3 (2)"/>
      <sheetName val="XL4Poppy"/>
      <sheetName val="dtct_Duong,tc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nc_cm"/>
      <sheetName val="GiaVL"/>
      <sheetName val="CtiedQII"/>
      <sheetName val="DHop08"/>
      <sheetName val="Ctiet 9"/>
      <sheetName val="Ctiet!1"/>
      <sheetName val="00 00000"/>
      <sheetName val="Sheet4"/>
      <sheetName val="nhiemvu2006"/>
      <sheetName val="RutTM"/>
      <sheetName val="10000000"/>
      <sheetName val="20000000"/>
      <sheetName val="30000000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tra bang"/>
      <sheetName val="tra-vat-lieu (duyet)"/>
      <sheetName val="TVL"/>
      <sheetName val="d4ct_Duong-01"/>
      <sheetName val="[ duong257-272.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Tra KS"/>
      <sheetName val="dieuchinh"/>
      <sheetName val="TH_GTXL࠭TC"/>
      <sheetName val="Phuong an 1"/>
      <sheetName val="_ duong257-272."/>
      <sheetName val="BeTong"/>
      <sheetName val="dtgt_Duong-tk"/>
      <sheetName val="THop51"/>
      <sheetName val="Ctie塅䕃⹌"/>
      <sheetName val="THop1"/>
      <sheetName val="THop1"/>
      <sheetName val="PHop04"/>
      <sheetName val="p4ke"/>
      <sheetName val="NXT-10T  4)"/>
      <sheetName val="TH_GTXL?TC"/>
      <sheetName val="THop1?"/>
      <sheetName val=""/>
      <sheetName val="Bke"/>
      <sheetName val="Sheet13???????????㸰Ɂ?_x0004_??????숌Ɂ?"/>
      <sheetName val="cdps"/>
      <sheetName val="Don gia-cau"/>
      <sheetName val="Thuc thanh"/>
      <sheetName val="THop1_"/>
      <sheetName val="TH_GTXL_TC"/>
      <sheetName val="Ctiet02__x0018__ duong257-272.xls_Bke"/>
      <sheetName val="Sheet13___________㸰Ɂ__x0004_______숌Ɂ_"/>
      <sheetName val="bang-tra"/>
      <sheetName val="Ctie???"/>
      <sheetName val="Bke01???_x0018_[ duong257-27"/>
      <sheetName val="DNP၄-QL"/>
      <sheetName val="Sheet3_(2)"/>
      <sheetName val="CVC-1"/>
      <sheetName val="ptdg-00_(2)"/>
      <sheetName val="02-_9"/>
      <sheetName val="THop0"/>
      <sheetName val="Bke0"/>
      <sheetName val="en_31,7"/>
      <sheetName val="Sheet!_(2)"/>
      <sheetName val="[_duong257-272_"/>
      <sheetName val="Ctiet_9"/>
      <sheetName val="00_00000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tra-vat-lieu_(duyet)"/>
      <sheetName val="THKP_D"/>
      <sheetName val="Bu_gia1"/>
      <sheetName val="Bu_gia_in"/>
      <sheetName val="Bu_gia"/>
      <sheetName val="CL_CL"/>
      <sheetName val="CHITIET VL-NC"/>
      <sheetName val="DO AM DT"/>
      <sheetName val="VL,NC"/>
      <sheetName val="THTram"/>
      <sheetName val="KKKKKKKK"/>
      <sheetName val="XL$Poppy"/>
      <sheetName val="Ctie___"/>
      <sheetName val="-272.xls_Bke01"/>
      <sheetName val="Sheet13??????????????_x0004_?????????"/>
      <sheetName val="??u???????????????_x001a_[ duong257-2"/>
      <sheetName val="Tai khoan"/>
      <sheetName val="_x000d_¹½.,6³"/>
      <sheetName val="????????"/>
      <sheetName val="_x000a_¹½.,6³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-272.xls_Bke01____x0018__ duong257-27"/>
      <sheetName val="__duong257-272_"/>
      <sheetName val="4"/>
      <sheetName val="Cp``pQII"/>
      <sheetName val="Bke 90"/>
      <sheetName val="CVC-_x005f_x0010_1"/>
      <sheetName val="THop0_x005f_x0015_"/>
      <sheetName val="Bke0_x005f_x0015_"/>
      <sheetName val="_x005f_x0004_en 31,7"/>
      <sheetName val="__u________________x001a__ duong257-2"/>
      <sheetName val="Sheet13_______________x0004__________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Ctiet02_x005f_x0000__x005f_x0018_[ duong257"/>
      <sheetName val="Ctiet02?_x005f_x0018_[ duong257-272.x"/>
      <sheetName val="Bke01_x005f_x0000__x005f_x0000__x0"/>
      <sheetName val="Bke01???_x005f_x0018_[ duong"/>
      <sheetName val="Sheet13㸰Ɂ숌Ɂ㹨Ɂu[_duong257-2"/>
      <sheetName val="Sheet13㸰Ɂ숌Ɂ"/>
      <sheetName val="TL rieng"/>
      <sheetName val="Shee42"/>
      <sheetName val="DNP?-QL"/>
      <sheetName val="THop1€"/>
      <sheetName val="ptd2"/>
      <sheetName val="________"/>
      <sheetName val="Ctiet02__duong257-272_xls_Bke"/>
      <sheetName val="Ctiet02___duong257-272_xls_Bke"/>
      <sheetName val="Sheet13㸰Ɂ숌Ɂ㹨Ɂu__duong257-2"/>
      <sheetName val="_¹½.,6³"/>
      <sheetName val="Ctiet02_x0000__x0018_[ duong257-272.xls]Bke"/>
      <sheetName val="Sheet13_x0000__x0000__x0000__x0000__x0000__x0000__x0000__x0000__x0000__x0000__x0000_㸰Ɂ_x0000__x0004__x0000__x0000__x0000__x0000__x0000__x0000_숌Ɂ_x0000_"/>
      <sheetName val="Ctiet02?_x0018_[ duong257-272.xls]Bke"/>
      <sheetName val="-272.xls]Bke01_x0000__x0000__x0000__x0018_[ duong257-27"/>
      <sheetName val="-272.xls]Bke01???_x0018_[ duong257-27"/>
      <sheetName val="_x0000__x0000_u_x0000__x0000__x0000__x0000__x0000__x0000__x0000__x0000__x0000__x0000__x0000__x0000__x0000__x0000__x0000__x001a_[ duong257-2"/>
      <sheetName val="Sheet13_x0000__x0000__x0000__x0000__x0000__x0000__x0000__x0000__x0000__x0000__x0000_??_x0000__x0004__x0000__x0000__x0000__x0000__x0000__x0000_??_x0000_"/>
      <sheetName val="Ctiet02[_duong257-272_xls]Bke"/>
      <sheetName val="Ctiet02?[_duong257-272_xls]Bke"/>
      <sheetName val="-272.xls]Bke01"/>
      <sheetName val="Bke01____x0018__ duong257-27"/>
      <sheetName val="Bke01____x005f_x0018__ duong"/>
      <sheetName val="DNP_-QL"/>
      <sheetName val="ptd2_x0000__x0000_ (2)"/>
      <sheetName val="THop1_x0000_"/>
      <sheetName val="_x0000__x0000__x0000__x0000__x0000__x0000__x0000__x0000_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 refreshError="1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bravo41"/>
      <sheetName val="tra-vat-lieu"/>
      <sheetName val="DOAM0654CAS"/>
      <sheetName val="hold5"/>
      <sheetName val="hold6"/>
      <sheetName val="XL4Test5"/>
      <sheetName val="DTCT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VL"/>
      <sheetName val="Tra_bang"/>
      <sheetName val="Tai khoan"/>
      <sheetName val="BK N111"/>
      <sheetName val="BKN111(06)"/>
      <sheetName val="XL4Poppy"/>
      <sheetName val="dtct cong?ȁ"/>
      <sheetName val="dtct cong??"/>
      <sheetName val="KSTK-tkkd"/>
      <sheetName val="THTram"/>
      <sheetName val="Pÿÿÿÿcau"/>
      <sheetName val="dtct ccu"/>
      <sheetName val="tra_vat_lieu"/>
      <sheetName val="t"/>
      <sheetName val="dtct cong_ȁ"/>
      <sheetName val="dtct cong__"/>
      <sheetName val="NEW-PANEL"/>
      <sheetName val="tungphal"/>
      <sheetName val="SILICATE"/>
      <sheetName val="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?cong"/>
      <sheetName val="?"/>
      <sheetName val="4"/>
      <sheetName val="B_tra"/>
      <sheetName val="_"/>
      <sheetName val="dtct cong_?"/>
      <sheetName val="THCT"/>
      <sheetName val="THDZ0,4"/>
      <sheetName val="TH DZ35"/>
      <sheetName val="BKN111(06("/>
      <sheetName val="VC-Dу-DH"/>
      <sheetName val="trabšng"/>
      <sheetName val="ptdg"/>
      <sheetName val="dtct_cong?"/>
      <sheetName val="Don gia-cau"/>
      <sheetName val="dtct_cong_"/>
      <sheetName val="VC-D?-DH"/>
      <sheetName val="BK_N111"/>
      <sheetName val="dtct_cong?ȁ"/>
      <sheetName val="dtct_cong??"/>
      <sheetName val="dtct_ccu"/>
      <sheetName val="dtct_cong_ȁ"/>
      <sheetName val="dtct_cong__"/>
      <sheetName val="TH VL, NC, DDHT Thanhphuoc"/>
      <sheetName val="cong32-38"/>
      <sheetName val="BANGTRA"/>
      <sheetName val="KKKKKKKK"/>
      <sheetName val="VC-D_-DH"/>
      <sheetName val="Shedt18"/>
      <sheetName val="dtct_cong_?"/>
      <sheetName val="²"/>
      <sheetName val="????????"/>
      <sheetName val="TH_cong1"/>
      <sheetName val="dtct_cong1"/>
      <sheetName val="ptdg_cong1"/>
      <sheetName val="PTDG_cau1"/>
      <sheetName val="dtct_cau1"/>
      <sheetName val="Chi_tiet1"/>
      <sheetName val="Tai_khoan1"/>
      <sheetName val="dtctcong"/>
      <sheetName val="dtct cong_x005f_x0000_ȁ"/>
      <sheetName val="dtct cong_x005f_x0000__"/>
      <sheetName val="dtct_x005f_x0000_cong"/>
      <sheetName val="_x005f_x0000_"/>
      <sheetName val="dtct cong_x005f_x0000_?"/>
      <sheetName val="trabng"/>
      <sheetName val="²??t13"/>
      <sheetName val="TH_DZ35"/>
      <sheetName val="TH_VL,_NC,_DDHT_Thanhphuoc"/>
      <sheetName val="trabafg3"/>
      <sheetName val="bang tra"/>
      <sheetName val="________"/>
      <sheetName val="dtct cong_x0000_ȁ"/>
      <sheetName val="dtct cong_x0000_?"/>
      <sheetName val="²_x0000__x0000_t13"/>
      <sheetName val="Ts"/>
      <sheetName val="²__t13"/>
      <sheetName val="dtct_x0000_cong"/>
      <sheetName val="_x0000_"/>
      <sheetName val="_x0000__x0000__x0000__x0000__x0000__x0000__x0000__x0000_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h nghia"/>
      <sheetName val="Huong dan"/>
      <sheetName val="HHTT"/>
      <sheetName val="Hinh thuc HTHH"/>
      <sheetName val="Bang phan tru TT 3 pha "/>
      <sheetName val="Bang phan tru TT 1 pha"/>
      <sheetName val="Bang phan tru HTDL"/>
      <sheetName val="Bang phan tru HTHH"/>
      <sheetName val="Liet ke vat tu DZTT 3 pha"/>
      <sheetName val="Liet ke vat tu DZTT 1 pha"/>
      <sheetName val="Liet ke vat tu DZHTDL"/>
      <sheetName val="Liet ke vat tu DZHTHH"/>
      <sheetName val="dtct cong"/>
      <sheetName val="MTO REV.2(ARMOR)"/>
    </sheetNames>
    <sheetDataSet>
      <sheetData sheetId="0" refreshError="1">
        <row r="14">
          <cell r="A14" t="str">
            <v>CH14</v>
          </cell>
          <cell r="B14" t="str">
            <v>Chaèng heïp CH coät 14 m</v>
          </cell>
        </row>
        <row r="16">
          <cell r="A16" t="str">
            <v>6a</v>
          </cell>
          <cell r="B16">
            <v>2</v>
          </cell>
        </row>
        <row r="17">
          <cell r="A17" t="str">
            <v>6aa</v>
          </cell>
          <cell r="B17">
            <v>2</v>
          </cell>
        </row>
        <row r="18">
          <cell r="A18" t="str">
            <v>7a</v>
          </cell>
          <cell r="B18">
            <v>3</v>
          </cell>
        </row>
        <row r="19">
          <cell r="A19" t="str">
            <v>7aa</v>
          </cell>
          <cell r="B19">
            <v>3</v>
          </cell>
        </row>
        <row r="20">
          <cell r="A20" t="str">
            <v>8a</v>
          </cell>
          <cell r="B20">
            <v>4</v>
          </cell>
        </row>
        <row r="21">
          <cell r="A21" t="str">
            <v>8aa</v>
          </cell>
          <cell r="B21">
            <v>4</v>
          </cell>
        </row>
        <row r="22">
          <cell r="A22" t="str">
            <v>10aa</v>
          </cell>
          <cell r="B22">
            <v>5</v>
          </cell>
        </row>
        <row r="23">
          <cell r="A23" t="str">
            <v>10ba</v>
          </cell>
          <cell r="B23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SCD DUNG CHUNG "/>
      <sheetName val="KHKHAUHAOTSCHUNG"/>
      <sheetName val="TSCDTOAN NHA MAY"/>
      <sheetName val="CPSXTOAN BO SP"/>
      <sheetName val="PBCPCHUNG CHO CAC DTUONG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Congty"/>
      <sheetName val="VPPN"/>
      <sheetName val="XN74"/>
      <sheetName val="XN54"/>
      <sheetName val="XN33"/>
      <sheetName val="NK96"/>
      <sheetName val="XL4Test5"/>
      <sheetName val="YEU TO CONG"/>
      <sheetName val="TD 3DIEM"/>
      <sheetName val="TD 2DIEM"/>
      <sheetName val="Sheet2"/>
      <sheetName val="dn"/>
      <sheetName val="DU TOAN"/>
      <sheetName val="CHI TIET"/>
      <sheetName val="KLnt"/>
      <sheetName val="PHAN TICH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N79"/>
      <sheetName val="CTM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dt-iphi"/>
      <sheetName val="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3 (2)"/>
      <sheetName val="ìtoan"/>
      <sheetName val="Kluong"/>
      <sheetName val="Giatri"/>
      <sheetName val="PL tham dinh"/>
      <sheetName val="THDT"/>
      <sheetName val="KSTK"/>
      <sheetName val="DTCT"/>
      <sheetName val="PTVL"/>
      <sheetName val="Bu VC"/>
      <sheetName val="luong"/>
      <sheetName val="PTDG"/>
      <sheetName val="40000000"/>
      <sheetName val="50000000"/>
      <sheetName val="60000000"/>
      <sheetName val="70000000"/>
      <sheetName val="80000000"/>
      <sheetName val="90000000"/>
      <sheetName val="a0000000"/>
      <sheetName val="rph (2)"/>
      <sheetName val="dap"/>
      <sheetName val="gpmb"/>
      <sheetName val="dt-kphi-iso-tong"/>
      <sheetName val="dt-kphi-iso-ctiet"/>
      <sheetName val="gia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P3-PanAn-Factored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Sheet_x0001_1"/>
      <sheetName val="FPPN"/>
      <sheetName val="CHI"/>
      <sheetName val="ESTI."/>
      <sheetName val="DI-ESTI"/>
      <sheetName val="Don gia chi tiet"/>
      <sheetName val="Du thau"/>
      <sheetName val="Tro giup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NhapSl"/>
      <sheetName val="Nluc"/>
      <sheetName val="Tohop"/>
      <sheetName val="KT_Tthan"/>
      <sheetName val="Tra_TTTD"/>
      <sheetName val="bao cao ngay 13-02"/>
      <sheetName val="CBG"/>
      <sheetName val="PTCT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tuong"/>
      <sheetName val="SPL4"/>
      <sheetName val="Nhap don gia VL dia _x0003_"/>
      <sheetName val="Phan tich don gia chi Uet"/>
      <sheetName val="GiaVL"/>
      <sheetName val="sut&lt;1 0"/>
      <sheetName val="PBCPCHUNG CHO CAC _x0007_{WÑNG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Du_lieu"/>
      <sheetName val="nhan cong"/>
      <sheetName val="ma-pt"/>
      <sheetName val="`u lun"/>
      <sheetName val="Khu xu ly nuoc THiep-XD"/>
      <sheetName val="Box-Girder"/>
      <sheetName val="She"/>
      <sheetName val="tai"/>
      <sheetName val="hoang"/>
      <sheetName val="hoang (2)"/>
      <sheetName val="hoang (3)"/>
      <sheetName val="Gca may Buu dien"/>
      <sheetName val="882"/>
      <sheetName val="Giamay"/>
      <sheetName val="DM_GVT"/>
      <sheetName val="May chuyen nganh"/>
      <sheetName val="TT06"/>
      <sheetName val="0"/>
      <sheetName val="TT_35NH"/>
      <sheetName val="NHAP"/>
      <sheetName val="TH_11"/>
      <sheetName val="CUAHANG"/>
      <sheetName val="MAKHACH"/>
      <sheetName val="XXXXXXX3"/>
      <sheetName val="XXXXXXX2"/>
      <sheetName val="Ё"/>
      <sheetName val="ctTBA"/>
      <sheetName val="?"/>
      <sheetName val="Phan tich don gia chi ˆUet"/>
      <sheetName val="????_x0001_"/>
      <sheetName val="ktduong"/>
      <sheetName val="cu"/>
      <sheetName val="KTcau2004"/>
      <sheetName val="KT2004XL#moi"/>
      <sheetName val="denbu"/>
      <sheetName val="thop"/>
      <sheetName val="KL thanh toan-Xuan Dao"/>
      <sheetName val="NHTN"/>
      <sheetName val="QLDD"/>
      <sheetName val="Moi truong"/>
      <sheetName val="KHĐ"/>
      <sheetName val="TN"/>
      <sheetName val="ND"/>
      <sheetName val="coctuatrenda"/>
      <sheetName val="IBASE"/>
      <sheetName val="dv-kphi-cviet"/>
      <sheetName val="bvh-kphi"/>
      <sheetName val="PCCPCHUNG CHO CAC DTUONG"/>
      <sheetName val="Piers of Main Flyower (1)"/>
      <sheetName val="Thuc thanh"/>
      <sheetName val="[dtTKKT-98-106.xlsၝTHCDS11"/>
      <sheetName val="[dtTKKT-98-106.xls?THCDS11"/>
      <sheetName val="coc duc"/>
      <sheetName val="CHI?TIET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3cau"/>
      <sheetName val="266+623"/>
      <sheetName val="TXL(266+623"/>
      <sheetName val="DDCT"/>
      <sheetName val="M"/>
      <sheetName val="vln"/>
      <sheetName val="IN__x000e_X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u toan chi tiet"/>
      <sheetName val="CTC_x000f_NG_02"/>
      <sheetName val="_x0004_GCong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Don gia"/>
      <sheetName val="Dbþg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Số liệu"/>
      <sheetName val="TKKYI"/>
      <sheetName val="TKKYII"/>
      <sheetName val="Tổng hợp theo học sinh"/>
      <sheetName val="XL4Test5 (2)"/>
      <sheetName val="TinhToan"/>
      <sheetName val="NVBH(HOAN"/>
      <sheetName val="dt-cphi-ctieT"/>
      <sheetName val="md5!-52"/>
      <sheetName val="dtct cong"/>
      <sheetName val="CHI TI"/>
      <sheetName val="dt-kphi-ÿÿo-ctiet"/>
      <sheetName val="???????_x0001_?????_x0001_?????_x0001_?????_x0001_H-???"/>
      <sheetName val="She?t9"/>
      <sheetName val="10mduongsa{ío"/>
      <sheetName val="_"/>
      <sheetName val="_____x0001_"/>
      <sheetName val="CHI_TIET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________x0001_______x0001_______x0001_______x0001_H-___"/>
      <sheetName val="She_t9"/>
      <sheetName val="TD &quot;DIEM"/>
      <sheetName val="COC KHOAN0T5"/>
      <sheetName val="T_x0004_ 3DIEM"/>
      <sheetName val="Rheet10"/>
      <sheetName val="KLD_x0007_TT&lt;120%"/>
      <sheetName val="Du toan chi tiet coc juoc"/>
      <sheetName val="CDPS"/>
      <sheetName val="DGAT_02"/>
      <sheetName val="CPVUE_03"/>
      <sheetName val="Sheet3ٺ_x0001_2)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INV"/>
      <sheetName val="XXXXXXX4"/>
      <sheetName val="Giathanh1m3BT"/>
      <sheetName val="Pier"/>
      <sheetName val="Pile"/>
      <sheetName val="ptvì0-1"/>
      <sheetName val="???_x0001_??_x0001_?????_x0001_??_x0001_H-???"/>
      <sheetName val="____x0001____x0001_______x0001____x0001_H-___"/>
      <sheetName val="Tuong-ٺ_x0001_an"/>
      <sheetName val="THNVVNN"/>
      <sheetName val="DSTTGTGT"/>
      <sheetName val="KET CHUYEN GIA VON 2005"/>
      <sheetName val="TMTC"/>
      <sheetName val="CHI TIEU"/>
      <sheetName val="KQKD"/>
      <sheetName val="BCDKT"/>
      <sheetName val="T.H CPCT"/>
      <sheetName val="THGÝaT"/>
      <sheetName val="khai  thue"/>
      <sheetName val="C§PS"/>
      <sheetName val="TRUONG "/>
      <sheetName val="KON LONG"/>
      <sheetName val="THUY DIEN"/>
      <sheetName val="NGO MAY"/>
      <sheetName val="NGOC HOI"/>
      <sheetName val="cau 2"/>
      <sheetName val="CAU DAK PSI"/>
      <sheetName val="S²"/>
      <sheetName val="DG೼�_02"/>
      <sheetName val="Piers of Main Flylyer (1)"/>
      <sheetName val="t1_3"/>
      <sheetName val="Don_gia_chi_tiet"/>
      <sheetName val="Du_thau"/>
      <sheetName val="Tro_giup"/>
      <sheetName val="_dtTKKT-98-106.xlsၝTHCDS11"/>
      <sheetName val="_dtTKKT-98-106.xls_THCDS11"/>
      <sheetName val="$ap"/>
      <sheetName val="DEF"/>
      <sheetName val="BT gi¸ thµnh"/>
      <sheetName val="KLDGTT&lt;1ü_x000c_"/>
      <sheetName val="Ctinh 10kV"/>
      <sheetName val="DothiP1"/>
      <sheetName val="ma_pt"/>
      <sheetName val="NKC"/>
      <sheetName val="SoCaiT"/>
      <sheetName val="THDU"/>
      <sheetName val="0000000!"/>
      <sheetName val="KLDGTT&lt;1ü_x000c_??(2)"/>
      <sheetName val="Quantity"/>
      <sheetName val="tra"/>
      <sheetName val="S? li?u"/>
      <sheetName val="T?ng h?p theo h?c sinh"/>
      <sheetName val="DG??_02"/>
      <sheetName val="Sheet1 (3)"/>
      <sheetName val="Sheet1 (2)"/>
      <sheetName val="khluong"/>
      <sheetName val="YE2"/>
      <sheetName val="PC-summary"/>
      <sheetName val="Piers of Mai. Flyover (1)"/>
      <sheetName val="99AP1"/>
      <sheetName val="99AP2"/>
      <sheetName val="99AP3"/>
      <sheetName val="99AP4"/>
      <sheetName val="99AP5"/>
      <sheetName val="99AP6"/>
      <sheetName val="99AP7"/>
      <sheetName val="98AP1"/>
      <sheetName val="98AP2"/>
      <sheetName val="98AP3"/>
      <sheetName val="98AP4"/>
      <sheetName val="98AP5"/>
      <sheetName val="CHI_x0000_TIET"/>
      <sheetName val="_x0000_Ё_x0000__x0000__x0000__x0000_䀤_x0001__x0000__x0000__x0000__x0000_䀶_x0001__x0000_晦晦晦䀙_x0001__x0000__x0000__x0000__x0000_㿰_x0001_H-_x0000_ਈ_x0000_"/>
      <sheetName val="Nhap don gia VL dia _x0003__x0000_uong"/>
      <sheetName val="She_x0000_t9"/>
      <sheetName val="0_x0000__x0000_ﱸ͕_x0000__x0004__x0000__x0000__x0000__x0000__x0000__x0000_͕_x0000__x0000__x0000__x0000__x0000__x0000__x0000__x0000_列͕_x0000__x0000__x0013__x0000__x0000__x0000_"/>
      <sheetName val="_x0000_????_x0001__x0000__x0000__x0000__x0000_?_x0001_H-_x0000_?_x0000_????_x0001__x0000_????_x0001__x0000__x0000__x0000_"/>
      <sheetName val="Ё_x0000_䀤_x0001__x0000_䀶_x0001__x0000_晦晦晦䀙_x0001__x0000_㿰_x0001_H-_x0000_ਈ_x0000_ꏗ㵰휊䀁_x0001__x0000_尩슏⣵䀂"/>
      <sheetName val="?_x0000_?_x0001__x0000_?_x0001__x0000_????_x0001__x0000_?_x0001_H-_x0000_?_x0000_????_x0001__x0000_????"/>
      <sheetName val="Du toan chi tiet_x0000_coc nuoc"/>
      <sheetName val="_x0000__x0000__x0000__x0000__x0000__x0000_??_x0000__x0000__x0013__x0000__x0000__x0000__x0000__x0000__x0000__x0000__x0000__x0000__x0000__x0000__x0000__x0000__x0000__x0000__x001f_[dtT"/>
      <sheetName val="_x0000_?_x0000__x0000__x0000__x0000_?_x0001__x0000__x0000__x0000__x0000_?_x0001__x0000_????_x0001__x0000__x0000__x0000__x0000_?_x0001_H-_x0000_?_x0000_"/>
      <sheetName val="vua_x0000__x0000__x0000__x0000__x0000__x0000__x0000__x0000__x0000__x0000__x0000_韘࿊_x0000__x0004__x0000__x0000__x0000__x0000__x0000__x0000_酐࿊_x0000__x0000__x0000__x0000__x0000_"/>
      <sheetName val="Du toan_x0000_chi tiet coc"/>
      <sheetName val="S²_x0000__x0000_2"/>
      <sheetName val="T2_x0000__x0000_)"/>
      <sheetName val="KLDGTT&lt;1ü_x000c__x0000__x0000_(2)"/>
      <sheetName val="vua_x0000_韘࿊_x0000__x0004__x0000_酐࿊_x0000_須࿊_x0000__x0004__x0000__x0016_[dtTKKT-98-10"/>
      <sheetName val="tra_x0000__x0000__x0000__x0000__x0000_±@Z"/>
      <sheetName val="YE2_x0000__x0000_ CONG"/>
      <sheetName val="0_x0000__x0000_??_x0000__x0004__x0000__x0000__x0000__x0000__x0000__x0000_??_x0000__x0000__x0000__x0000__x0000__x0000__x0000__x0000_??_x0000__x0000__x0013__x0000__x0000__x0000_"/>
      <sheetName val="KHÐ"/>
      <sheetName val="Sheet3?_x0001_2)"/>
      <sheetName val="She%t11"/>
      <sheetName val="?_x0000_???_x0010_??_x0000__x0004__x0000__x0000__x0000__x0000__x0000__x0000_??_x0000__x0000__x0000__x0000__x0000__x0000__x0000__x0000_??_x0000__x0000__x0006_"/>
      <sheetName val="vua_x0000__x0000__x0000__x0000__x0000__x0000__x0000__x0000__x0000__x0010__x0000_韘࿊_x0000__x0004__x0000__x0000__x0000__x0000__x0000__x0000_酐࿊_x0000__x0000__x0000__x0000__x0000_"/>
      <sheetName val="Eodule1"/>
      <sheetName val="dt-kphi_x0010_øÿet"/>
      <sheetName val="fej"/>
      <sheetName val="DT1__x0010_3"/>
      <sheetName val="DGKE_00"/>
      <sheetName val="P4-T`nAn-Factored"/>
      <sheetName val="MTO REV.2(ARMOR)"/>
      <sheetName val="Nhatkychung"/>
      <sheetName val="Luong_mot_ngay_cong_k`ao_sat"/>
      <sheetName val="dt-k0hi (2)"/>
      <sheetName val="DT_x0003_T_02"/>
      <sheetName val="Nhap don gia VL dia áhuong"/>
      <sheetName val="uong mot ngay cong xay lap"/>
      <sheetName val="Du toan chi tiet?coc nuoc"/>
      <sheetName val="dt,kphi-iso-tong"/>
      <sheetName val="dt-kphi_x000a_iso-ctiet"/>
      <sheetName val="sut8100"/>
      <sheetName val="tra-vat-l)eu"/>
      <sheetName val="DL^KH"/>
      <sheetName val="soctiett+"/>
      <sheetName val="Ctietkh`ch"/>
      <sheetName val="tkkhai"/>
      <sheetName val="cp`i"/>
      <sheetName val="Phan_tich_don_gia_chi_Uet"/>
      <sheetName val="DGCONGW02"/>
      <sheetName val="T²_x0000__x0000_8-49"/>
      <sheetName val="Gia Du Thau "/>
      <sheetName val="TT"/>
      <sheetName val="dtmkphi-iso-tong"/>
      <sheetName val="S_ li_u"/>
      <sheetName val="T_ng h_p theo h_c sinh"/>
      <sheetName val="Tuong-?_x0001_an"/>
      <sheetName val="sat"/>
      <sheetName val="0??ﱸ͕?_x0004_??????͕????????列͕??_x0013_???"/>
      <sheetName val="TM_JCTC"/>
      <sheetName val="vua???????????韘࿊?_x0004_??????酐࿊?????"/>
      <sheetName val="LKVL-CK-HT-GD1"/>
      <sheetName val="CHI TI_x0000__x0000_"/>
      <sheetName val="????_x0001__x0000_?_x0001_H-_x0000_?_x0000_????_x0001__x0000_????_x0001__x0000_"/>
      <sheetName val="?_x0000_?_x0001__x0000_?_x0001__x0000_????_x0001__x0000_?_x0001_H-_x0000_?_x0000_"/>
      <sheetName val="Du toan chi tiet coc nuoc_x0000__x0000__x0000__x0000__x0000__x0000_"/>
      <sheetName val="CHITIET"/>
    </sheetNames>
    <sheetDataSet>
      <sheetData sheetId="0"/>
      <sheetData sheetId="1"/>
      <sheetData sheetId="2"/>
      <sheetData sheetId="3"/>
      <sheetData sheetId="4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 refreshError="1"/>
      <sheetData sheetId="611"/>
      <sheetData sheetId="612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/>
      <sheetData sheetId="659"/>
      <sheetData sheetId="660" refreshError="1"/>
      <sheetData sheetId="661" refreshError="1"/>
      <sheetData sheetId="662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 refreshError="1"/>
      <sheetData sheetId="671"/>
      <sheetData sheetId="672" refreshError="1"/>
      <sheetData sheetId="673" refreshError="1"/>
      <sheetData sheetId="674" refreshError="1"/>
      <sheetData sheetId="67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"/>
      <sheetName val="PTDG"/>
      <sheetName val="DTCT"/>
      <sheetName val="dg"/>
      <sheetName val="TH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tong hop"/>
      <sheetName val="km108"/>
      <sheetName val="km109"/>
      <sheetName val="km115"/>
      <sheetName val="km110"/>
      <sheetName val="km116"/>
      <sheetName val="km117"/>
      <sheetName val="km118"/>
      <sheetName val="Sheet3"/>
      <sheetName val="00000000"/>
      <sheetName val="XL4Test5"/>
      <sheetName val="Tra_bang"/>
      <sheetName val="So"/>
      <sheetName val="chiettinh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111"/>
      <sheetName val="112"/>
      <sheetName val="NK"/>
      <sheetName val="XK"/>
      <sheetName val="144"/>
      <sheetName val="CTG.SO"/>
      <sheetName val="331"/>
      <sheetName val="KHTSCD"/>
      <sheetName val="SP.Sinh"/>
      <sheetName val="VH C.Viet"/>
      <sheetName val="Xa thanh"/>
      <sheetName val="Sheet4"/>
      <sheetName val="Sheet1"/>
      <sheetName val="Section"/>
      <sheetName val=""/>
      <sheetName val="MTL$-INTER"/>
      <sheetName val="Tai khoan"/>
      <sheetName val="Thuc thanh"/>
      <sheetName val="XL4Poppy"/>
      <sheetName val="Tongke"/>
      <sheetName val="GVL-NC-M"/>
      <sheetName val="KP-XL"/>
      <sheetName val="BC"/>
      <sheetName val="THX7"/>
      <sheetName val="T33"/>
      <sheetName val="BC thi dua 2"/>
      <sheetName val="HOC BONG 2"/>
      <sheetName val="HOC BONG"/>
      <sheetName val="BC thi dua"/>
      <sheetName val="WTB"/>
      <sheetName val="TB 2001"/>
      <sheetName val="DDCT2"/>
      <sheetName val="KcTK2"/>
      <sheetName val="km1 9"/>
      <sheetName val="km1!5"/>
      <sheetName val="XL4Test%"/>
      <sheetName val="BANGTRA"/>
      <sheetName val="TH-XL"/>
      <sheetName val="gvl"/>
      <sheetName val="Chi tiet"/>
      <sheetName val="?"/>
      <sheetName val="DBET"/>
      <sheetName val="May"/>
      <sheetName val="TT04"/>
      <sheetName val="HS"/>
      <sheetName val="Vua"/>
      <sheetName val="DGduong"/>
      <sheetName val="Gia vat tu"/>
      <sheetName val="WTB02"/>
      <sheetName val="Dung"/>
      <sheetName val="3.1.1"/>
      <sheetName val="3.1.4"/>
      <sheetName val="2.5.1"/>
      <sheetName val="4.1.1"/>
      <sheetName val="4.3.2"/>
      <sheetName val="2.3.3"/>
      <sheetName val="5.3.1"/>
      <sheetName val="2.4.3"/>
      <sheetName val="_"/>
      <sheetName val="tong_hop"/>
      <sheetName val="TB_2001"/>
      <sheetName val="dtct cong"/>
      <sheetName val="DG1"/>
      <sheetName val="NC"/>
      <sheetName val="Dinh nghia"/>
      <sheetName val="LEGEND"/>
      <sheetName val="GiaVL"/>
      <sheetName val="WK"/>
      <sheetName val="Menu"/>
      <sheetName val="BUGIA_VT"/>
      <sheetName val="dongia"/>
      <sheetName val="chhettinh"/>
      <sheetName val="_x0014_huc thanh"/>
      <sheetName val="SUMMARY"/>
      <sheetName val="Vat lieu"/>
      <sheetName val="_x0000_"/>
    </sheetNames>
    <sheetDataSet>
      <sheetData sheetId="0"/>
      <sheetData sheetId="1"/>
      <sheetData sheetId="2"/>
      <sheetData sheetId="3" refreshError="1">
        <row r="10">
          <cell r="D10" t="str">
            <v>S¶n xuÊt  BTN</v>
          </cell>
        </row>
        <row r="11">
          <cell r="D11" t="str">
            <v>VC BTN tõ TT Km7(Qlé9) 
®Õn Ctr×nh L=38km</v>
          </cell>
        </row>
        <row r="12">
          <cell r="D12" t="str">
            <v>BTN trung dµy 7cm</v>
          </cell>
        </row>
        <row r="13">
          <cell r="D13" t="str">
            <v>T­ãi nhùa dÝnh b¸m TC 1,5kg/m2</v>
          </cell>
        </row>
        <row r="14">
          <cell r="D14" t="str">
            <v xml:space="preserve">BT mÆt cÇu M300 ®¸ 1x2 </v>
          </cell>
        </row>
        <row r="15">
          <cell r="D15" t="str">
            <v xml:space="preserve">BT gê lan can M250 </v>
          </cell>
        </row>
        <row r="16">
          <cell r="D16" t="str">
            <v>G/c«ng CT mÆt cÇu F=8mm</v>
          </cell>
        </row>
        <row r="17">
          <cell r="D17" t="str">
            <v>G/c«ng CT gê F=14mm</v>
          </cell>
        </row>
        <row r="18">
          <cell r="D18" t="str">
            <v>G/c«ng CT mÆt cÇu + gê F=10mm</v>
          </cell>
        </row>
        <row r="19">
          <cell r="D19" t="str">
            <v>S¬n ph©n tuyÕn</v>
          </cell>
        </row>
        <row r="20">
          <cell r="D20" t="str">
            <v>QuÐt v«i gê ch¾n</v>
          </cell>
        </row>
        <row r="21">
          <cell r="D21" t="str">
            <v>QuÐt nhùa bitum vµ d¸n bao t¶i</v>
          </cell>
        </row>
        <row r="22">
          <cell r="D22" t="str">
            <v>V¸n khu«n gê lan can</v>
          </cell>
        </row>
        <row r="24">
          <cell r="D24" t="str">
            <v>2.DÇm DUL</v>
          </cell>
        </row>
        <row r="25">
          <cell r="D25" t="str">
            <v xml:space="preserve">DÇm DUL M400 </v>
          </cell>
        </row>
        <row r="26">
          <cell r="D26" t="str">
            <v>V¸n khu«n thÐp ®óc dÇm DUL</v>
          </cell>
        </row>
        <row r="27">
          <cell r="D27" t="str">
            <v xml:space="preserve">BT mèi nèi  M400 </v>
          </cell>
        </row>
        <row r="28">
          <cell r="D28" t="str">
            <v>G/c«ng CT dÇm F=6mm</v>
          </cell>
        </row>
        <row r="29">
          <cell r="D29" t="str">
            <v>G/c«ng CT dÇm F=8mm</v>
          </cell>
        </row>
        <row r="30">
          <cell r="D30" t="str">
            <v>G/c«ng CT dÇm F=10mm</v>
          </cell>
        </row>
        <row r="31">
          <cell r="D31" t="str">
            <v>G/c«ng CT dÇm F=12mm</v>
          </cell>
        </row>
        <row r="32">
          <cell r="D32" t="str">
            <v>G/c«ng CT dÇm F=14mm</v>
          </cell>
        </row>
        <row r="33">
          <cell r="D33" t="str">
            <v>G/c«ng CT dÇm F=16mm</v>
          </cell>
        </row>
        <row r="34">
          <cell r="D34" t="str">
            <v>G/c«ng CT dÇm F=18mm</v>
          </cell>
        </row>
        <row r="35">
          <cell r="D35" t="str">
            <v>G/c«ng CT dÇm F=20mm</v>
          </cell>
        </row>
        <row r="36">
          <cell r="D36" t="str">
            <v>G/c«ng CT dÇm F=25mm</v>
          </cell>
        </row>
        <row r="37">
          <cell r="D37" t="str">
            <v>L¾p ®Æt èng thÐp luån c¸p DUL</v>
          </cell>
        </row>
        <row r="38">
          <cell r="D38" t="str">
            <v>B¬m v÷a XM trong èng luån c¸p</v>
          </cell>
        </row>
        <row r="39">
          <cell r="D39" t="str">
            <v xml:space="preserve">L¾p ®Æt neo OVM </v>
          </cell>
        </row>
        <row r="40">
          <cell r="D40" t="str">
            <v>C¸p thÐp dÇm DUL kÐo sau 7tao F12,7</v>
          </cell>
        </row>
        <row r="41">
          <cell r="D41" t="str">
            <v>Gèi cao su</v>
          </cell>
        </row>
        <row r="42">
          <cell r="D42" t="str">
            <v>L¾p ®Æt thÐp b¶n</v>
          </cell>
        </row>
        <row r="44">
          <cell r="D44" t="str">
            <v xml:space="preserve">3.Lan can tay vÞn </v>
          </cell>
        </row>
        <row r="45">
          <cell r="D45" t="str">
            <v>SX lan can tay vÞn</v>
          </cell>
        </row>
        <row r="46">
          <cell r="D46" t="str">
            <v>ThÐp èng F=90mm dµy 4mm</v>
          </cell>
        </row>
        <row r="47">
          <cell r="D47" t="str">
            <v>L¾p dùng lan can tay vÞn</v>
          </cell>
        </row>
        <row r="48">
          <cell r="D48" t="str">
            <v>Ch¶i rØ</v>
          </cell>
        </row>
        <row r="49">
          <cell r="D49" t="str">
            <v>S¬n phñ.</v>
          </cell>
        </row>
        <row r="50">
          <cell r="D50" t="str">
            <v>S¬n chèng rØ</v>
          </cell>
        </row>
        <row r="52">
          <cell r="D52" t="str">
            <v>4.Khe co d·n, èng tho¸t n­íc</v>
          </cell>
        </row>
        <row r="53">
          <cell r="D53" t="str">
            <v>Gia c«ng vµ L§ thÐp d=12mm</v>
          </cell>
        </row>
        <row r="54">
          <cell r="D54" t="str">
            <v>Khe co d·n cao su</v>
          </cell>
        </row>
        <row r="55">
          <cell r="D55" t="str">
            <v>BT M400 gê khe co d·n</v>
          </cell>
        </row>
        <row r="56">
          <cell r="D56" t="str">
            <v>èng tho¸t n­íc F=150 , L=1m</v>
          </cell>
        </row>
        <row r="57">
          <cell r="D57" t="str">
            <v>Bul«ng M20.</v>
          </cell>
        </row>
        <row r="58">
          <cell r="D58" t="str">
            <v>QuÐt Sikadur 732 (TC 0.5l/m2 x 47.5m2)</v>
          </cell>
        </row>
        <row r="59">
          <cell r="D59" t="str">
            <v>L¾p ®Æt thÐp b¶n</v>
          </cell>
        </row>
        <row r="60">
          <cell r="D60" t="str">
            <v>L§ thÐp h×nh</v>
          </cell>
        </row>
        <row r="62">
          <cell r="D62" t="str">
            <v>5.B¶n dÉn ®Çu cÇu vµ dÇm ®ì b¶n</v>
          </cell>
        </row>
        <row r="63">
          <cell r="D63" t="str">
            <v>BT b¶n dÉn vµ dÇm ®ì b¶n M250</v>
          </cell>
        </row>
        <row r="64">
          <cell r="D64" t="str">
            <v>V¸n khu«n b¶n dÉn vµ dÇm ®ì b¶n</v>
          </cell>
        </row>
        <row r="65">
          <cell r="D65" t="str">
            <v>Cèt thÐp b¶n dÉn vµ dÇm ®ì b¶n d=8mm</v>
          </cell>
        </row>
        <row r="66">
          <cell r="D66" t="str">
            <v>Cèt thÐp b¶n dÉn vµ dÇm ®ì b¶n d=10mm</v>
          </cell>
        </row>
        <row r="67">
          <cell r="D67" t="str">
            <v>Cèt thÐp b¶n dÉn vµ dÇm ®ì b¶n d=12mm</v>
          </cell>
        </row>
        <row r="68">
          <cell r="D68" t="str">
            <v>Cèt thÐp b¶n dÉn vµ dÇm ®ì b¶n d=14mm</v>
          </cell>
        </row>
        <row r="69">
          <cell r="D69" t="str">
            <v>Cèt thÐp b¶n dÉn vµ dÇm ®ì b¶n d=16mm</v>
          </cell>
        </row>
        <row r="70">
          <cell r="D70" t="str">
            <v xml:space="preserve">D¨m s¹n ®Öm </v>
          </cell>
        </row>
        <row r="71">
          <cell r="D71" t="str">
            <v>BT lãt mãng M100</v>
          </cell>
        </row>
        <row r="72">
          <cell r="D72" t="str">
            <v>L¾p ®Æt b¶n dÉn</v>
          </cell>
        </row>
        <row r="74">
          <cell r="D74" t="str">
            <v>6.T­êng hé lan mÒm (2x143)m</v>
          </cell>
        </row>
        <row r="75">
          <cell r="D75" t="str">
            <v>T­êng hé lan mÒm</v>
          </cell>
        </row>
        <row r="76">
          <cell r="D76" t="str">
            <v xml:space="preserve">TÊm sãng gi÷a L=4,14m s¬n ph¶n quang </v>
          </cell>
        </row>
        <row r="77">
          <cell r="D77" t="str">
            <v>TÊm sãng ®Çu L=0,7m s¬n ph¶n quang</v>
          </cell>
        </row>
        <row r="78">
          <cell r="D78" t="str">
            <v>Cét thÐp</v>
          </cell>
        </row>
        <row r="79">
          <cell r="D79" t="str">
            <v>Hép ®Öm</v>
          </cell>
        </row>
        <row r="80">
          <cell r="D80" t="str">
            <v>M¾t ph¶n quang</v>
          </cell>
        </row>
        <row r="81">
          <cell r="D81" t="str">
            <v>Bul«ng F=20</v>
          </cell>
        </row>
        <row r="82">
          <cell r="D82" t="str">
            <v>Bul«ng F=16</v>
          </cell>
        </row>
        <row r="83">
          <cell r="D83" t="str">
            <v xml:space="preserve">D¨m s¹n ®Öm </v>
          </cell>
        </row>
        <row r="84">
          <cell r="D84" t="str">
            <v>BT mãng M150 ®¸ 4x6</v>
          </cell>
        </row>
        <row r="85">
          <cell r="D85" t="str">
            <v>V¸n khu«n mãng</v>
          </cell>
        </row>
        <row r="86">
          <cell r="D86" t="str">
            <v>§µo ®Êt mãng hé lan</v>
          </cell>
        </row>
        <row r="87">
          <cell r="D87" t="str">
            <v>§¾p ®Êt mãng ®Êt cÊp 3</v>
          </cell>
        </row>
        <row r="88">
          <cell r="D88" t="str">
            <v>Ch«n cét hé lan</v>
          </cell>
        </row>
        <row r="89">
          <cell r="D89" t="str">
            <v>L¾p dùng t­êng hé lan ( thanh gi÷a )</v>
          </cell>
        </row>
        <row r="90">
          <cell r="D90" t="str">
            <v>Bèc hµng lªn xuèng + vc tõ §N ®Õn CT L=219Km</v>
          </cell>
        </row>
        <row r="92">
          <cell r="D92" t="str">
            <v>7.§­êng hai ®Çu cÇu (tÝnh cho 20m)</v>
          </cell>
        </row>
        <row r="93">
          <cell r="D93" t="str">
            <v>§µo ®Êt ®Ó ®¾p + vËn chuyÓn L=3.5Km</v>
          </cell>
        </row>
        <row r="94">
          <cell r="D94" t="str">
            <v>§¾p nÒn ®­êng K95 ®Êt cÊp 3</v>
          </cell>
        </row>
        <row r="95">
          <cell r="D95" t="str">
            <v>§¾p nÒn ®­êng K98 ®Êt cÊp 3</v>
          </cell>
        </row>
        <row r="96">
          <cell r="D96" t="str">
            <v>§µo nÒn ®­êng ®Êt cÊp 3 (M95%, NC5%)</v>
          </cell>
        </row>
        <row r="97">
          <cell r="D97" t="str">
            <v xml:space="preserve">CÊp phèi ®¸ d¨m </v>
          </cell>
        </row>
        <row r="98">
          <cell r="D98" t="str">
            <v>T­ãi nhùa dÝnh b¸m TC 1,5kg/m2</v>
          </cell>
        </row>
        <row r="99">
          <cell r="D99" t="str">
            <v>BTN trung dµy 7cm</v>
          </cell>
        </row>
        <row r="100">
          <cell r="D100" t="str">
            <v>S¶n xuÊt  BTN</v>
          </cell>
        </row>
        <row r="101">
          <cell r="D101" t="str">
            <v>VC BTN tõ TT Km7(Qlé9) 
®Õn Ctr×nh L=38km</v>
          </cell>
        </row>
        <row r="103">
          <cell r="D103" t="str">
            <v>8.Cèng hép</v>
          </cell>
        </row>
        <row r="104">
          <cell r="D104" t="str">
            <v>BT t­êng c¸nh + t­êng ®Çu M200</v>
          </cell>
        </row>
        <row r="105">
          <cell r="D105" t="str">
            <v>BT cèng hép M300 ®¸ 1x2</v>
          </cell>
        </row>
        <row r="106">
          <cell r="D106" t="str">
            <v>QuÐt nhùa bitum vµ d¸n bao t¶i</v>
          </cell>
        </row>
        <row r="107">
          <cell r="D107" t="str">
            <v>QuÐt nhùa bitum ngoµi th©n cèng</v>
          </cell>
        </row>
        <row r="108">
          <cell r="D108" t="str">
            <v>V÷a XM M100 mèi nèi b¶n dÉn</v>
          </cell>
        </row>
        <row r="109">
          <cell r="D109" t="str">
            <v xml:space="preserve">D¨m s¹n ®Öm </v>
          </cell>
        </row>
        <row r="110">
          <cell r="D110" t="str">
            <v>V¸n khu«n ®æ BT cèng t¹i chç</v>
          </cell>
        </row>
        <row r="111">
          <cell r="D111" t="str">
            <v>Cèt thÐp cèng h×nh hép d=14mm</v>
          </cell>
        </row>
        <row r="112">
          <cell r="D112" t="str">
            <v>Cèt thÐp cèng h×nh hép d=16mm</v>
          </cell>
        </row>
        <row r="113">
          <cell r="D113" t="str">
            <v>Cèt thÐp cèng h×nh hép d=20mm</v>
          </cell>
        </row>
        <row r="114">
          <cell r="D114" t="str">
            <v>§¾p cÊp phèi sái s¹n gia cè mÆt ®­êng</v>
          </cell>
        </row>
        <row r="115">
          <cell r="D115" t="str">
            <v>Gia c«ng, l¾p r¾p gç thi 
c«ng cèng hép</v>
          </cell>
        </row>
        <row r="116">
          <cell r="D116" t="str">
            <v>LD vµ th¸o dì hÖ khung dµn gi¸o</v>
          </cell>
        </row>
        <row r="117">
          <cell r="D117" t="str">
            <v>§µo ®Êt cÊp 3</v>
          </cell>
        </row>
        <row r="118">
          <cell r="D118" t="str">
            <v>§¾p ®Êt cÊp 3</v>
          </cell>
        </row>
        <row r="120">
          <cell r="D120" t="str">
            <v>9.BÖ ®óc dÇm + BÖ chøa + B·i ®óc dÇm</v>
          </cell>
        </row>
        <row r="121">
          <cell r="D121" t="str">
            <v>Bªt«ng bÖ ®óc M250</v>
          </cell>
        </row>
        <row r="122">
          <cell r="D122" t="str">
            <v>Bªt«ng bÖ ®óc M200</v>
          </cell>
        </row>
        <row r="123">
          <cell r="D123" t="str">
            <v>V¸n khu«n ®æ BT bÖ ®óc dÇm</v>
          </cell>
        </row>
        <row r="124">
          <cell r="D124" t="str">
            <v>G/c«ng CT bÖ ®óc + bÖ chøa F=10mm</v>
          </cell>
        </row>
        <row r="125">
          <cell r="D125" t="str">
            <v>G/c«ng CT bÖ ®óc F=8mm</v>
          </cell>
        </row>
        <row r="126">
          <cell r="D126" t="str">
            <v>§µo ®Êt cÊp 3</v>
          </cell>
        </row>
        <row r="127">
          <cell r="D127" t="str">
            <v>L¸ng v÷a xim¨ng d=5cm M75</v>
          </cell>
        </row>
        <row r="128">
          <cell r="D128" t="str">
            <v>CÈu dÇm vµo vÞ trÝ lao</v>
          </cell>
        </row>
        <row r="129">
          <cell r="D129" t="str">
            <v>LËp ®­êng tr­ît ®Ó di chuyÓn dÇm</v>
          </cell>
        </row>
        <row r="130">
          <cell r="D130" t="str">
            <v>D/C dÇm cÇu tõ bÖ ®óc ®Õn bÖ chøa</v>
          </cell>
        </row>
        <row r="131">
          <cell r="D131" t="str">
            <v>CÈu dÇm tõ ®­êng tr­ît xuèng s¾p xÕp lªn bÖ chøa</v>
          </cell>
        </row>
        <row r="132">
          <cell r="D132" t="str">
            <v>N©ng h¹ dÇm cÇu L=33m</v>
          </cell>
        </row>
        <row r="133">
          <cell r="D133" t="str">
            <v>Th¸o dì ®­êng tr­ît 
 (tÝnh 80%c«ng l¾p)</v>
          </cell>
        </row>
        <row r="134">
          <cell r="D134" t="str">
            <v>Bul«ng M20.</v>
          </cell>
        </row>
        <row r="135">
          <cell r="D135" t="str">
            <v>§¸ héc xÕp chèng lón</v>
          </cell>
        </row>
        <row r="136">
          <cell r="D136" t="str">
            <v>ThÐp b¶n</v>
          </cell>
        </row>
        <row r="137">
          <cell r="D137" t="str">
            <v>Khèi kª thÐp</v>
          </cell>
        </row>
        <row r="138">
          <cell r="D138" t="str">
            <v>R¶i tµ vÑt gç</v>
          </cell>
        </row>
        <row r="139">
          <cell r="D139" t="str">
            <v>èng nhùa d=60</v>
          </cell>
        </row>
        <row r="140">
          <cell r="D140" t="str">
            <v xml:space="preserve">D¨m s¹n ®Öm </v>
          </cell>
        </row>
        <row r="141">
          <cell r="D141" t="str">
            <v>§¾p ®Êt cÊp 3</v>
          </cell>
        </row>
        <row r="142">
          <cell r="D142" t="str">
            <v>San ®Çm mÆt b»ng</v>
          </cell>
        </row>
        <row r="144">
          <cell r="D144" t="str">
            <v>10.Thi c«ng lao kÐo dÇm DUL</v>
          </cell>
        </row>
        <row r="145">
          <cell r="D145" t="str">
            <v>CÈu dÇm ra khái bÖ chøa</v>
          </cell>
        </row>
        <row r="146">
          <cell r="D146" t="str">
            <v>LËp ®­êng tr­ît ®Ó di chuyÓn dÇm</v>
          </cell>
        </row>
        <row r="147">
          <cell r="D147" t="str">
            <v>Tõ bÖ chøa ®Õn ch©n cÇu</v>
          </cell>
        </row>
        <row r="148">
          <cell r="D148" t="str">
            <v>D/ch dÇm cÇu L=33m vµo vÞ trÝ</v>
          </cell>
        </row>
        <row r="149">
          <cell r="D149" t="str">
            <v>(L=300m, §Þnh møc chØ di chuyÓn trong vßng 30m)</v>
          </cell>
        </row>
        <row r="150">
          <cell r="D150" t="str">
            <v>CÈu dÇm vµo vÞ trÝ lao</v>
          </cell>
        </row>
        <row r="151">
          <cell r="D151" t="str">
            <v>N©ng h¹ dÇm cÇu</v>
          </cell>
        </row>
        <row r="152">
          <cell r="D152" t="str">
            <v>Lao kÐo dÇm BT DUL L=33m</v>
          </cell>
        </row>
        <row r="153">
          <cell r="D153" t="str">
            <v>KÝch h¹ dÇm xuèng gèi</v>
          </cell>
        </row>
        <row r="154">
          <cell r="D154" t="str">
            <v>ChuyÓn xe lao sang nhÞp</v>
          </cell>
        </row>
        <row r="155">
          <cell r="D155" t="str">
            <v>Th¸o l¾p tæ hîp  lao dÇm</v>
          </cell>
        </row>
        <row r="156">
          <cell r="D156" t="str">
            <v>(150T x 30%)</v>
          </cell>
        </row>
        <row r="157">
          <cell r="D157" t="str">
            <v>Th¸o dì ®­êng tr­ît 
 (tÝnh 80%c«ng l¾p)</v>
          </cell>
        </row>
        <row r="158">
          <cell r="D158" t="str">
            <v>(KÓ c¶ ®­êng di chuyÓn dÇm trªn cÇu)</v>
          </cell>
        </row>
        <row r="159">
          <cell r="D159" t="str">
            <v xml:space="preserve">D¨m s¹n ®Öm </v>
          </cell>
        </row>
        <row r="161">
          <cell r="D161" t="str">
            <v>B.KÕt cÊu phÇn h¹ bé</v>
          </cell>
        </row>
        <row r="162">
          <cell r="D162" t="str">
            <v>1.Trô cÇu</v>
          </cell>
        </row>
        <row r="163">
          <cell r="D163" t="str">
            <v>BT xµ mò+®¸ kª gèi trô M300</v>
          </cell>
        </row>
        <row r="164">
          <cell r="D164" t="str">
            <v>BT th©n, bÖ trô M250 trªn c¹n ®¸ 2x4</v>
          </cell>
        </row>
        <row r="165">
          <cell r="D165" t="str">
            <v>Cèt thÐp trô F=10mm</v>
          </cell>
        </row>
        <row r="166">
          <cell r="D166" t="str">
            <v>Cèt thÐp trô F=16mm</v>
          </cell>
        </row>
        <row r="167">
          <cell r="D167" t="str">
            <v>Cèt thÐp trô F=20mm</v>
          </cell>
        </row>
        <row r="168">
          <cell r="D168" t="str">
            <v>Cèt thÐp trô F=22mm</v>
          </cell>
        </row>
        <row r="169">
          <cell r="D169" t="str">
            <v>Cèt thÐp trô F=30mm</v>
          </cell>
        </row>
        <row r="170">
          <cell r="D170" t="str">
            <v>V÷a XM t¹o dèc M75</v>
          </cell>
        </row>
        <row r="171">
          <cell r="D171" t="str">
            <v>VËn chuyÓn ®¸ ®æ ®i L=1Km</v>
          </cell>
        </row>
        <row r="172">
          <cell r="D172" t="str">
            <v>Xóc ®¸ ®æ ®i</v>
          </cell>
        </row>
        <row r="173">
          <cell r="D173" t="str">
            <v>§µo ph¸ ®¸ b»ng næ m×n (20%)</v>
          </cell>
        </row>
        <row r="174">
          <cell r="D174" t="str">
            <v>§µo ph¸ ®¸ b»ng thñ c«ng (80%)</v>
          </cell>
        </row>
        <row r="175">
          <cell r="D175" t="str">
            <v>§µo mãng (80%M¸y, 20% thñ c«ng)</v>
          </cell>
        </row>
        <row r="176">
          <cell r="D176" t="str">
            <v>§µo ®Êt ®Ó ®¾p + vËn chuyÓn L=3.5Km</v>
          </cell>
        </row>
        <row r="177">
          <cell r="D177" t="str">
            <v>§¾p ®Êt (80%M, 20%NC)</v>
          </cell>
        </row>
        <row r="178">
          <cell r="D178" t="str">
            <v>ThÐp tÊm (20x300x400)mm</v>
          </cell>
        </row>
        <row r="179">
          <cell r="D179" t="str">
            <v>V¸n khu«n thÐp thi c«ng mè + trô cÇu</v>
          </cell>
        </row>
        <row r="181">
          <cell r="D181" t="str">
            <v>2.Mè cÇu</v>
          </cell>
        </row>
        <row r="182">
          <cell r="D182" t="str">
            <v>BT ®¸ kª gèi mè M300</v>
          </cell>
        </row>
        <row r="183">
          <cell r="D183" t="str">
            <v>BT th©n + bÖ mè M250 ®¸ 2x4</v>
          </cell>
        </row>
        <row r="184">
          <cell r="D184" t="str">
            <v>BT t­êng ngùc + t­êng c¸nh M250</v>
          </cell>
        </row>
        <row r="185">
          <cell r="D185" t="str">
            <v>BT lãt mãng M100</v>
          </cell>
        </row>
        <row r="186">
          <cell r="D186" t="str">
            <v>V¸n khu«n thÐp mè+t­êng</v>
          </cell>
        </row>
        <row r="187">
          <cell r="D187" t="str">
            <v>Cèt thÐp mè F=8mm trªn c¹n</v>
          </cell>
        </row>
        <row r="188">
          <cell r="D188" t="str">
            <v>Cèt thÐp mè F=10mm trªn c¹n</v>
          </cell>
        </row>
        <row r="189">
          <cell r="D189" t="str">
            <v>Cèt thÐp mè F=12mm trªn c¹n</v>
          </cell>
        </row>
        <row r="190">
          <cell r="D190" t="str">
            <v>Cèt thÐp mè F=14mm trªn c¹n</v>
          </cell>
        </row>
        <row r="191">
          <cell r="D191" t="str">
            <v>Cèt thÐp mè F=16mm trªn c¹n</v>
          </cell>
        </row>
        <row r="192">
          <cell r="D192" t="str">
            <v>Cèt thÐp mè F&gt;18mm trªn c¹n</v>
          </cell>
        </row>
        <row r="193">
          <cell r="D193" t="str">
            <v>ThÐp tÊm</v>
          </cell>
        </row>
        <row r="194">
          <cell r="D194" t="str">
            <v>V÷a XM t¹o dèc M75</v>
          </cell>
        </row>
        <row r="195">
          <cell r="D195" t="str">
            <v>§¸ héc x©y m¸i taluy v÷a M100</v>
          </cell>
        </row>
        <row r="196">
          <cell r="D196" t="str">
            <v>§¸ héc x©y ch©n khay v÷a M100</v>
          </cell>
        </row>
        <row r="197">
          <cell r="D197" t="str">
            <v>§¸ héc x©y tø nãn v÷a M100</v>
          </cell>
        </row>
        <row r="198">
          <cell r="D198" t="str">
            <v xml:space="preserve">D¨m s¹n ®Öm </v>
          </cell>
        </row>
        <row r="199">
          <cell r="D199" t="str">
            <v>Xóc ®¸ ®æ ®i</v>
          </cell>
        </row>
        <row r="200">
          <cell r="D200" t="str">
            <v>VËn chuyÓn ®¸ ®æ ®i L=1Km</v>
          </cell>
        </row>
        <row r="201">
          <cell r="D201" t="str">
            <v>§µo ph¸ ®¸ b»ng næ m×n (20%)</v>
          </cell>
        </row>
        <row r="202">
          <cell r="D202" t="str">
            <v>§µo ph¸ ®¸ b»ng thñ c«ng (80%)</v>
          </cell>
        </row>
        <row r="203">
          <cell r="D203" t="str">
            <v>§µo mãng (80%M¸y, 20% thñ c«ng)</v>
          </cell>
        </row>
        <row r="204">
          <cell r="D204" t="str">
            <v>§µo ®Êt ®Ó ®¾p + vËn chuyÓn L=3.5Km</v>
          </cell>
        </row>
        <row r="205">
          <cell r="D205" t="str">
            <v>§¾p ®Êt (80%M, 20%NC)</v>
          </cell>
        </row>
        <row r="206">
          <cell r="D206" t="str">
            <v>San ®Çm mÆt b»ng</v>
          </cell>
        </row>
        <row r="208">
          <cell r="D208" t="str">
            <v>3.Khèi l­îng thi c«ng</v>
          </cell>
        </row>
        <row r="209">
          <cell r="D209" t="str">
            <v>a. Thi c«ng trô: 4 trô (LC 4 lÇn)</v>
          </cell>
        </row>
        <row r="210">
          <cell r="D210" t="str">
            <v>Khung bailey</v>
          </cell>
        </row>
        <row r="211">
          <cell r="D211" t="str">
            <v>(52.836tÊn*4lÇn/100=2.113tÊn)</v>
          </cell>
        </row>
        <row r="212">
          <cell r="D212" t="str">
            <v>L¾p dùng vµ th¸o dì khung bailey</v>
          </cell>
        </row>
        <row r="213">
          <cell r="D213" t="str">
            <v>LD cho 4 trô 52.836T x 2 = 105.67T</v>
          </cell>
        </row>
        <row r="214">
          <cell r="D214" t="str">
            <v>SX hÖ khung giµn gi¸o thi c«ng trô</v>
          </cell>
        </row>
        <row r="215">
          <cell r="D215" t="str">
            <v>LD vµ th¸o dì hÖ khung dµn gi¸o</v>
          </cell>
        </row>
        <row r="216">
          <cell r="D216" t="str">
            <v>(Khèi l­îng vËt liÖu tÝnh cho 4 trô)</v>
          </cell>
        </row>
        <row r="217">
          <cell r="D217" t="str">
            <v>(Gåm nh÷ng thanh chèng vµ gi»ng L75x75x8)</v>
          </cell>
        </row>
        <row r="218">
          <cell r="D218" t="str">
            <v>(Lu©n chuyÓn 4 lÇn : 28.64 x 4 lÇn =113.366T)</v>
          </cell>
        </row>
        <row r="219">
          <cell r="D219" t="str">
            <v>LD ray P43 ch«n th¼ng vµo trô lµm sµn</v>
          </cell>
        </row>
        <row r="220">
          <cell r="D220" t="str">
            <v xml:space="preserve">Lµm vµ th¶ rä ®¸ </v>
          </cell>
        </row>
        <row r="221">
          <cell r="D221" t="str">
            <v>Gia c«ng, l¾p r¾p gç thi 
c«ng trô (LC4lÇn)</v>
          </cell>
        </row>
        <row r="222">
          <cell r="D222" t="str">
            <v>V¸n sµn thi c«ng dµy 5cm</v>
          </cell>
        </row>
        <row r="223">
          <cell r="D223" t="str">
            <v>(102.4m3*2lÇn/8=25.6m3)</v>
          </cell>
        </row>
        <row r="224">
          <cell r="D224" t="str">
            <v>R¶i th¸o v¸n sµn</v>
          </cell>
        </row>
        <row r="225">
          <cell r="D225" t="str">
            <v>§Êt sÐt luyÖn dÎo</v>
          </cell>
        </row>
        <row r="226">
          <cell r="D226" t="str">
            <v>Bao t¶i ®Êt chèng xãi</v>
          </cell>
        </row>
        <row r="227">
          <cell r="D227" t="str">
            <v>§¾p ®Êt ®­êng thi c«ng</v>
          </cell>
        </row>
        <row r="228">
          <cell r="D228" t="str">
            <v>Xóc ®¸ ®æ ®i</v>
          </cell>
        </row>
        <row r="229">
          <cell r="D229" t="str">
            <v>VËn chuyÓn ®¸ ®æ ®i L=1Km</v>
          </cell>
        </row>
        <row r="230">
          <cell r="D230" t="str">
            <v>§µo ®¸ r·nh + hè tô</v>
          </cell>
        </row>
        <row r="231">
          <cell r="D231" t="str">
            <v>§µo ®Êt ®Ó ®¾p + vËn chuyÓn L=3.5Km</v>
          </cell>
        </row>
        <row r="232">
          <cell r="D232" t="str">
            <v>M¸y b¬m n­íc 75cv.</v>
          </cell>
        </row>
        <row r="233">
          <cell r="D233" t="str">
            <v>§¾p ®Êt khung v©y</v>
          </cell>
        </row>
        <row r="234">
          <cell r="D234" t="str">
            <v>Ph¸ dì khung v©y (70% nh©n c«ng, m¸y ®¾p)</v>
          </cell>
        </row>
        <row r="235">
          <cell r="D235" t="str">
            <v>VËn chuyÓn ®Êt ®æ ®i L=1Km</v>
          </cell>
        </row>
        <row r="236">
          <cell r="D236" t="str">
            <v>(Thanh th¶i lßng s«ng)</v>
          </cell>
        </row>
        <row r="238">
          <cell r="D238" t="str">
            <v>b.Thi c«ng mè (LC 2lÇn)</v>
          </cell>
        </row>
        <row r="239">
          <cell r="D239" t="str">
            <v>Khung bailey</v>
          </cell>
        </row>
        <row r="240">
          <cell r="D240" t="str">
            <v>(78,74tÊn*2lÇn/100=1.575tÊn)</v>
          </cell>
        </row>
        <row r="241">
          <cell r="D241" t="str">
            <v>L¾p dùng vµ th¸o dì khung bailey</v>
          </cell>
        </row>
        <row r="242">
          <cell r="D242" t="str">
            <v>SX hÖ khung giµn gi¸o thi c«ng mè</v>
          </cell>
        </row>
        <row r="243">
          <cell r="D243" t="str">
            <v>LD vµ th¸o dì hÖ khung dµn gi¸o</v>
          </cell>
        </row>
        <row r="244">
          <cell r="D244" t="str">
            <v>(Khèi l­îng vËt liÖu tÝnh cho 2 mè)</v>
          </cell>
        </row>
        <row r="245">
          <cell r="D245" t="str">
            <v>(Gåm nh÷ng thanh chèng vµ gi»ng L75x75x8)</v>
          </cell>
        </row>
        <row r="246">
          <cell r="D246" t="str">
            <v>(L¾p dùng 2 lÇn : 5.13 x 2 lÇn =10.26T)</v>
          </cell>
        </row>
        <row r="247">
          <cell r="D247" t="str">
            <v>§µo ®Êt nÒn ®­êng c«ng vô</v>
          </cell>
        </row>
        <row r="248">
          <cell r="D248" t="str">
            <v>Xóc ®¸ ®æ ®i</v>
          </cell>
        </row>
        <row r="249">
          <cell r="D249" t="str">
            <v>VËn chuyÓn ®¸ ®æ ®i L=1Km</v>
          </cell>
        </row>
        <row r="250">
          <cell r="D250" t="str">
            <v>§µo ®¸ r·nh + hè tô</v>
          </cell>
        </row>
        <row r="251">
          <cell r="D251" t="str">
            <v>M¸y b¬m n­íc 75cv.</v>
          </cell>
        </row>
        <row r="252">
          <cell r="D252" t="str">
            <v xml:space="preserve">Lµm vµ th¶ rä ®¸ </v>
          </cell>
        </row>
        <row r="253">
          <cell r="D253" t="str">
            <v>V¸n sµn thi c«ng dµy 5cm</v>
          </cell>
        </row>
        <row r="254">
          <cell r="D254" t="str">
            <v>(5.4m3*2lÇn/8=1.35m3)</v>
          </cell>
        </row>
        <row r="255">
          <cell r="D255" t="str">
            <v>R¶i th¸o v¸n sµn</v>
          </cell>
        </row>
        <row r="256">
          <cell r="D256" t="str">
            <v>Gia c«ng, l¾p r¾p gç thi 
c«ng mè (LC2lÇn)</v>
          </cell>
        </row>
        <row r="257">
          <cell r="D257" t="str">
            <v xml:space="preserve">D¨m s¹n ®Öm </v>
          </cell>
        </row>
        <row r="258">
          <cell r="D258" t="str">
            <v>ThÐp neo d=16mm</v>
          </cell>
        </row>
        <row r="259">
          <cell r="D259" t="str">
            <v>c. §­êng c«ng vô thi c«ng trô 1</v>
          </cell>
        </row>
        <row r="260">
          <cell r="D260" t="str">
            <v>§µo ®Êt nÒn ®­êng c«ng vô</v>
          </cell>
        </row>
        <row r="261">
          <cell r="D261" t="str">
            <v>V/c ®Êt ®æ ®i L=1Km</v>
          </cell>
        </row>
        <row r="262">
          <cell r="D262" t="str">
            <v>§¾p cÊp phèi sái s¹n gia cè mÆt ®­êng</v>
          </cell>
        </row>
        <row r="263">
          <cell r="D263" t="str">
            <v>d. §­êng + cèng c«ng vô qua ngÇm</v>
          </cell>
        </row>
        <row r="264">
          <cell r="D264" t="str">
            <v>L¾p ®Æt cèng BTCT D100mm</v>
          </cell>
        </row>
        <row r="265">
          <cell r="D265" t="str">
            <v>§µo ®Êt cÊp 3</v>
          </cell>
        </row>
        <row r="266">
          <cell r="D266" t="str">
            <v>§¾p ®Êt cÊp 3</v>
          </cell>
        </row>
        <row r="267">
          <cell r="D267" t="str">
            <v>X©y g¹ch chØ mèi nèi èng cèng</v>
          </cell>
        </row>
        <row r="268">
          <cell r="D268" t="str">
            <v>Bª t«ng ®Õ cèng M200</v>
          </cell>
        </row>
        <row r="269">
          <cell r="D269" t="str">
            <v>§¸ héc xÕp khan</v>
          </cell>
        </row>
        <row r="270">
          <cell r="D270" t="str">
            <v>San ®Çm mÆt b»ng</v>
          </cell>
        </row>
        <row r="271">
          <cell r="D271" t="str">
            <v>§¾p cÊp phèi sái s¹n gia cè mÆt ®­êng</v>
          </cell>
        </row>
        <row r="272">
          <cell r="D272" t="str">
            <v>e. Më réng ®­êng c«ng vô tõ Qlé 15 vµo c«ng tr­êng</v>
          </cell>
        </row>
        <row r="273">
          <cell r="D273" t="str">
            <v>§µo ®Êt nÒn ®­êng c«ng vô</v>
          </cell>
        </row>
        <row r="274">
          <cell r="D274" t="str">
            <v>§¾p nÒn ®­êng K98 ®Êt cÊp 3.</v>
          </cell>
        </row>
        <row r="275">
          <cell r="D275" t="str">
            <v>§µo ®Êt ®Ó ®¾p + vËn chuyÓn L=3.5Km</v>
          </cell>
        </row>
        <row r="276">
          <cell r="D276" t="str">
            <v>§¾p cÊp phèi sái s¹n gia cè mÆt ®­êng</v>
          </cell>
        </row>
        <row r="278">
          <cell r="D278" t="str">
            <v>4. H¹ng môc kh¸c</v>
          </cell>
        </row>
        <row r="279">
          <cell r="D279" t="str">
            <v>BiÓn b¸o tªn cÇu</v>
          </cell>
        </row>
        <row r="280">
          <cell r="D280" t="str">
            <v>Chi phÝ m¸y ph¸t ®iÖn c«ng suÊt 125KVA</v>
          </cell>
        </row>
        <row r="281">
          <cell r="D281" t="str">
            <v>(30 ngµy x 24th¸ng x 1.5ca x 237.813® )</v>
          </cell>
        </row>
        <row r="282">
          <cell r="D282" t="str">
            <v>(§· trõ phÇn nhiªn liÖu)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Du_toan"/>
      <sheetName val="NCVL"/>
      <sheetName val="Duoi_phu_phi"/>
      <sheetName val="Thong_ke_thanh_toan_VL"/>
      <sheetName val="Thong_ke_thanh_toan_VL (2)"/>
      <sheetName val="TSO_CHUNG"/>
      <sheetName val="JS duong"/>
      <sheetName val="Bao gêa"/>
      <sheetName val="dtct cong"/>
      <sheetName val="THCT"/>
      <sheetName val="TT04"/>
      <sheetName val="Names"/>
      <sheetName val="gvl"/>
      <sheetName val="35KV gia mo"/>
      <sheetName val="0,4KV -TBA1"/>
      <sheetName val="0,4KV - TBA2"/>
      <sheetName val="TBA"/>
      <sheetName val="Sheet8"/>
      <sheetName val=""/>
      <sheetName val=" quy I-2005"/>
      <sheetName val="Quy 2- 2005 "/>
      <sheetName val="Quy III- 2005 "/>
      <sheetName val="Quy 4- 2005"/>
      <sheetName val="Trabang-ၔPhuoc"/>
      <sheetName val="SUMMARY"/>
      <sheetName val="TKKT-Giapba"/>
      <sheetName val="[TKKT-Giapba.塅䕃⹌塅ECVL"/>
      <sheetName val="Tai khoan"/>
      <sheetName val="VL"/>
      <sheetName val="TH-XL"/>
      <sheetName val="CHITIET VL-NC"/>
      <sheetName val="dongiachitiet"/>
      <sheetName val="Trabang-?Phuoc"/>
      <sheetName val="3.1.1"/>
      <sheetName val="3.1.4"/>
      <sheetName val="2.5.1"/>
      <sheetName val="4.1.1"/>
      <sheetName val="4.3.2"/>
      <sheetName val="2.3.3"/>
      <sheetName val="5.3.1"/>
      <sheetName val="2.4.3"/>
      <sheetName val="DG"/>
      <sheetName val="_x0013_heet13"/>
      <sheetName val="Shaet12"/>
      <sheetName val="Gia thanh"/>
      <sheetName val="CPK"/>
      <sheetName val="She%t13"/>
      <sheetName val="_TKKT-Giapba.塅䕃⹌塅ECVL"/>
      <sheetName val="S(eet12"/>
      <sheetName val="S(eet3"/>
      <sheetName val="PT_VT"/>
      <sheetName val="dongia"/>
      <sheetName val="BILL No.22"/>
      <sheetName val="Trabang-_Phuoc"/>
      <sheetName val="tra-vat-lieu"/>
      <sheetName val="DGduong"/>
      <sheetName val="DATA"/>
      <sheetName val="VP@N"/>
      <sheetName val="KL THUC TE"/>
      <sheetName val="atgt"/>
      <sheetName val="3;ËV gia mo"/>
      <sheetName val="hat_VN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Section"/>
      <sheetName val="4"/>
      <sheetName val="TH_XL"/>
      <sheetName val="Gia vat tu"/>
      <sheetName val="KHAI DHUE"/>
      <sheetName val="Duoi_phu_phm"/>
      <sheetName val="XXX_x0018_XXXX"/>
      <sheetName val="Sh%et15"/>
      <sheetName val="_x0018_XXXXXX1"/>
      <sheetName val="TS"/>
      <sheetName val="0Ù\_x0004_("/>
      <sheetName val="0Ù__x0004_("/>
      <sheetName val="[TKKT-Giapba.????ECVL"/>
      <sheetName val="chitiet"/>
      <sheetName val="Tra_bang"/>
      <sheetName val="TDTKP1"/>
      <sheetName val="CHITIET VL-NC-TT -1p"/>
      <sheetName val="BUGIA_VT"/>
      <sheetName val="Tong_DT"/>
      <sheetName val="PTVT (MAU)"/>
      <sheetName val="Chi tiet"/>
      <sheetName val="VANKHUON"/>
      <sheetName val="Mua v�o HD TT"/>
      <sheetName val="Bao g�a"/>
      <sheetName val="[TKKT-Giapba.x"/>
      <sheetName val="Dg_Dchat"/>
      <sheetName val="Dg_Dhinh"/>
      <sheetName val="Bao_gia"/>
      <sheetName val="Nghiem_thu"/>
      <sheetName val="KS_duong"/>
      <sheetName val="DTSON_ADB3-N2"/>
      <sheetName val="tong_hop"/>
      <sheetName val="phan_tich_DG"/>
      <sheetName val="gia_vat_lieu"/>
      <sheetName val="gia_xe_may"/>
      <sheetName val="gia_nhan_cong"/>
      <sheetName val="Thuc_thanh"/>
      <sheetName val="NXT_T_bi"/>
      <sheetName val="BC_NXT_phone"/>
      <sheetName val="KHAI_THUE"/>
      <sheetName val="BC_TH_SD_HOA_DON"/>
      <sheetName val="Mua_vào_HD_TT"/>
      <sheetName val="Mua_vao_5%"/>
      <sheetName val="BK_MUA_VAO_10%"/>
      <sheetName val="BK_BAN_RA"/>
      <sheetName val="Thong_ke_thanh_toan_VL_(2)"/>
      <sheetName val="dtct_cong"/>
      <sheetName val="JS_duong"/>
      <sheetName val="35KV_gia_mo"/>
      <sheetName val="0,4KV_-TBA1"/>
      <sheetName val="0,4KV_-_TBA2"/>
      <sheetName val="_quy_I-2005"/>
      <sheetName val="Quy_2-_2005_"/>
      <sheetName val="Quy_III-_2005_"/>
      <sheetName val="Quy_4-_2005"/>
      <sheetName val="塅䕃⹌塅"/>
      <sheetName val="__x0002___x0009__憨ܿ놀ܼ__뉀ܼ_x0002____Ԁܿ돀ܼ__뒀ܼ_x0002______"/>
      <sheetName val="_TKKT-Giapba.____ECVL"/>
      <sheetName val="_x005f_x0013_heet13"/>
      <sheetName val="Bao_gêa"/>
      <sheetName val="Tai_khoan"/>
      <sheetName val="BILL_No_22"/>
      <sheetName val="Gia_thanh"/>
      <sheetName val="3_1_1"/>
      <sheetName val="3_1_4"/>
      <sheetName val="2_5_1"/>
      <sheetName val="4_1_1"/>
      <sheetName val="4_3_2"/>
      <sheetName val="2_3_3"/>
      <sheetName val="5_3_1"/>
      <sheetName val="2_4_3"/>
      <sheetName val="heet13"/>
      <sheetName val="KL_THUC_TE"/>
      <sheetName val="BK_QT_BIEN_LAI"/>
      <sheetName val="BK_PHU_LUC_B"/>
      <sheetName val="BK_PHU_LUC_B_(2)"/>
      <sheetName val="BK_PHU_LUC_B_(3)"/>
      <sheetName val="BK_PHU_LUC_B_(4)"/>
      <sheetName val="BK_PHU_LUC_BCHD_(3)"/>
      <sheetName val="BK_PHU_LUC_BCHD_(4)"/>
      <sheetName val="BK_PHU_LUC_C_(2)"/>
      <sheetName val="BK_PHUC_LUC_D_HD"/>
      <sheetName val="BK_PHUC_LUC_D_3_(2)"/>
      <sheetName val="BK_PHUC_LUC_D_CHD(3)"/>
      <sheetName val="BK_PHUC_LUC_D_CHD(4)"/>
      <sheetName val="3;ËV_gia_mo"/>
      <sheetName val="CHITIET_VL-NC"/>
      <sheetName val="_x0000__x0002__x0000__x0009__x0000_憨ܿ놀ܼ_x0000__x0000_뉀ܼ_x0002__x0000__x0000__x0000_Ԁܿ돀ܼ_x0000__x0000_뒀ܼ_x0002__x0000__x0000__x0000__x0000__x0000_"/>
      <sheetName val="0Ù\_x0004_(_x0000__x0000__x0000_¦X'_x0000_"/>
      <sheetName val="_x0000__x0002__x0000_ _x0000_憨ܿ놀ܼ_x0000__x0000_뉀ܼ_x0002__x0000__x0000__x0000_Ԁܿ돀ܼ_x0000__x0000_뒀ܼ_x0002__x0000__x0000__x0000__x0000__x0000_"/>
      <sheetName val="__x0002__ _憨ܿ놀ܼ__뉀ܼ_x0002____Ԁܿ돀ܼ__뒀ܼ_x0002______"/>
      <sheetName val="_TKKT-Giapba.x"/>
      <sheetName val="[TKKT-Giapba.xls]0Ù\_x0004_(_x0000__x0000__x0000_¦X'_x0000_"/>
      <sheetName val="[TKKT-Giapba.xls][TKKT-Giapba.x"/>
      <sheetName val="_TKKT-Giapba.xls_0Ù__x0004_("/>
      <sheetName val="_TKKT-Giapba.xls__TKKT-Giapba.x"/>
      <sheetName val="?_x0002_?_x0009_?憨ܿ놀ܼ??뉀ܼ_x0002_???Ԁܿ돀ܼ??뒀ܼ_x0002_?????"/>
      <sheetName val="[TKKT-Giapba_塅䕃⹌塅ECVL"/>
      <sheetName val="KHAI_DHUE"/>
      <sheetName val="Dg_Dchat1"/>
      <sheetName val="Dg_Dhinh1"/>
      <sheetName val="Bao_gia1"/>
      <sheetName val="Nghiem_thu1"/>
      <sheetName val="KS_duong1"/>
      <sheetName val="DTSON_ADB3-N21"/>
      <sheetName val="tong_hop1"/>
      <sheetName val="phan_tich_DG1"/>
      <sheetName val="gia_vat_lieu1"/>
      <sheetName val="gia_xe_may1"/>
      <sheetName val="gia_nhan_cong1"/>
      <sheetName val="Thong_ke_thanh_toan_VL_(2)1"/>
      <sheetName val="NXT_T_bi1"/>
      <sheetName val="BC_NXT_phone1"/>
      <sheetName val="KHAI_THUE1"/>
      <sheetName val="BC_TH_SD_HOA_DON1"/>
      <sheetName val="Mua_vào_HD_TT1"/>
      <sheetName val="Mua_vao_5%1"/>
      <sheetName val="BK_MUA_VAO_10%1"/>
      <sheetName val="BK_BAN_RA1"/>
      <sheetName val="Thuc_thanh1"/>
      <sheetName val="_quy_I-20051"/>
      <sheetName val="Quy_2-_2005_1"/>
      <sheetName val="Quy_III-_2005_1"/>
      <sheetName val="Quy_4-_20051"/>
      <sheetName val="dtct_cong1"/>
      <sheetName val="Tai_khoan1"/>
      <sheetName val="JS_duong1"/>
      <sheetName val="35KV_gia_mo1"/>
      <sheetName val="0,4KV_-TBA11"/>
      <sheetName val="0,4KV_-_TBA21"/>
      <sheetName val="Bao_gêa1"/>
      <sheetName val="3_1_11"/>
      <sheetName val="3_1_41"/>
      <sheetName val="2_5_11"/>
      <sheetName val="4_1_11"/>
      <sheetName val="4_3_21"/>
      <sheetName val="2_3_31"/>
      <sheetName val="5_3_11"/>
      <sheetName val="2_4_31"/>
      <sheetName val="BILL_No_221"/>
      <sheetName val="Gia_thanh1"/>
      <sheetName val="KL_THUC_TE1"/>
      <sheetName val="3;ËV_gia_mo1"/>
      <sheetName val="[TKKT-Giapba_塅䕃⹌塅ECVL1"/>
      <sheetName val="BK_QT_BIEN_LAI1"/>
      <sheetName val="BK_PHU_LUC_B1"/>
      <sheetName val="BK_PHU_LUC_B_(2)1"/>
      <sheetName val="BK_PHU_LUC_B_(3)1"/>
      <sheetName val="BK_PHU_LUC_B_(4)1"/>
      <sheetName val="BK_PHU_LUC_BCHD_(3)1"/>
      <sheetName val="BK_PHU_LUC_BCHD_(4)1"/>
      <sheetName val="BK_PHU_LUC_C_(2)1"/>
      <sheetName val="BK_PHUC_LUC_D_HD1"/>
      <sheetName val="BK_PHUC_LUC_D_3_(2)1"/>
      <sheetName val="BK_PHUC_LUC_D_CHD(3)1"/>
      <sheetName val="BK_PHUC_LUC_D_CHD(4)1"/>
      <sheetName val="KHAI_DHUE1"/>
      <sheetName val="Dg_Dchat2"/>
      <sheetName val="Dg_Dhinh2"/>
      <sheetName val="Bao_gia2"/>
      <sheetName val="Nghiem_thu2"/>
      <sheetName val="KS_duong2"/>
      <sheetName val="DTSON_ADB3-N22"/>
      <sheetName val="tong_hop2"/>
      <sheetName val="phan_tich_DG2"/>
      <sheetName val="gia_vat_lieu2"/>
      <sheetName val="gia_xe_may2"/>
      <sheetName val="gia_nhan_cong2"/>
      <sheetName val="Thong_ke_thanh_toan_VL_(2)2"/>
      <sheetName val="NXT_T_bi2"/>
      <sheetName val="BC_NXT_phone2"/>
      <sheetName val="KHAI_THUE2"/>
      <sheetName val="BC_TH_SD_HOA_DON2"/>
      <sheetName val="Mua_vào_HD_TT2"/>
      <sheetName val="Mua_vao_5%2"/>
      <sheetName val="BK_MUA_VAO_10%2"/>
      <sheetName val="BK_BAN_RA2"/>
      <sheetName val="Thuc_thanh2"/>
      <sheetName val="_quy_I-20052"/>
      <sheetName val="Quy_2-_2005_2"/>
      <sheetName val="Quy_III-_2005_2"/>
      <sheetName val="Quy_4-_20052"/>
      <sheetName val="dtct_cong2"/>
      <sheetName val="Tai_khoan2"/>
      <sheetName val="JS_duong2"/>
      <sheetName val="35KV_gia_mo2"/>
      <sheetName val="0,4KV_-TBA12"/>
      <sheetName val="0,4KV_-_TBA22"/>
      <sheetName val="Bao_gêa2"/>
      <sheetName val="3_1_12"/>
      <sheetName val="3_1_42"/>
      <sheetName val="2_5_12"/>
      <sheetName val="4_1_12"/>
      <sheetName val="4_3_22"/>
      <sheetName val="2_3_32"/>
      <sheetName val="5_3_12"/>
      <sheetName val="2_4_32"/>
      <sheetName val="BILL_No_222"/>
      <sheetName val="Gia_thanh2"/>
      <sheetName val="KL_THUC_TE2"/>
      <sheetName val="3;ËV_gia_mo2"/>
      <sheetName val="[TKKT-Giapba_塅䕃⹌塅ECVL2"/>
      <sheetName val="BK_QT_BIEN_LAI2"/>
      <sheetName val="BK_PHU_LUC_B2"/>
      <sheetName val="BK_PHU_LUC_B_(2)2"/>
      <sheetName val="BK_PHU_LUC_B_(3)2"/>
      <sheetName val="BK_PHU_LUC_B_(4)2"/>
      <sheetName val="BK_PHU_LUC_BCHD_(3)2"/>
      <sheetName val="BK_PHU_LUC_BCHD_(4)2"/>
      <sheetName val="BK_PHU_LUC_C_(2)2"/>
      <sheetName val="BK_PHUC_LUC_D_HD2"/>
      <sheetName val="BK_PHUC_LUC_D_3_(2)2"/>
      <sheetName val="BK_PHUC_LUC_D_CHD(3)2"/>
      <sheetName val="BK_PHUC_LUC_D_CHD(4)2"/>
      <sheetName val="KHAI_DHUE2"/>
      <sheetName val="Dg_Dchat3"/>
      <sheetName val="Dg_Dhinh3"/>
      <sheetName val="Bao_gia3"/>
      <sheetName val="Nghiem_thu3"/>
      <sheetName val="KS_duong3"/>
      <sheetName val="DTSON_ADB3-N23"/>
      <sheetName val="tong_hop3"/>
      <sheetName val="phan_tich_DG3"/>
      <sheetName val="gia_vat_lieu3"/>
      <sheetName val="gia_xe_may3"/>
      <sheetName val="gia_nhan_cong3"/>
      <sheetName val="Thong_ke_thanh_toan_VL_(2)3"/>
      <sheetName val="NXT_T_bi3"/>
      <sheetName val="BC_NXT_phone3"/>
      <sheetName val="KHAI_THUE3"/>
      <sheetName val="BC_TH_SD_HOA_DON3"/>
      <sheetName val="Mua_vào_HD_TT3"/>
      <sheetName val="Mua_vao_5%3"/>
      <sheetName val="BK_MUA_VAO_10%3"/>
      <sheetName val="BK_BAN_RA3"/>
      <sheetName val="Thuc_thanh3"/>
      <sheetName val="_quy_I-20053"/>
      <sheetName val="Quy_2-_2005_3"/>
      <sheetName val="Quy_III-_2005_3"/>
      <sheetName val="Quy_4-_20053"/>
      <sheetName val="dtct_cong3"/>
      <sheetName val="Tai_khoan3"/>
      <sheetName val="JS_duong3"/>
      <sheetName val="35KV_gia_mo3"/>
      <sheetName val="0,4KV_-TBA13"/>
      <sheetName val="0,4KV_-_TBA23"/>
      <sheetName val="Bao_gêa3"/>
      <sheetName val="3_1_13"/>
      <sheetName val="3_1_43"/>
      <sheetName val="2_5_13"/>
      <sheetName val="4_1_13"/>
      <sheetName val="4_3_23"/>
      <sheetName val="2_3_33"/>
      <sheetName val="5_3_13"/>
      <sheetName val="2_4_33"/>
      <sheetName val="BILL_No_223"/>
      <sheetName val="Gia_thanh3"/>
      <sheetName val="KL_THUC_TE3"/>
      <sheetName val="3;ËV_gia_mo3"/>
      <sheetName val="[TKKT-Giapba_塅䕃⹌塅ECVL3"/>
      <sheetName val="BK_QT_BIEN_LAI3"/>
      <sheetName val="BK_PHU_LUC_B3"/>
      <sheetName val="BK_PHU_LUC_B_(2)3"/>
      <sheetName val="BK_PHU_LUC_B_(3)3"/>
      <sheetName val="BK_PHU_LUC_B_(4)3"/>
      <sheetName val="BK_PHU_LUC_BCHD_(3)3"/>
      <sheetName val="BK_PHU_LUC_BCHD_(4)3"/>
      <sheetName val="BK_PHU_LUC_C_(2)3"/>
      <sheetName val="BK_PHUC_LUC_D_HD3"/>
      <sheetName val="BK_PHUC_LUC_D_3_(2)3"/>
      <sheetName val="BK_PHUC_LUC_D_CHD(3)3"/>
      <sheetName val="BK_PHUC_LUC_D_CHD(4)3"/>
      <sheetName val="KHAI_DHUE3"/>
    </sheetNames>
    <sheetDataSet>
      <sheetData sheetId="0"/>
      <sheetData sheetId="1"/>
      <sheetData sheetId="2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TH-2024"/>
      <sheetName val="DK2024 (H)"/>
      <sheetName val="DK2024 (10.24)"/>
      <sheetName val="DK2024 (11.24)"/>
      <sheetName val="SL 2024 "/>
      <sheetName val="lương"/>
      <sheetName val="tinh thue TNDN"/>
      <sheetName val="Note"/>
    </sheetNames>
    <sheetDataSet>
      <sheetData sheetId="0"/>
      <sheetData sheetId="1"/>
      <sheetData sheetId="2">
        <row r="26">
          <cell r="W26">
            <v>76072914256.545456</v>
          </cell>
        </row>
      </sheetData>
      <sheetData sheetId="3">
        <row r="12">
          <cell r="W12">
            <v>232046613120</v>
          </cell>
        </row>
        <row r="13">
          <cell r="W13">
            <v>12955566970</v>
          </cell>
        </row>
        <row r="14">
          <cell r="W14">
            <v>39798278976</v>
          </cell>
        </row>
        <row r="15">
          <cell r="W15">
            <v>38766136978</v>
          </cell>
        </row>
        <row r="17">
          <cell r="W17">
            <v>20782329014</v>
          </cell>
        </row>
        <row r="19">
          <cell r="W19">
            <v>1388889</v>
          </cell>
        </row>
        <row r="26">
          <cell r="W26">
            <v>75828530232</v>
          </cell>
        </row>
        <row r="31">
          <cell r="W31">
            <v>3287078249</v>
          </cell>
        </row>
        <row r="35">
          <cell r="W35">
            <v>756613042</v>
          </cell>
        </row>
        <row r="40">
          <cell r="W40">
            <v>27922083521</v>
          </cell>
        </row>
        <row r="44">
          <cell r="W44">
            <v>419774993</v>
          </cell>
        </row>
        <row r="47">
          <cell r="W47">
            <v>21729722360</v>
          </cell>
        </row>
        <row r="48">
          <cell r="W48">
            <v>1548844627</v>
          </cell>
        </row>
        <row r="50">
          <cell r="W50">
            <v>36000000</v>
          </cell>
        </row>
        <row r="51">
          <cell r="W51">
            <v>10522768815</v>
          </cell>
        </row>
        <row r="52">
          <cell r="W52">
            <v>3787500000</v>
          </cell>
        </row>
        <row r="54">
          <cell r="W54">
            <v>1882736097</v>
          </cell>
        </row>
        <row r="59">
          <cell r="W59">
            <v>866693141</v>
          </cell>
        </row>
        <row r="60">
          <cell r="W60">
            <v>200527735</v>
          </cell>
        </row>
        <row r="62">
          <cell r="W62">
            <v>24897040855.400002</v>
          </cell>
        </row>
        <row r="67">
          <cell r="W67">
            <v>54989695</v>
          </cell>
        </row>
        <row r="68">
          <cell r="W68">
            <v>1508989009</v>
          </cell>
        </row>
        <row r="71">
          <cell r="W71">
            <v>22984008</v>
          </cell>
        </row>
        <row r="73">
          <cell r="W73">
            <v>826157214</v>
          </cell>
        </row>
        <row r="74">
          <cell r="W74">
            <v>190386284</v>
          </cell>
        </row>
        <row r="75">
          <cell r="W75">
            <v>591682720</v>
          </cell>
        </row>
        <row r="78">
          <cell r="W78">
            <v>2126460</v>
          </cell>
        </row>
        <row r="80">
          <cell r="W80">
            <v>110968200</v>
          </cell>
        </row>
        <row r="81">
          <cell r="W81">
            <v>187527390</v>
          </cell>
        </row>
        <row r="82">
          <cell r="W82">
            <v>279433339</v>
          </cell>
        </row>
        <row r="85">
          <cell r="W85">
            <v>126850303</v>
          </cell>
        </row>
        <row r="86">
          <cell r="W86">
            <v>506571510</v>
          </cell>
        </row>
        <row r="90">
          <cell r="W90">
            <v>334041459.80000001</v>
          </cell>
        </row>
        <row r="98">
          <cell r="W98">
            <v>35876520</v>
          </cell>
        </row>
        <row r="100">
          <cell r="W100">
            <v>630473460</v>
          </cell>
        </row>
        <row r="101">
          <cell r="W101">
            <v>26061500</v>
          </cell>
        </row>
        <row r="103">
          <cell r="W103">
            <v>26259000</v>
          </cell>
        </row>
        <row r="105">
          <cell r="W105">
            <v>258705000</v>
          </cell>
        </row>
        <row r="106">
          <cell r="W106">
            <v>0</v>
          </cell>
        </row>
        <row r="108">
          <cell r="W108">
            <v>15299433</v>
          </cell>
        </row>
        <row r="110">
          <cell r="W110">
            <v>149989129</v>
          </cell>
        </row>
        <row r="111">
          <cell r="W111">
            <v>104898333</v>
          </cell>
        </row>
        <row r="114">
          <cell r="W114">
            <v>4126042044</v>
          </cell>
        </row>
        <row r="115">
          <cell r="W115">
            <v>4590134192</v>
          </cell>
        </row>
        <row r="116">
          <cell r="W116">
            <v>18256564682</v>
          </cell>
        </row>
        <row r="120">
          <cell r="W120">
            <v>59749311</v>
          </cell>
        </row>
        <row r="122">
          <cell r="W122">
            <v>1886501602</v>
          </cell>
        </row>
        <row r="123">
          <cell r="W123">
            <v>455629908</v>
          </cell>
        </row>
        <row r="125">
          <cell r="W125">
            <v>18257899</v>
          </cell>
        </row>
        <row r="127">
          <cell r="W127">
            <v>504698433</v>
          </cell>
        </row>
        <row r="128">
          <cell r="W128">
            <v>271673836</v>
          </cell>
        </row>
        <row r="130">
          <cell r="W130">
            <v>200282399</v>
          </cell>
        </row>
        <row r="132">
          <cell r="W132">
            <v>2600004520</v>
          </cell>
        </row>
        <row r="133">
          <cell r="W133">
            <v>713848640</v>
          </cell>
        </row>
        <row r="135">
          <cell r="W135">
            <v>24821792.199999999</v>
          </cell>
        </row>
        <row r="137">
          <cell r="W137">
            <v>311561616</v>
          </cell>
        </row>
        <row r="139">
          <cell r="W139">
            <v>185223000</v>
          </cell>
        </row>
        <row r="140">
          <cell r="W140">
            <v>900000000</v>
          </cell>
        </row>
        <row r="141">
          <cell r="W141">
            <v>158900000</v>
          </cell>
        </row>
        <row r="142">
          <cell r="W142">
            <v>1972997880</v>
          </cell>
        </row>
        <row r="143">
          <cell r="W143">
            <v>519286771</v>
          </cell>
        </row>
        <row r="145">
          <cell r="W145">
            <v>1006198603</v>
          </cell>
        </row>
        <row r="146">
          <cell r="W146">
            <v>2288603168</v>
          </cell>
        </row>
        <row r="148">
          <cell r="W148">
            <v>6000000</v>
          </cell>
        </row>
        <row r="149">
          <cell r="W149">
            <v>944600000</v>
          </cell>
        </row>
        <row r="150">
          <cell r="W150">
            <v>82407408</v>
          </cell>
        </row>
        <row r="151">
          <cell r="W151">
            <v>95000000</v>
          </cell>
        </row>
        <row r="152">
          <cell r="W152">
            <v>60000000</v>
          </cell>
        </row>
        <row r="153">
          <cell r="W153">
            <v>1181071411</v>
          </cell>
        </row>
        <row r="155">
          <cell r="W155">
            <v>13258975827</v>
          </cell>
        </row>
        <row r="156">
          <cell r="W156">
            <v>4462980548</v>
          </cell>
        </row>
        <row r="157">
          <cell r="W157">
            <v>14546160</v>
          </cell>
        </row>
        <row r="158">
          <cell r="W158">
            <v>2131045288</v>
          </cell>
        </row>
        <row r="159">
          <cell r="W159">
            <v>100216094</v>
          </cell>
        </row>
        <row r="163">
          <cell r="W163">
            <v>3446020431</v>
          </cell>
        </row>
        <row r="168">
          <cell r="W168">
            <v>-148501674</v>
          </cell>
        </row>
        <row r="169">
          <cell r="W169">
            <v>0</v>
          </cell>
        </row>
        <row r="170">
          <cell r="W170">
            <v>-41593984</v>
          </cell>
        </row>
        <row r="174">
          <cell r="W174">
            <v>5221340895</v>
          </cell>
        </row>
        <row r="178">
          <cell r="W178">
            <v>3255377214</v>
          </cell>
        </row>
        <row r="179">
          <cell r="W179">
            <v>1505340900</v>
          </cell>
        </row>
        <row r="185">
          <cell r="W185">
            <v>644540196</v>
          </cell>
        </row>
        <row r="187">
          <cell r="W187">
            <v>2995191409</v>
          </cell>
        </row>
        <row r="188">
          <cell r="W188">
            <v>210064051</v>
          </cell>
        </row>
      </sheetData>
      <sheetData sheetId="4">
        <row r="20">
          <cell r="Q20">
            <v>0</v>
          </cell>
        </row>
        <row r="55">
          <cell r="Q55">
            <v>0</v>
          </cell>
        </row>
        <row r="56">
          <cell r="Q56">
            <v>738</v>
          </cell>
        </row>
        <row r="71">
          <cell r="Q71">
            <v>0</v>
          </cell>
        </row>
      </sheetData>
      <sheetData sheetId="5"/>
      <sheetData sheetId="6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HONG KHKD"/>
      <sheetName val="PHONG TCHC"/>
      <sheetName val="CT tính lương"/>
      <sheetName val="PHONG TCKT"/>
      <sheetName val="DD"/>
      <sheetName val="PHONG KTVT"/>
      <sheetName val="dulieu phan bo"/>
      <sheetName val="PB 02 CSL"/>
      <sheetName val="BANG TÍNH "/>
      <sheetName val="GIAO DỊCH NỘI BỘ"/>
      <sheetName val="CDKT"/>
      <sheetName val="KQKD"/>
      <sheetName val="TH-BC KT"/>
      <sheetName val="LCTT"/>
      <sheetName val="17 PPLN"/>
      <sheetName val="KET QUA DA TCA2"/>
      <sheetName val="KET QUA DA TCA5"/>
      <sheetName val="VAY "/>
      <sheetName val="TNK-CPK"/>
      <sheetName val="01TH nganh nghe kinh doanh"/>
      <sheetName val="01KH Chi tieu kinh te chu yeu"/>
      <sheetName val="02TH co cau to chuc"/>
      <sheetName val="01BKH Chi tieu tong hop"/>
      <sheetName val="02 KH SXSP"/>
      <sheetName val="03KH Chi tieu doanh thu"/>
      <sheetName val="04KH GTTT"/>
      <sheetName val="05KH XNK"/>
      <sheetName val="06AKH ĐT XDCB TTB"/>
      <sheetName val="06BKH ĐT HINH THANH TSCĐ, XDCB"/>
      <sheetName val="06 DTXDCBcs  lc"/>
      <sheetName val="07 KH KHCNMT "/>
      <sheetName val="08 KH SUA CHUA TSCD"/>
      <sheetName val="09 KH LAO DONG"/>
      <sheetName val="10 KH TIEN LUONG"/>
      <sheetName val="11 KH LAO DONG TIEN LUONG"/>
      <sheetName val="12 KH DTHL"/>
      <sheetName val="13 GVHB"/>
      <sheetName val="14 QLDN"/>
      <sheetName val="15 CPBH"/>
      <sheetName val="16 chi tiet KQSXKD"/>
      <sheetName val="18a khts"/>
      <sheetName val="19KH dau tu ra ngoai"/>
      <sheetName val="19 dttaichinh khong "/>
      <sheetName val="Phu biểu 19a"/>
      <sheetName val="Phụ biểu 19b"/>
      <sheetName val="20KH btoan von"/>
      <sheetName val="21 KH cac khoan nop NS"/>
    </sheetNames>
    <sheetDataSet>
      <sheetData sheetId="0"/>
      <sheetData sheetId="1"/>
      <sheetData sheetId="2"/>
      <sheetData sheetId="3"/>
      <sheetData sheetId="4">
        <row r="91">
          <cell r="O91">
            <v>14818999999.999998</v>
          </cell>
        </row>
      </sheetData>
      <sheetData sheetId="5"/>
      <sheetData sheetId="6"/>
      <sheetData sheetId="7"/>
      <sheetData sheetId="8">
        <row r="111">
          <cell r="I1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HONG TCHC"/>
      <sheetName val="12 KH DTHL"/>
      <sheetName val="07 KH KHCNMT "/>
    </sheetNames>
    <sheetDataSet>
      <sheetData sheetId="0">
        <row r="10">
          <cell r="F10">
            <v>1000000</v>
          </cell>
        </row>
        <row r="51">
          <cell r="I51">
            <v>12000000</v>
          </cell>
        </row>
        <row r="55">
          <cell r="I55"/>
        </row>
        <row r="56">
          <cell r="I56"/>
        </row>
        <row r="58">
          <cell r="I58"/>
        </row>
      </sheetData>
      <sheetData sheetId="1"/>
      <sheetData sheetId="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HONG TCKT"/>
      <sheetName val="Phanbo2025"/>
      <sheetName val="2024"/>
    </sheetNames>
    <sheetDataSet>
      <sheetData sheetId="0">
        <row r="9">
          <cell r="F9">
            <v>9291709882.2876701</v>
          </cell>
        </row>
        <row r="44">
          <cell r="F44">
            <v>59452527</v>
          </cell>
        </row>
        <row r="45">
          <cell r="F45">
            <v>89553600</v>
          </cell>
        </row>
        <row r="46">
          <cell r="F46">
            <v>59794200</v>
          </cell>
        </row>
        <row r="47">
          <cell r="F47">
            <v>44044200</v>
          </cell>
        </row>
        <row r="48">
          <cell r="F48">
            <v>81177319</v>
          </cell>
        </row>
        <row r="49">
          <cell r="F49">
            <v>97554600</v>
          </cell>
        </row>
        <row r="50">
          <cell r="F50">
            <v>115014600</v>
          </cell>
        </row>
        <row r="51">
          <cell r="F51">
            <v>143676713</v>
          </cell>
        </row>
        <row r="52">
          <cell r="F52"/>
        </row>
        <row r="53">
          <cell r="F53">
            <v>126982580</v>
          </cell>
        </row>
        <row r="54">
          <cell r="F54"/>
        </row>
        <row r="72">
          <cell r="F72"/>
        </row>
      </sheetData>
      <sheetData sheetId="1"/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2025 PKTVT TONG HOP"/>
      <sheetName val="2025 TUAN"/>
      <sheetName val="2025 T-ANH"/>
      <sheetName val="2025 HUNG"/>
      <sheetName val="2025 TOAN-LONG"/>
      <sheetName val="2025 KHOA"/>
    </sheetNames>
    <sheetDataSet>
      <sheetData sheetId="0">
        <row r="42">
          <cell r="E42">
            <v>54750000</v>
          </cell>
        </row>
      </sheetData>
      <sheetData sheetId="1">
        <row r="43">
          <cell r="H43">
            <v>0</v>
          </cell>
        </row>
        <row r="163">
          <cell r="H163">
            <v>0</v>
          </cell>
        </row>
      </sheetData>
      <sheetData sheetId="2">
        <row r="43">
          <cell r="H43">
            <v>0</v>
          </cell>
        </row>
        <row r="163">
          <cell r="H163">
            <v>0</v>
          </cell>
        </row>
      </sheetData>
      <sheetData sheetId="3">
        <row r="43">
          <cell r="H43">
            <v>0</v>
          </cell>
        </row>
        <row r="163">
          <cell r="H163">
            <v>0</v>
          </cell>
        </row>
      </sheetData>
      <sheetData sheetId="4">
        <row r="43">
          <cell r="H43">
            <v>0</v>
          </cell>
        </row>
        <row r="163">
          <cell r="H163">
            <v>0</v>
          </cell>
        </row>
      </sheetData>
      <sheetData sheetId="5">
        <row r="43">
          <cell r="H43">
            <v>0</v>
          </cell>
        </row>
        <row r="163">
          <cell r="H163">
            <v>0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hanbo2025"/>
      <sheetName val="PHONG KHKD"/>
      <sheetName val="PHONG TCHC"/>
      <sheetName val="CT tính lương"/>
      <sheetName val="PHONG TCKT"/>
      <sheetName val="PHONG KTVT"/>
      <sheetName val="DD"/>
      <sheetName val="dulieu phan bo"/>
      <sheetName val="PB 02 CSL"/>
      <sheetName val="BANG TÍNH "/>
      <sheetName val="CDKT"/>
      <sheetName val="KQKD"/>
      <sheetName val="LCTT"/>
      <sheetName val="VAY "/>
      <sheetName val="GIAO DỊCH NỘI BỘ"/>
      <sheetName val="01KH Chi tieu kinh te chu yeu"/>
      <sheetName val="01BKH Chi tieu tong hop"/>
      <sheetName val="02KH Chi tieu doanh thu"/>
      <sheetName val="03KH GTTT"/>
      <sheetName val="04AKH ĐT XDCB TTB"/>
      <sheetName val="04BKH ĐT HINH THANH TSCĐ, XDCB"/>
      <sheetName val="04 KHDT"/>
      <sheetName val="05 KH KHCNMT "/>
      <sheetName val="06 KH SUA CHUA TSCD"/>
      <sheetName val="07 KH LAO DONG"/>
      <sheetName val="08 KH LAO DONG TIEN LUONG"/>
      <sheetName val="09 KH DTHL"/>
      <sheetName val="10 GVHB"/>
      <sheetName val="11 QLDN"/>
      <sheetName val="12 CPBH"/>
      <sheetName val="13 chi tiet KQSXKD"/>
      <sheetName val="14 PPLN"/>
      <sheetName val="15A KHTS"/>
      <sheetName val="15B Chi tiet KHTS"/>
      <sheetName val="16KH dau tu ra ngoai"/>
      <sheetName val="17KH btoan von"/>
      <sheetName val="01TH nganh nghe kinh doanh"/>
      <sheetName val="02TH co cau to chuc"/>
    </sheetNames>
    <sheetDataSet>
      <sheetData sheetId="0"/>
      <sheetData sheetId="1">
        <row r="1">
          <cell r="A1" t="str">
            <v>CÔNG TY CỔ PHẦN DỊCH VỤ HÀNG HẢI TÂN CẢNG</v>
          </cell>
        </row>
      </sheetData>
      <sheetData sheetId="2">
        <row r="1">
          <cell r="A1" t="str">
            <v>CÔNG TY CỔ PHẦN DỊCH VỤ HÀNG HẢI TÂN CẢNG</v>
          </cell>
        </row>
      </sheetData>
      <sheetData sheetId="3"/>
      <sheetData sheetId="4">
        <row r="1">
          <cell r="A1" t="str">
            <v>CÔNG TY CỔ PHẦN DỊCH VỤ HÀNG HẢI TÂN CẢNG</v>
          </cell>
        </row>
      </sheetData>
      <sheetData sheetId="5">
        <row r="1">
          <cell r="A1" t="str">
            <v>TCT TÂN CẢNG SÀI GÒN</v>
          </cell>
        </row>
        <row r="201">
          <cell r="G201">
            <v>2352049868</v>
          </cell>
          <cell r="O201">
            <v>1289780000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327512467</v>
          </cell>
        </row>
        <row r="205">
          <cell r="G205">
            <v>120000000</v>
          </cell>
        </row>
        <row r="206">
          <cell r="G206">
            <v>294567467</v>
          </cell>
        </row>
        <row r="207">
          <cell r="G207">
            <v>344567467</v>
          </cell>
        </row>
        <row r="208">
          <cell r="G208">
            <v>323567467</v>
          </cell>
        </row>
        <row r="209">
          <cell r="G209">
            <v>240945000</v>
          </cell>
        </row>
        <row r="210">
          <cell r="G210">
            <v>245945000</v>
          </cell>
        </row>
        <row r="211">
          <cell r="G211">
            <v>275945000</v>
          </cell>
        </row>
      </sheetData>
      <sheetData sheetId="6"/>
      <sheetData sheetId="7"/>
      <sheetData sheetId="8">
        <row r="32">
          <cell r="H32">
            <v>271076.41737605457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ĐG HCM"/>
      <sheetName val="ĐG CÁI MÉP"/>
      <sheetName val="ĐGTB TÀU LAI"/>
      <sheetName val="SL dịch vụ"/>
      <sheetName val="SL tàu lai"/>
      <sheetName val="Tổng hợp(2023)"/>
      <sheetName val="Tổng hợp(2024)"/>
      <sheetName val="SL2023"/>
      <sheetName val="SL2024"/>
      <sheetName val="CL(25)"/>
      <sheetName val="CL(24)"/>
      <sheetName val="CL(23)"/>
      <sheetName val="SFC(25)"/>
      <sheetName val="SFC(24)"/>
      <sheetName val="SFC(23)"/>
      <sheetName val="HP(25)"/>
      <sheetName val="HP(24)"/>
      <sheetName val="HP(23)"/>
      <sheetName val="CM(25)"/>
      <sheetName val="CM(24)"/>
      <sheetName val="CM(23)"/>
      <sheetName val="DNV(24)"/>
      <sheetName val="DNV(23)"/>
    </sheetNames>
    <sheetDataSet>
      <sheetData sheetId="0"/>
      <sheetData sheetId="1"/>
      <sheetData sheetId="2"/>
      <sheetData sheetId="3"/>
      <sheetData sheetId="4"/>
      <sheetData sheetId="5"/>
      <sheetData sheetId="6">
        <row r="26">
          <cell r="I26">
            <v>271076.41737605457</v>
          </cell>
        </row>
        <row r="29">
          <cell r="I29">
            <v>14119.729954624217</v>
          </cell>
        </row>
        <row r="30">
          <cell r="I30">
            <v>40235.309194645233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HONG KHKD"/>
      <sheetName val="PHONG TCHC"/>
      <sheetName val="CT tính lương"/>
      <sheetName val="PHONG TCKT"/>
      <sheetName val="PHONG KTVT"/>
      <sheetName val="Phanbo2025"/>
      <sheetName val="DD"/>
      <sheetName val="dulieu phan bo"/>
      <sheetName val="PB 02 CSL"/>
      <sheetName val="BANG TÍNH "/>
      <sheetName val="CDKT"/>
      <sheetName val="KQKD"/>
      <sheetName val="TH-BC KT"/>
      <sheetName val="LCTT"/>
      <sheetName val="VAY "/>
      <sheetName val="GIAO DỊCH NỘI BỘ"/>
      <sheetName val="01KH Chi tieu kinh te chu yeu"/>
      <sheetName val="01BKH Chi tieu tong hop"/>
      <sheetName val="02KH Chi tieu doanh thu"/>
      <sheetName val="03KH GTTT"/>
      <sheetName val="04AKH ĐT XDCB TTB"/>
      <sheetName val="04BKH ĐT HINH THANH TSCĐ, XDCB"/>
      <sheetName val="04 ĐT XDCB TTBct"/>
      <sheetName val="05 KH KHCNMT "/>
      <sheetName val="06 KH SUA CHUA TSCD"/>
      <sheetName val="07 KH LAO DONG"/>
      <sheetName val="08 KH LAO DONG TIEN LUONG"/>
      <sheetName val="09 KH DTHL"/>
      <sheetName val="10 GVHB"/>
      <sheetName val="11 QLDN"/>
      <sheetName val="12 CPBH"/>
      <sheetName val="13 chi tiet KQSXKD"/>
      <sheetName val="14 PPLN"/>
      <sheetName val="KET QUA DA TCA2"/>
      <sheetName val="KET QUA DA TCA5"/>
      <sheetName val="15A KHTS"/>
      <sheetName val="15B Chi tiet KHTS"/>
      <sheetName val="16KH dau tu ra ngoai"/>
      <sheetName val="17KH btoan von"/>
      <sheetName val="01TH nganh nghe kinh doanh"/>
      <sheetName val="02TH co cau to ch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3">
          <cell r="F23">
            <v>0</v>
          </cell>
        </row>
      </sheetData>
      <sheetData sheetId="14">
        <row r="11">
          <cell r="J11">
            <v>44540.973000000005</v>
          </cell>
          <cell r="K11">
            <v>42313.924350000001</v>
          </cell>
        </row>
      </sheetData>
      <sheetData sheetId="15"/>
      <sheetData sheetId="16"/>
      <sheetData sheetId="17"/>
      <sheetData sheetId="18"/>
      <sheetData sheetId="19"/>
      <sheetData sheetId="20">
        <row r="16">
          <cell r="K16">
            <v>15300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8">
          <cell r="D28">
            <v>26759</v>
          </cell>
        </row>
      </sheetData>
      <sheetData sheetId="33"/>
      <sheetData sheetId="34"/>
      <sheetData sheetId="35"/>
      <sheetData sheetId="36">
        <row r="9">
          <cell r="C9">
            <v>613123.00096999994</v>
          </cell>
        </row>
      </sheetData>
      <sheetData sheetId="37"/>
      <sheetData sheetId="38"/>
      <sheetData sheetId="39"/>
      <sheetData sheetId="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g"/>
      <sheetName val="vua"/>
      <sheetName val="gVL"/>
      <sheetName val="dtoan"/>
      <sheetName val="goithau-so4"/>
      <sheetName val="tkp"/>
      <sheetName val="Congty"/>
      <sheetName val="VPPN"/>
      <sheetName val="XN74"/>
      <sheetName val="XN54"/>
      <sheetName val="XN33"/>
      <sheetName val="NK96"/>
      <sheetName val="XL4Test5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THDT"/>
      <sheetName val="DM-Goc"/>
      <sheetName val="Gia-CT"/>
      <sheetName val="PTCP"/>
      <sheetName val="cphoi"/>
      <sheetName val="XL4Poppy"/>
      <sheetName val="C.noTX01"/>
      <sheetName val="Sheet2"/>
      <sheetName val="Chart1"/>
      <sheetName val="T.HopCNo"/>
      <sheetName val="Sheet1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HUO"/>
      <sheetName val="HUON"/>
      <sheetName val="HUONG"/>
      <sheetName val="HUONG\HCM_B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CDPS 2006"/>
      <sheetName val="Sheet3"/>
      <sheetName val="CN kho doi"/>
      <sheetName val="CTHTchua TTn?ib?"/>
      <sheetName val="CN2004 N?p TCT"/>
      <sheetName val="CN kho ðoi"/>
      <sheetName val="CTHTchýa TTn?ib?"/>
      <sheetName val="TN"/>
      <sheetName val="ND"/>
      <sheetName val="tra-vat-lieu"/>
      <sheetName val="Tra_bang"/>
      <sheetName val="CTHTchua TTn_ib_"/>
      <sheetName val="CN2004 N_p TCT"/>
      <sheetName val="HUONG_HCM_B"/>
      <sheetName val="DT_x0003_Ttaluy (2)"/>
      <sheetName val="CTHTchýa TTn_ib_"/>
      <sheetName val="DTCT"/>
      <sheetName val="iÝÛ¾·q¹ú"/>
      <sheetName val="[DT-cac cong.x"/>
      <sheetName val="[DT-cac cong.xls][DT-cac cong.x"/>
      <sheetName val="[DT-cac cong.xls]HUONG\HCM_B"/>
      <sheetName val="_DT-cac cong.x"/>
      <sheetName val="_DT-cac cong.xls__DT-cac cong.x"/>
      <sheetName val="_DT-cac cong.xls_HUONG_HCM_B"/>
    </sheetNames>
    <sheetDataSet>
      <sheetData sheetId="0"/>
      <sheetData sheetId="1"/>
      <sheetData sheetId="2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/>
      <sheetData sheetId="112" refreshError="1"/>
      <sheetData sheetId="113" refreshError="1"/>
      <sheetData sheetId="11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BANG TÍNH "/>
      <sheetName val="CDKT"/>
      <sheetName val="KQKD"/>
      <sheetName val="LCTT"/>
      <sheetName val="VAY "/>
      <sheetName val="GIAO DỊCH NỘI BỘ"/>
      <sheetName val="01KH Chi tieu kinh te chu yeu"/>
      <sheetName val="01BKH Chi tieu tong hop"/>
      <sheetName val="02KH Chi tieu doanh thu"/>
      <sheetName val="03KH GTTT"/>
      <sheetName val="04AKH ĐT XDCB TTB"/>
      <sheetName val="04BKH ĐT HINH THANH TSCĐ, XDCB"/>
      <sheetName val="04 KHDT"/>
      <sheetName val="05 KH KHCNMT "/>
      <sheetName val="06 KH SUA CHUA TSCD"/>
      <sheetName val="07 KH LAO DONG"/>
      <sheetName val="08 KH LAO DONG TIEN LUONG"/>
      <sheetName val="09 KH DTHL"/>
      <sheetName val="10 GVHB"/>
      <sheetName val="11 QLDN"/>
      <sheetName val="12 CPBH"/>
      <sheetName val="13 chi tiet KQSXKD"/>
      <sheetName val="14 PPLN"/>
      <sheetName val="15A KHTS"/>
      <sheetName val="15B Chi tiet KHTS"/>
      <sheetName val="16KH dau tu ra ngoai"/>
      <sheetName val="17KH btoan von"/>
      <sheetName val="01TH nganh nghe kinh doanh"/>
      <sheetName val="02TH co cau to ch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9">
          <cell r="G19">
            <v>0</v>
          </cell>
        </row>
        <row r="20">
          <cell r="G20">
            <v>0</v>
          </cell>
        </row>
      </sheetData>
      <sheetData sheetId="11" refreshError="1"/>
      <sheetData sheetId="12">
        <row r="12">
          <cell r="K12">
            <v>0</v>
          </cell>
        </row>
        <row r="18">
          <cell r="K18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0">
          <cell r="C10" t="str">
            <v>-</v>
          </cell>
          <cell r="D10" t="str">
            <v>-</v>
          </cell>
        </row>
      </sheetData>
      <sheetData sheetId="26" refreshError="1"/>
      <sheetData sheetId="27" refreshError="1"/>
      <sheetData sheetId="2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HONG TCHC"/>
      <sheetName val="BANG TÍNH "/>
      <sheetName val="07 KH LAO DONG"/>
      <sheetName val="08 KH LAO DONG TIEN LUONG"/>
      <sheetName val="09 KH DTHL"/>
      <sheetName val="02TH co cau to chuc"/>
    </sheetNames>
    <sheetDataSet>
      <sheetData sheetId="0"/>
      <sheetData sheetId="1">
        <row r="12">
          <cell r="P12">
            <v>1506.9902382369564</v>
          </cell>
        </row>
        <row r="13">
          <cell r="I13">
            <v>362036.28240163013</v>
          </cell>
        </row>
        <row r="14">
          <cell r="I14">
            <v>245760.93492793449</v>
          </cell>
        </row>
        <row r="47">
          <cell r="I47">
            <v>23843.676350000002</v>
          </cell>
        </row>
        <row r="48">
          <cell r="I48">
            <v>10580</v>
          </cell>
        </row>
        <row r="50">
          <cell r="I50">
            <v>4200</v>
          </cell>
        </row>
      </sheetData>
      <sheetData sheetId="2"/>
      <sheetData sheetId="3"/>
      <sheetData sheetId="4"/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y Tran" id="{D5D55B0F-4927-48BB-A4A6-E24ADD88EB75}" userId="8d80376e366966df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3" dT="2025-01-18T04:33:49.71" personId="{D5D55B0F-4927-48BB-A4A6-E24ADD88EB75}" id="{376009E8-1096-47EF-BAE0-1AC91F227826}">
    <text>Tách ra CP VPP VP và khối tàu</text>
  </threadedComment>
  <threadedComment ref="O158" dT="2025-01-02T02:59:07.53" personId="{D5D55B0F-4927-48BB-A4A6-E24ADD88EB75}" id="{C7F3E847-D359-4B3A-93D8-ED57BA3D9290}">
    <text>Thành tích con em NLĐ</text>
  </threadedComment>
  <threadedComment ref="F166" dT="2025-02-19T06:10:04.14" personId="{D5D55B0F-4927-48BB-A4A6-E24ADD88EB75}" id="{1CFC03D1-582F-47AB-A503-F7D752F9C5D9}">
    <text>Zoom  Office 365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92D050"/>
  </sheetPr>
  <dimension ref="A2:S43"/>
  <sheetViews>
    <sheetView showOutlineSymbols="0" workbookViewId="0">
      <pane xSplit="2" ySplit="4" topLeftCell="C13" activePane="bottomRight" state="frozen"/>
      <selection pane="topRight" activeCell="C1" sqref="C1"/>
      <selection pane="bottomLeft" activeCell="A5" sqref="A5"/>
      <selection pane="bottomRight" activeCell="B25" sqref="B25"/>
    </sheetView>
  </sheetViews>
  <sheetFormatPr defaultColWidth="6.88671875" defaultRowHeight="12.75" customHeight="1"/>
  <cols>
    <col min="1" max="1" width="6.88671875" style="1262" customWidth="1"/>
    <col min="2" max="2" width="78.33203125" style="1225" customWidth="1"/>
    <col min="3" max="4" width="17.33203125" style="1225" customWidth="1"/>
    <col min="5" max="15" width="15.109375" style="1225" customWidth="1"/>
    <col min="16" max="16" width="16.6640625" style="1225" bestFit="1" customWidth="1"/>
    <col min="17" max="17" width="15.109375" style="1225" customWidth="1"/>
    <col min="18" max="18" width="18.6640625" style="1225" bestFit="1" customWidth="1"/>
    <col min="19" max="19" width="15.6640625" style="1225" bestFit="1" customWidth="1"/>
    <col min="20" max="257" width="6.88671875" style="1225"/>
    <col min="258" max="258" width="75.5546875" style="1225" customWidth="1"/>
    <col min="259" max="260" width="17.33203125" style="1225" customWidth="1"/>
    <col min="261" max="273" width="15.109375" style="1225" customWidth="1"/>
    <col min="274" max="274" width="17.33203125" style="1225" customWidth="1"/>
    <col min="275" max="275" width="13.44140625" style="1225" bestFit="1" customWidth="1"/>
    <col min="276" max="513" width="6.88671875" style="1225"/>
    <col min="514" max="514" width="75.5546875" style="1225" customWidth="1"/>
    <col min="515" max="516" width="17.33203125" style="1225" customWidth="1"/>
    <col min="517" max="529" width="15.109375" style="1225" customWidth="1"/>
    <col min="530" max="530" width="17.33203125" style="1225" customWidth="1"/>
    <col min="531" max="531" width="13.44140625" style="1225" bestFit="1" customWidth="1"/>
    <col min="532" max="769" width="6.88671875" style="1225"/>
    <col min="770" max="770" width="75.5546875" style="1225" customWidth="1"/>
    <col min="771" max="772" width="17.33203125" style="1225" customWidth="1"/>
    <col min="773" max="785" width="15.109375" style="1225" customWidth="1"/>
    <col min="786" max="786" width="17.33203125" style="1225" customWidth="1"/>
    <col min="787" max="787" width="13.44140625" style="1225" bestFit="1" customWidth="1"/>
    <col min="788" max="1025" width="6.88671875" style="1225"/>
    <col min="1026" max="1026" width="75.5546875" style="1225" customWidth="1"/>
    <col min="1027" max="1028" width="17.33203125" style="1225" customWidth="1"/>
    <col min="1029" max="1041" width="15.109375" style="1225" customWidth="1"/>
    <col min="1042" max="1042" width="17.33203125" style="1225" customWidth="1"/>
    <col min="1043" max="1043" width="13.44140625" style="1225" bestFit="1" customWidth="1"/>
    <col min="1044" max="1281" width="6.88671875" style="1225"/>
    <col min="1282" max="1282" width="75.5546875" style="1225" customWidth="1"/>
    <col min="1283" max="1284" width="17.33203125" style="1225" customWidth="1"/>
    <col min="1285" max="1297" width="15.109375" style="1225" customWidth="1"/>
    <col min="1298" max="1298" width="17.33203125" style="1225" customWidth="1"/>
    <col min="1299" max="1299" width="13.44140625" style="1225" bestFit="1" customWidth="1"/>
    <col min="1300" max="1537" width="6.88671875" style="1225"/>
    <col min="1538" max="1538" width="75.5546875" style="1225" customWidth="1"/>
    <col min="1539" max="1540" width="17.33203125" style="1225" customWidth="1"/>
    <col min="1541" max="1553" width="15.109375" style="1225" customWidth="1"/>
    <col min="1554" max="1554" width="17.33203125" style="1225" customWidth="1"/>
    <col min="1555" max="1555" width="13.44140625" style="1225" bestFit="1" customWidth="1"/>
    <col min="1556" max="1793" width="6.88671875" style="1225"/>
    <col min="1794" max="1794" width="75.5546875" style="1225" customWidth="1"/>
    <col min="1795" max="1796" width="17.33203125" style="1225" customWidth="1"/>
    <col min="1797" max="1809" width="15.109375" style="1225" customWidth="1"/>
    <col min="1810" max="1810" width="17.33203125" style="1225" customWidth="1"/>
    <col min="1811" max="1811" width="13.44140625" style="1225" bestFit="1" customWidth="1"/>
    <col min="1812" max="2049" width="6.88671875" style="1225"/>
    <col min="2050" max="2050" width="75.5546875" style="1225" customWidth="1"/>
    <col min="2051" max="2052" width="17.33203125" style="1225" customWidth="1"/>
    <col min="2053" max="2065" width="15.109375" style="1225" customWidth="1"/>
    <col min="2066" max="2066" width="17.33203125" style="1225" customWidth="1"/>
    <col min="2067" max="2067" width="13.44140625" style="1225" bestFit="1" customWidth="1"/>
    <col min="2068" max="2305" width="6.88671875" style="1225"/>
    <col min="2306" max="2306" width="75.5546875" style="1225" customWidth="1"/>
    <col min="2307" max="2308" width="17.33203125" style="1225" customWidth="1"/>
    <col min="2309" max="2321" width="15.109375" style="1225" customWidth="1"/>
    <col min="2322" max="2322" width="17.33203125" style="1225" customWidth="1"/>
    <col min="2323" max="2323" width="13.44140625" style="1225" bestFit="1" customWidth="1"/>
    <col min="2324" max="2561" width="6.88671875" style="1225"/>
    <col min="2562" max="2562" width="75.5546875" style="1225" customWidth="1"/>
    <col min="2563" max="2564" width="17.33203125" style="1225" customWidth="1"/>
    <col min="2565" max="2577" width="15.109375" style="1225" customWidth="1"/>
    <col min="2578" max="2578" width="17.33203125" style="1225" customWidth="1"/>
    <col min="2579" max="2579" width="13.44140625" style="1225" bestFit="1" customWidth="1"/>
    <col min="2580" max="2817" width="6.88671875" style="1225"/>
    <col min="2818" max="2818" width="75.5546875" style="1225" customWidth="1"/>
    <col min="2819" max="2820" width="17.33203125" style="1225" customWidth="1"/>
    <col min="2821" max="2833" width="15.109375" style="1225" customWidth="1"/>
    <col min="2834" max="2834" width="17.33203125" style="1225" customWidth="1"/>
    <col min="2835" max="2835" width="13.44140625" style="1225" bestFit="1" customWidth="1"/>
    <col min="2836" max="3073" width="6.88671875" style="1225"/>
    <col min="3074" max="3074" width="75.5546875" style="1225" customWidth="1"/>
    <col min="3075" max="3076" width="17.33203125" style="1225" customWidth="1"/>
    <col min="3077" max="3089" width="15.109375" style="1225" customWidth="1"/>
    <col min="3090" max="3090" width="17.33203125" style="1225" customWidth="1"/>
    <col min="3091" max="3091" width="13.44140625" style="1225" bestFit="1" customWidth="1"/>
    <col min="3092" max="3329" width="6.88671875" style="1225"/>
    <col min="3330" max="3330" width="75.5546875" style="1225" customWidth="1"/>
    <col min="3331" max="3332" width="17.33203125" style="1225" customWidth="1"/>
    <col min="3333" max="3345" width="15.109375" style="1225" customWidth="1"/>
    <col min="3346" max="3346" width="17.33203125" style="1225" customWidth="1"/>
    <col min="3347" max="3347" width="13.44140625" style="1225" bestFit="1" customWidth="1"/>
    <col min="3348" max="3585" width="6.88671875" style="1225"/>
    <col min="3586" max="3586" width="75.5546875" style="1225" customWidth="1"/>
    <col min="3587" max="3588" width="17.33203125" style="1225" customWidth="1"/>
    <col min="3589" max="3601" width="15.109375" style="1225" customWidth="1"/>
    <col min="3602" max="3602" width="17.33203125" style="1225" customWidth="1"/>
    <col min="3603" max="3603" width="13.44140625" style="1225" bestFit="1" customWidth="1"/>
    <col min="3604" max="3841" width="6.88671875" style="1225"/>
    <col min="3842" max="3842" width="75.5546875" style="1225" customWidth="1"/>
    <col min="3843" max="3844" width="17.33203125" style="1225" customWidth="1"/>
    <col min="3845" max="3857" width="15.109375" style="1225" customWidth="1"/>
    <col min="3858" max="3858" width="17.33203125" style="1225" customWidth="1"/>
    <col min="3859" max="3859" width="13.44140625" style="1225" bestFit="1" customWidth="1"/>
    <col min="3860" max="4097" width="6.88671875" style="1225"/>
    <col min="4098" max="4098" width="75.5546875" style="1225" customWidth="1"/>
    <col min="4099" max="4100" width="17.33203125" style="1225" customWidth="1"/>
    <col min="4101" max="4113" width="15.109375" style="1225" customWidth="1"/>
    <col min="4114" max="4114" width="17.33203125" style="1225" customWidth="1"/>
    <col min="4115" max="4115" width="13.44140625" style="1225" bestFit="1" customWidth="1"/>
    <col min="4116" max="4353" width="6.88671875" style="1225"/>
    <col min="4354" max="4354" width="75.5546875" style="1225" customWidth="1"/>
    <col min="4355" max="4356" width="17.33203125" style="1225" customWidth="1"/>
    <col min="4357" max="4369" width="15.109375" style="1225" customWidth="1"/>
    <col min="4370" max="4370" width="17.33203125" style="1225" customWidth="1"/>
    <col min="4371" max="4371" width="13.44140625" style="1225" bestFit="1" customWidth="1"/>
    <col min="4372" max="4609" width="6.88671875" style="1225"/>
    <col min="4610" max="4610" width="75.5546875" style="1225" customWidth="1"/>
    <col min="4611" max="4612" width="17.33203125" style="1225" customWidth="1"/>
    <col min="4613" max="4625" width="15.109375" style="1225" customWidth="1"/>
    <col min="4626" max="4626" width="17.33203125" style="1225" customWidth="1"/>
    <col min="4627" max="4627" width="13.44140625" style="1225" bestFit="1" customWidth="1"/>
    <col min="4628" max="4865" width="6.88671875" style="1225"/>
    <col min="4866" max="4866" width="75.5546875" style="1225" customWidth="1"/>
    <col min="4867" max="4868" width="17.33203125" style="1225" customWidth="1"/>
    <col min="4869" max="4881" width="15.109375" style="1225" customWidth="1"/>
    <col min="4882" max="4882" width="17.33203125" style="1225" customWidth="1"/>
    <col min="4883" max="4883" width="13.44140625" style="1225" bestFit="1" customWidth="1"/>
    <col min="4884" max="5121" width="6.88671875" style="1225"/>
    <col min="5122" max="5122" width="75.5546875" style="1225" customWidth="1"/>
    <col min="5123" max="5124" width="17.33203125" style="1225" customWidth="1"/>
    <col min="5125" max="5137" width="15.109375" style="1225" customWidth="1"/>
    <col min="5138" max="5138" width="17.33203125" style="1225" customWidth="1"/>
    <col min="5139" max="5139" width="13.44140625" style="1225" bestFit="1" customWidth="1"/>
    <col min="5140" max="5377" width="6.88671875" style="1225"/>
    <col min="5378" max="5378" width="75.5546875" style="1225" customWidth="1"/>
    <col min="5379" max="5380" width="17.33203125" style="1225" customWidth="1"/>
    <col min="5381" max="5393" width="15.109375" style="1225" customWidth="1"/>
    <col min="5394" max="5394" width="17.33203125" style="1225" customWidth="1"/>
    <col min="5395" max="5395" width="13.44140625" style="1225" bestFit="1" customWidth="1"/>
    <col min="5396" max="5633" width="6.88671875" style="1225"/>
    <col min="5634" max="5634" width="75.5546875" style="1225" customWidth="1"/>
    <col min="5635" max="5636" width="17.33203125" style="1225" customWidth="1"/>
    <col min="5637" max="5649" width="15.109375" style="1225" customWidth="1"/>
    <col min="5650" max="5650" width="17.33203125" style="1225" customWidth="1"/>
    <col min="5651" max="5651" width="13.44140625" style="1225" bestFit="1" customWidth="1"/>
    <col min="5652" max="5889" width="6.88671875" style="1225"/>
    <col min="5890" max="5890" width="75.5546875" style="1225" customWidth="1"/>
    <col min="5891" max="5892" width="17.33203125" style="1225" customWidth="1"/>
    <col min="5893" max="5905" width="15.109375" style="1225" customWidth="1"/>
    <col min="5906" max="5906" width="17.33203125" style="1225" customWidth="1"/>
    <col min="5907" max="5907" width="13.44140625" style="1225" bestFit="1" customWidth="1"/>
    <col min="5908" max="6145" width="6.88671875" style="1225"/>
    <col min="6146" max="6146" width="75.5546875" style="1225" customWidth="1"/>
    <col min="6147" max="6148" width="17.33203125" style="1225" customWidth="1"/>
    <col min="6149" max="6161" width="15.109375" style="1225" customWidth="1"/>
    <col min="6162" max="6162" width="17.33203125" style="1225" customWidth="1"/>
    <col min="6163" max="6163" width="13.44140625" style="1225" bestFit="1" customWidth="1"/>
    <col min="6164" max="6401" width="6.88671875" style="1225"/>
    <col min="6402" max="6402" width="75.5546875" style="1225" customWidth="1"/>
    <col min="6403" max="6404" width="17.33203125" style="1225" customWidth="1"/>
    <col min="6405" max="6417" width="15.109375" style="1225" customWidth="1"/>
    <col min="6418" max="6418" width="17.33203125" style="1225" customWidth="1"/>
    <col min="6419" max="6419" width="13.44140625" style="1225" bestFit="1" customWidth="1"/>
    <col min="6420" max="6657" width="6.88671875" style="1225"/>
    <col min="6658" max="6658" width="75.5546875" style="1225" customWidth="1"/>
    <col min="6659" max="6660" width="17.33203125" style="1225" customWidth="1"/>
    <col min="6661" max="6673" width="15.109375" style="1225" customWidth="1"/>
    <col min="6674" max="6674" width="17.33203125" style="1225" customWidth="1"/>
    <col min="6675" max="6675" width="13.44140625" style="1225" bestFit="1" customWidth="1"/>
    <col min="6676" max="6913" width="6.88671875" style="1225"/>
    <col min="6914" max="6914" width="75.5546875" style="1225" customWidth="1"/>
    <col min="6915" max="6916" width="17.33203125" style="1225" customWidth="1"/>
    <col min="6917" max="6929" width="15.109375" style="1225" customWidth="1"/>
    <col min="6930" max="6930" width="17.33203125" style="1225" customWidth="1"/>
    <col min="6931" max="6931" width="13.44140625" style="1225" bestFit="1" customWidth="1"/>
    <col min="6932" max="7169" width="6.88671875" style="1225"/>
    <col min="7170" max="7170" width="75.5546875" style="1225" customWidth="1"/>
    <col min="7171" max="7172" width="17.33203125" style="1225" customWidth="1"/>
    <col min="7173" max="7185" width="15.109375" style="1225" customWidth="1"/>
    <col min="7186" max="7186" width="17.33203125" style="1225" customWidth="1"/>
    <col min="7187" max="7187" width="13.44140625" style="1225" bestFit="1" customWidth="1"/>
    <col min="7188" max="7425" width="6.88671875" style="1225"/>
    <col min="7426" max="7426" width="75.5546875" style="1225" customWidth="1"/>
    <col min="7427" max="7428" width="17.33203125" style="1225" customWidth="1"/>
    <col min="7429" max="7441" width="15.109375" style="1225" customWidth="1"/>
    <col min="7442" max="7442" width="17.33203125" style="1225" customWidth="1"/>
    <col min="7443" max="7443" width="13.44140625" style="1225" bestFit="1" customWidth="1"/>
    <col min="7444" max="7681" width="6.88671875" style="1225"/>
    <col min="7682" max="7682" width="75.5546875" style="1225" customWidth="1"/>
    <col min="7683" max="7684" width="17.33203125" style="1225" customWidth="1"/>
    <col min="7685" max="7697" width="15.109375" style="1225" customWidth="1"/>
    <col min="7698" max="7698" width="17.33203125" style="1225" customWidth="1"/>
    <col min="7699" max="7699" width="13.44140625" style="1225" bestFit="1" customWidth="1"/>
    <col min="7700" max="7937" width="6.88671875" style="1225"/>
    <col min="7938" max="7938" width="75.5546875" style="1225" customWidth="1"/>
    <col min="7939" max="7940" width="17.33203125" style="1225" customWidth="1"/>
    <col min="7941" max="7953" width="15.109375" style="1225" customWidth="1"/>
    <col min="7954" max="7954" width="17.33203125" style="1225" customWidth="1"/>
    <col min="7955" max="7955" width="13.44140625" style="1225" bestFit="1" customWidth="1"/>
    <col min="7956" max="8193" width="6.88671875" style="1225"/>
    <col min="8194" max="8194" width="75.5546875" style="1225" customWidth="1"/>
    <col min="8195" max="8196" width="17.33203125" style="1225" customWidth="1"/>
    <col min="8197" max="8209" width="15.109375" style="1225" customWidth="1"/>
    <col min="8210" max="8210" width="17.33203125" style="1225" customWidth="1"/>
    <col min="8211" max="8211" width="13.44140625" style="1225" bestFit="1" customWidth="1"/>
    <col min="8212" max="8449" width="6.88671875" style="1225"/>
    <col min="8450" max="8450" width="75.5546875" style="1225" customWidth="1"/>
    <col min="8451" max="8452" width="17.33203125" style="1225" customWidth="1"/>
    <col min="8453" max="8465" width="15.109375" style="1225" customWidth="1"/>
    <col min="8466" max="8466" width="17.33203125" style="1225" customWidth="1"/>
    <col min="8467" max="8467" width="13.44140625" style="1225" bestFit="1" customWidth="1"/>
    <col min="8468" max="8705" width="6.88671875" style="1225"/>
    <col min="8706" max="8706" width="75.5546875" style="1225" customWidth="1"/>
    <col min="8707" max="8708" width="17.33203125" style="1225" customWidth="1"/>
    <col min="8709" max="8721" width="15.109375" style="1225" customWidth="1"/>
    <col min="8722" max="8722" width="17.33203125" style="1225" customWidth="1"/>
    <col min="8723" max="8723" width="13.44140625" style="1225" bestFit="1" customWidth="1"/>
    <col min="8724" max="8961" width="6.88671875" style="1225"/>
    <col min="8962" max="8962" width="75.5546875" style="1225" customWidth="1"/>
    <col min="8963" max="8964" width="17.33203125" style="1225" customWidth="1"/>
    <col min="8965" max="8977" width="15.109375" style="1225" customWidth="1"/>
    <col min="8978" max="8978" width="17.33203125" style="1225" customWidth="1"/>
    <col min="8979" max="8979" width="13.44140625" style="1225" bestFit="1" customWidth="1"/>
    <col min="8980" max="9217" width="6.88671875" style="1225"/>
    <col min="9218" max="9218" width="75.5546875" style="1225" customWidth="1"/>
    <col min="9219" max="9220" width="17.33203125" style="1225" customWidth="1"/>
    <col min="9221" max="9233" width="15.109375" style="1225" customWidth="1"/>
    <col min="9234" max="9234" width="17.33203125" style="1225" customWidth="1"/>
    <col min="9235" max="9235" width="13.44140625" style="1225" bestFit="1" customWidth="1"/>
    <col min="9236" max="9473" width="6.88671875" style="1225"/>
    <col min="9474" max="9474" width="75.5546875" style="1225" customWidth="1"/>
    <col min="9475" max="9476" width="17.33203125" style="1225" customWidth="1"/>
    <col min="9477" max="9489" width="15.109375" style="1225" customWidth="1"/>
    <col min="9490" max="9490" width="17.33203125" style="1225" customWidth="1"/>
    <col min="9491" max="9491" width="13.44140625" style="1225" bestFit="1" customWidth="1"/>
    <col min="9492" max="9729" width="6.88671875" style="1225"/>
    <col min="9730" max="9730" width="75.5546875" style="1225" customWidth="1"/>
    <col min="9731" max="9732" width="17.33203125" style="1225" customWidth="1"/>
    <col min="9733" max="9745" width="15.109375" style="1225" customWidth="1"/>
    <col min="9746" max="9746" width="17.33203125" style="1225" customWidth="1"/>
    <col min="9747" max="9747" width="13.44140625" style="1225" bestFit="1" customWidth="1"/>
    <col min="9748" max="9985" width="6.88671875" style="1225"/>
    <col min="9986" max="9986" width="75.5546875" style="1225" customWidth="1"/>
    <col min="9987" max="9988" width="17.33203125" style="1225" customWidth="1"/>
    <col min="9989" max="10001" width="15.109375" style="1225" customWidth="1"/>
    <col min="10002" max="10002" width="17.33203125" style="1225" customWidth="1"/>
    <col min="10003" max="10003" width="13.44140625" style="1225" bestFit="1" customWidth="1"/>
    <col min="10004" max="10241" width="6.88671875" style="1225"/>
    <col min="10242" max="10242" width="75.5546875" style="1225" customWidth="1"/>
    <col min="10243" max="10244" width="17.33203125" style="1225" customWidth="1"/>
    <col min="10245" max="10257" width="15.109375" style="1225" customWidth="1"/>
    <col min="10258" max="10258" width="17.33203125" style="1225" customWidth="1"/>
    <col min="10259" max="10259" width="13.44140625" style="1225" bestFit="1" customWidth="1"/>
    <col min="10260" max="10497" width="6.88671875" style="1225"/>
    <col min="10498" max="10498" width="75.5546875" style="1225" customWidth="1"/>
    <col min="10499" max="10500" width="17.33203125" style="1225" customWidth="1"/>
    <col min="10501" max="10513" width="15.109375" style="1225" customWidth="1"/>
    <col min="10514" max="10514" width="17.33203125" style="1225" customWidth="1"/>
    <col min="10515" max="10515" width="13.44140625" style="1225" bestFit="1" customWidth="1"/>
    <col min="10516" max="10753" width="6.88671875" style="1225"/>
    <col min="10754" max="10754" width="75.5546875" style="1225" customWidth="1"/>
    <col min="10755" max="10756" width="17.33203125" style="1225" customWidth="1"/>
    <col min="10757" max="10769" width="15.109375" style="1225" customWidth="1"/>
    <col min="10770" max="10770" width="17.33203125" style="1225" customWidth="1"/>
    <col min="10771" max="10771" width="13.44140625" style="1225" bestFit="1" customWidth="1"/>
    <col min="10772" max="11009" width="6.88671875" style="1225"/>
    <col min="11010" max="11010" width="75.5546875" style="1225" customWidth="1"/>
    <col min="11011" max="11012" width="17.33203125" style="1225" customWidth="1"/>
    <col min="11013" max="11025" width="15.109375" style="1225" customWidth="1"/>
    <col min="11026" max="11026" width="17.33203125" style="1225" customWidth="1"/>
    <col min="11027" max="11027" width="13.44140625" style="1225" bestFit="1" customWidth="1"/>
    <col min="11028" max="11265" width="6.88671875" style="1225"/>
    <col min="11266" max="11266" width="75.5546875" style="1225" customWidth="1"/>
    <col min="11267" max="11268" width="17.33203125" style="1225" customWidth="1"/>
    <col min="11269" max="11281" width="15.109375" style="1225" customWidth="1"/>
    <col min="11282" max="11282" width="17.33203125" style="1225" customWidth="1"/>
    <col min="11283" max="11283" width="13.44140625" style="1225" bestFit="1" customWidth="1"/>
    <col min="11284" max="11521" width="6.88671875" style="1225"/>
    <col min="11522" max="11522" width="75.5546875" style="1225" customWidth="1"/>
    <col min="11523" max="11524" width="17.33203125" style="1225" customWidth="1"/>
    <col min="11525" max="11537" width="15.109375" style="1225" customWidth="1"/>
    <col min="11538" max="11538" width="17.33203125" style="1225" customWidth="1"/>
    <col min="11539" max="11539" width="13.44140625" style="1225" bestFit="1" customWidth="1"/>
    <col min="11540" max="11777" width="6.88671875" style="1225"/>
    <col min="11778" max="11778" width="75.5546875" style="1225" customWidth="1"/>
    <col min="11779" max="11780" width="17.33203125" style="1225" customWidth="1"/>
    <col min="11781" max="11793" width="15.109375" style="1225" customWidth="1"/>
    <col min="11794" max="11794" width="17.33203125" style="1225" customWidth="1"/>
    <col min="11795" max="11795" width="13.44140625" style="1225" bestFit="1" customWidth="1"/>
    <col min="11796" max="12033" width="6.88671875" style="1225"/>
    <col min="12034" max="12034" width="75.5546875" style="1225" customWidth="1"/>
    <col min="12035" max="12036" width="17.33203125" style="1225" customWidth="1"/>
    <col min="12037" max="12049" width="15.109375" style="1225" customWidth="1"/>
    <col min="12050" max="12050" width="17.33203125" style="1225" customWidth="1"/>
    <col min="12051" max="12051" width="13.44140625" style="1225" bestFit="1" customWidth="1"/>
    <col min="12052" max="12289" width="6.88671875" style="1225"/>
    <col min="12290" max="12290" width="75.5546875" style="1225" customWidth="1"/>
    <col min="12291" max="12292" width="17.33203125" style="1225" customWidth="1"/>
    <col min="12293" max="12305" width="15.109375" style="1225" customWidth="1"/>
    <col min="12306" max="12306" width="17.33203125" style="1225" customWidth="1"/>
    <col min="12307" max="12307" width="13.44140625" style="1225" bestFit="1" customWidth="1"/>
    <col min="12308" max="12545" width="6.88671875" style="1225"/>
    <col min="12546" max="12546" width="75.5546875" style="1225" customWidth="1"/>
    <col min="12547" max="12548" width="17.33203125" style="1225" customWidth="1"/>
    <col min="12549" max="12561" width="15.109375" style="1225" customWidth="1"/>
    <col min="12562" max="12562" width="17.33203125" style="1225" customWidth="1"/>
    <col min="12563" max="12563" width="13.44140625" style="1225" bestFit="1" customWidth="1"/>
    <col min="12564" max="12801" width="6.88671875" style="1225"/>
    <col min="12802" max="12802" width="75.5546875" style="1225" customWidth="1"/>
    <col min="12803" max="12804" width="17.33203125" style="1225" customWidth="1"/>
    <col min="12805" max="12817" width="15.109375" style="1225" customWidth="1"/>
    <col min="12818" max="12818" width="17.33203125" style="1225" customWidth="1"/>
    <col min="12819" max="12819" width="13.44140625" style="1225" bestFit="1" customWidth="1"/>
    <col min="12820" max="13057" width="6.88671875" style="1225"/>
    <col min="13058" max="13058" width="75.5546875" style="1225" customWidth="1"/>
    <col min="13059" max="13060" width="17.33203125" style="1225" customWidth="1"/>
    <col min="13061" max="13073" width="15.109375" style="1225" customWidth="1"/>
    <col min="13074" max="13074" width="17.33203125" style="1225" customWidth="1"/>
    <col min="13075" max="13075" width="13.44140625" style="1225" bestFit="1" customWidth="1"/>
    <col min="13076" max="13313" width="6.88671875" style="1225"/>
    <col min="13314" max="13314" width="75.5546875" style="1225" customWidth="1"/>
    <col min="13315" max="13316" width="17.33203125" style="1225" customWidth="1"/>
    <col min="13317" max="13329" width="15.109375" style="1225" customWidth="1"/>
    <col min="13330" max="13330" width="17.33203125" style="1225" customWidth="1"/>
    <col min="13331" max="13331" width="13.44140625" style="1225" bestFit="1" customWidth="1"/>
    <col min="13332" max="13569" width="6.88671875" style="1225"/>
    <col min="13570" max="13570" width="75.5546875" style="1225" customWidth="1"/>
    <col min="13571" max="13572" width="17.33203125" style="1225" customWidth="1"/>
    <col min="13573" max="13585" width="15.109375" style="1225" customWidth="1"/>
    <col min="13586" max="13586" width="17.33203125" style="1225" customWidth="1"/>
    <col min="13587" max="13587" width="13.44140625" style="1225" bestFit="1" customWidth="1"/>
    <col min="13588" max="13825" width="6.88671875" style="1225"/>
    <col min="13826" max="13826" width="75.5546875" style="1225" customWidth="1"/>
    <col min="13827" max="13828" width="17.33203125" style="1225" customWidth="1"/>
    <col min="13829" max="13841" width="15.109375" style="1225" customWidth="1"/>
    <col min="13842" max="13842" width="17.33203125" style="1225" customWidth="1"/>
    <col min="13843" max="13843" width="13.44140625" style="1225" bestFit="1" customWidth="1"/>
    <col min="13844" max="14081" width="6.88671875" style="1225"/>
    <col min="14082" max="14082" width="75.5546875" style="1225" customWidth="1"/>
    <col min="14083" max="14084" width="17.33203125" style="1225" customWidth="1"/>
    <col min="14085" max="14097" width="15.109375" style="1225" customWidth="1"/>
    <col min="14098" max="14098" width="17.33203125" style="1225" customWidth="1"/>
    <col min="14099" max="14099" width="13.44140625" style="1225" bestFit="1" customWidth="1"/>
    <col min="14100" max="14337" width="6.88671875" style="1225"/>
    <col min="14338" max="14338" width="75.5546875" style="1225" customWidth="1"/>
    <col min="14339" max="14340" width="17.33203125" style="1225" customWidth="1"/>
    <col min="14341" max="14353" width="15.109375" style="1225" customWidth="1"/>
    <col min="14354" max="14354" width="17.33203125" style="1225" customWidth="1"/>
    <col min="14355" max="14355" width="13.44140625" style="1225" bestFit="1" customWidth="1"/>
    <col min="14356" max="14593" width="6.88671875" style="1225"/>
    <col min="14594" max="14594" width="75.5546875" style="1225" customWidth="1"/>
    <col min="14595" max="14596" width="17.33203125" style="1225" customWidth="1"/>
    <col min="14597" max="14609" width="15.109375" style="1225" customWidth="1"/>
    <col min="14610" max="14610" width="17.33203125" style="1225" customWidth="1"/>
    <col min="14611" max="14611" width="13.44140625" style="1225" bestFit="1" customWidth="1"/>
    <col min="14612" max="14849" width="6.88671875" style="1225"/>
    <col min="14850" max="14850" width="75.5546875" style="1225" customWidth="1"/>
    <col min="14851" max="14852" width="17.33203125" style="1225" customWidth="1"/>
    <col min="14853" max="14865" width="15.109375" style="1225" customWidth="1"/>
    <col min="14866" max="14866" width="17.33203125" style="1225" customWidth="1"/>
    <col min="14867" max="14867" width="13.44140625" style="1225" bestFit="1" customWidth="1"/>
    <col min="14868" max="15105" width="6.88671875" style="1225"/>
    <col min="15106" max="15106" width="75.5546875" style="1225" customWidth="1"/>
    <col min="15107" max="15108" width="17.33203125" style="1225" customWidth="1"/>
    <col min="15109" max="15121" width="15.109375" style="1225" customWidth="1"/>
    <col min="15122" max="15122" width="17.33203125" style="1225" customWidth="1"/>
    <col min="15123" max="15123" width="13.44140625" style="1225" bestFit="1" customWidth="1"/>
    <col min="15124" max="15361" width="6.88671875" style="1225"/>
    <col min="15362" max="15362" width="75.5546875" style="1225" customWidth="1"/>
    <col min="15363" max="15364" width="17.33203125" style="1225" customWidth="1"/>
    <col min="15365" max="15377" width="15.109375" style="1225" customWidth="1"/>
    <col min="15378" max="15378" width="17.33203125" style="1225" customWidth="1"/>
    <col min="15379" max="15379" width="13.44140625" style="1225" bestFit="1" customWidth="1"/>
    <col min="15380" max="15617" width="6.88671875" style="1225"/>
    <col min="15618" max="15618" width="75.5546875" style="1225" customWidth="1"/>
    <col min="15619" max="15620" width="17.33203125" style="1225" customWidth="1"/>
    <col min="15621" max="15633" width="15.109375" style="1225" customWidth="1"/>
    <col min="15634" max="15634" width="17.33203125" style="1225" customWidth="1"/>
    <col min="15635" max="15635" width="13.44140625" style="1225" bestFit="1" customWidth="1"/>
    <col min="15636" max="15873" width="6.88671875" style="1225"/>
    <col min="15874" max="15874" width="75.5546875" style="1225" customWidth="1"/>
    <col min="15875" max="15876" width="17.33203125" style="1225" customWidth="1"/>
    <col min="15877" max="15889" width="15.109375" style="1225" customWidth="1"/>
    <col min="15890" max="15890" width="17.33203125" style="1225" customWidth="1"/>
    <col min="15891" max="15891" width="13.44140625" style="1225" bestFit="1" customWidth="1"/>
    <col min="15892" max="16129" width="6.88671875" style="1225"/>
    <col min="16130" max="16130" width="75.5546875" style="1225" customWidth="1"/>
    <col min="16131" max="16132" width="17.33203125" style="1225" customWidth="1"/>
    <col min="16133" max="16145" width="15.109375" style="1225" customWidth="1"/>
    <col min="16146" max="16146" width="17.33203125" style="1225" customWidth="1"/>
    <col min="16147" max="16147" width="13.44140625" style="1225" bestFit="1" customWidth="1"/>
    <col min="16148" max="16384" width="6.88671875" style="1225"/>
  </cols>
  <sheetData>
    <row r="2" spans="1:19" ht="13.2">
      <c r="A2" s="1262" t="s">
        <v>1706</v>
      </c>
      <c r="B2" s="1225" t="s">
        <v>1707</v>
      </c>
      <c r="C2" s="1225" t="s">
        <v>858</v>
      </c>
      <c r="D2" s="1225" t="s">
        <v>1708</v>
      </c>
      <c r="E2" s="1225" t="s">
        <v>1707</v>
      </c>
      <c r="F2" s="1225" t="s">
        <v>1709</v>
      </c>
      <c r="G2" s="1225" t="s">
        <v>1710</v>
      </c>
      <c r="H2" s="1225" t="s">
        <v>1707</v>
      </c>
      <c r="I2" s="1225" t="s">
        <v>1711</v>
      </c>
      <c r="J2" s="1225" t="s">
        <v>1712</v>
      </c>
      <c r="K2" s="1225" t="s">
        <v>1707</v>
      </c>
      <c r="L2" s="1225" t="s">
        <v>1713</v>
      </c>
    </row>
    <row r="3" spans="1:19" s="1252" customFormat="1" ht="13.2">
      <c r="A3" s="1267"/>
      <c r="B3" s="1252" t="s">
        <v>1714</v>
      </c>
    </row>
    <row r="4" spans="1:19" s="1252" customFormat="1" ht="13.2">
      <c r="A4" s="1267" t="s">
        <v>327</v>
      </c>
      <c r="B4" s="1252" t="s">
        <v>1715</v>
      </c>
      <c r="C4" s="1252" t="s">
        <v>1786</v>
      </c>
      <c r="D4" s="1252" t="s">
        <v>1716</v>
      </c>
      <c r="E4" s="1252" t="s">
        <v>1717</v>
      </c>
      <c r="F4" s="1252" t="s">
        <v>1718</v>
      </c>
      <c r="G4" s="1252" t="s">
        <v>1719</v>
      </c>
      <c r="H4" s="1252" t="s">
        <v>1720</v>
      </c>
      <c r="I4" s="1252" t="s">
        <v>1721</v>
      </c>
      <c r="J4" s="1252" t="s">
        <v>1722</v>
      </c>
      <c r="K4" s="1252" t="s">
        <v>1723</v>
      </c>
      <c r="L4" s="1252" t="s">
        <v>1724</v>
      </c>
      <c r="M4" s="1252" t="s">
        <v>1725</v>
      </c>
      <c r="N4" s="1252" t="s">
        <v>1726</v>
      </c>
      <c r="O4" s="1252" t="s">
        <v>1727</v>
      </c>
      <c r="P4" s="1252" t="s">
        <v>1728</v>
      </c>
      <c r="Q4" s="1252" t="s">
        <v>1729</v>
      </c>
      <c r="R4" s="1252" t="s">
        <v>1787</v>
      </c>
      <c r="S4" s="1252" t="s">
        <v>1730</v>
      </c>
    </row>
    <row r="5" spans="1:19" s="1253" customFormat="1" ht="13.2">
      <c r="A5" s="1263" t="s">
        <v>13</v>
      </c>
      <c r="B5" s="1253" t="s">
        <v>1766</v>
      </c>
      <c r="C5" s="1358">
        <f>SUM(C6:C14)</f>
        <v>1338139635.7272727</v>
      </c>
      <c r="D5" s="1358">
        <f>SUM(D6:D14)</f>
        <v>398033459</v>
      </c>
      <c r="E5" s="1358">
        <f>SUM(E6:E14)</f>
        <v>58404601</v>
      </c>
      <c r="F5" s="1358">
        <f t="shared" ref="F5:S5" si="0">SUM(F6:F14)</f>
        <v>59307884.333333328</v>
      </c>
      <c r="G5" s="1358">
        <f t="shared" si="0"/>
        <v>59307884.333333328</v>
      </c>
      <c r="H5" s="1358">
        <f t="shared" si="0"/>
        <v>60780651</v>
      </c>
      <c r="I5" s="1358">
        <f t="shared" si="0"/>
        <v>61609851</v>
      </c>
      <c r="J5" s="1358">
        <f t="shared" si="0"/>
        <v>63319970.060606062</v>
      </c>
      <c r="K5" s="1358">
        <f t="shared" si="0"/>
        <v>63319970.060606062</v>
      </c>
      <c r="L5" s="1358">
        <f t="shared" si="0"/>
        <v>63319970.060606062</v>
      </c>
      <c r="M5" s="1358">
        <f t="shared" si="0"/>
        <v>63319970.060606062</v>
      </c>
      <c r="N5" s="1358">
        <f t="shared" si="0"/>
        <v>111511636.72727272</v>
      </c>
      <c r="O5" s="1358">
        <f t="shared" si="0"/>
        <v>111511636.72727272</v>
      </c>
      <c r="P5" s="1358">
        <f t="shared" si="0"/>
        <v>111511636.72727272</v>
      </c>
      <c r="Q5" s="1358">
        <f t="shared" si="0"/>
        <v>887225662.090909</v>
      </c>
      <c r="R5" s="1358">
        <f t="shared" si="0"/>
        <v>716900277.090909</v>
      </c>
      <c r="S5" s="1358">
        <f t="shared" si="0"/>
        <v>621239358.63636363</v>
      </c>
    </row>
    <row r="6" spans="1:19" s="1254" customFormat="1" ht="13.2">
      <c r="A6" s="1264">
        <v>1</v>
      </c>
      <c r="B6" s="1254" t="s">
        <v>1731</v>
      </c>
      <c r="C6" s="1255">
        <v>66058363</v>
      </c>
      <c r="D6" s="1255"/>
      <c r="E6" s="1255">
        <v>5504864</v>
      </c>
      <c r="F6" s="1255">
        <v>5504864</v>
      </c>
      <c r="G6" s="1255">
        <v>5504864</v>
      </c>
      <c r="H6" s="1255">
        <v>5504864</v>
      </c>
      <c r="I6" s="1255">
        <v>5504864</v>
      </c>
      <c r="J6" s="1255">
        <v>5504864</v>
      </c>
      <c r="K6" s="1255">
        <v>5504864</v>
      </c>
      <c r="L6" s="1255">
        <v>5504864</v>
      </c>
      <c r="M6" s="1255">
        <v>5504864</v>
      </c>
      <c r="N6" s="1255">
        <v>5504864</v>
      </c>
      <c r="O6" s="1255">
        <v>5504864</v>
      </c>
      <c r="P6" s="1255">
        <v>5504864</v>
      </c>
      <c r="Q6" s="1255">
        <f>SUM(E6:P6)</f>
        <v>66058368</v>
      </c>
      <c r="R6" s="1255">
        <f>D6+Q6</f>
        <v>66058368</v>
      </c>
      <c r="S6" s="1255">
        <f>C6-R6</f>
        <v>-5</v>
      </c>
    </row>
    <row r="7" spans="1:19" s="1254" customFormat="1" ht="13.2">
      <c r="A7" s="1264">
        <v>2</v>
      </c>
      <c r="B7" s="1254" t="s">
        <v>1732</v>
      </c>
      <c r="C7" s="1255">
        <v>99503999.999999985</v>
      </c>
      <c r="D7" s="1255">
        <v>59702400</v>
      </c>
      <c r="E7" s="1255">
        <v>7462800</v>
      </c>
      <c r="F7" s="1255">
        <v>7462800</v>
      </c>
      <c r="G7" s="1255">
        <v>7462800</v>
      </c>
      <c r="H7" s="1255">
        <v>7462800</v>
      </c>
      <c r="I7" s="1255">
        <v>8292000</v>
      </c>
      <c r="J7" s="1255">
        <v>8292000</v>
      </c>
      <c r="K7" s="1255">
        <v>8292000</v>
      </c>
      <c r="L7" s="1255">
        <v>8292000</v>
      </c>
      <c r="M7" s="1255">
        <v>8292000</v>
      </c>
      <c r="N7" s="1255">
        <v>8292000</v>
      </c>
      <c r="O7" s="1255">
        <v>8292000</v>
      </c>
      <c r="P7" s="1255">
        <v>8292000</v>
      </c>
      <c r="Q7" s="1255">
        <f t="shared" ref="Q7:Q15" si="1">SUM(E7:P7)</f>
        <v>96187200</v>
      </c>
      <c r="R7" s="1255">
        <f>I7+J7+K7+L7+M7+N7+O7+P7</f>
        <v>66336000</v>
      </c>
      <c r="S7" s="1255">
        <f t="shared" ref="S7:S24" si="2">C7-R7</f>
        <v>33167999.999999985</v>
      </c>
    </row>
    <row r="8" spans="1:19" s="1254" customFormat="1" ht="13.2">
      <c r="A8" s="1264">
        <v>3</v>
      </c>
      <c r="B8" s="1254" t="s">
        <v>1733</v>
      </c>
      <c r="C8" s="1255">
        <v>156507272.72727272</v>
      </c>
      <c r="D8" s="1255">
        <v>84353759</v>
      </c>
      <c r="E8" s="1255">
        <v>12050537</v>
      </c>
      <c r="F8" s="1255">
        <v>12050537</v>
      </c>
      <c r="G8" s="1255">
        <v>12050537</v>
      </c>
      <c r="H8" s="1255">
        <v>12050537</v>
      </c>
      <c r="I8" s="1255">
        <v>12050537</v>
      </c>
      <c r="J8" s="1255">
        <v>13042272.727272727</v>
      </c>
      <c r="K8" s="1255">
        <v>13042272.727272727</v>
      </c>
      <c r="L8" s="1255">
        <v>13042272.727272727</v>
      </c>
      <c r="M8" s="1255">
        <v>13042272.727272727</v>
      </c>
      <c r="N8" s="1255">
        <v>13042272.727272727</v>
      </c>
      <c r="O8" s="1255">
        <v>13042272.727272727</v>
      </c>
      <c r="P8" s="1255">
        <v>13042272.727272727</v>
      </c>
      <c r="Q8" s="1255">
        <f t="shared" si="1"/>
        <v>151548594.09090903</v>
      </c>
      <c r="R8" s="1255">
        <f>SUM(J8:P8)</f>
        <v>91295909.090909094</v>
      </c>
      <c r="S8" s="1255">
        <f t="shared" si="2"/>
        <v>65211363.636363626</v>
      </c>
    </row>
    <row r="9" spans="1:19" s="1254" customFormat="1" ht="13.2">
      <c r="A9" s="1264">
        <v>4</v>
      </c>
      <c r="B9" s="1254" t="s">
        <v>1734</v>
      </c>
      <c r="C9" s="1255">
        <v>66437999.999999993</v>
      </c>
      <c r="D9" s="1255"/>
      <c r="E9" s="1255">
        <v>5536499.9999999991</v>
      </c>
      <c r="F9" s="1255">
        <v>5536499.9999999991</v>
      </c>
      <c r="G9" s="1255">
        <v>5536499.9999999991</v>
      </c>
      <c r="H9" s="1255">
        <v>5536499.9999999991</v>
      </c>
      <c r="I9" s="1255">
        <v>5536499.9999999991</v>
      </c>
      <c r="J9" s="1255">
        <v>5536499.9999999991</v>
      </c>
      <c r="K9" s="1255">
        <v>5536499.9999999991</v>
      </c>
      <c r="L9" s="1255">
        <v>5536499.9999999991</v>
      </c>
      <c r="M9" s="1255">
        <v>5536499.9999999991</v>
      </c>
      <c r="N9" s="1255">
        <v>5536499.9999999991</v>
      </c>
      <c r="O9" s="1255">
        <v>5536499.9999999991</v>
      </c>
      <c r="P9" s="1255">
        <v>5536499.9999999991</v>
      </c>
      <c r="Q9" s="1255">
        <f t="shared" si="1"/>
        <v>66437999.999999993</v>
      </c>
      <c r="R9" s="1255">
        <f>D9+Q9</f>
        <v>66437999.999999993</v>
      </c>
      <c r="S9" s="1255">
        <f t="shared" si="2"/>
        <v>0</v>
      </c>
    </row>
    <row r="10" spans="1:19" s="1254" customFormat="1" ht="13.2">
      <c r="A10" s="1264">
        <v>5</v>
      </c>
      <c r="B10" s="1254" t="s">
        <v>1735</v>
      </c>
      <c r="C10" s="1255">
        <v>48938000</v>
      </c>
      <c r="D10" s="1255">
        <v>33033150</v>
      </c>
      <c r="E10" s="1255">
        <v>3670350</v>
      </c>
      <c r="F10" s="1255">
        <v>3670350</v>
      </c>
      <c r="G10" s="1255">
        <v>3670350</v>
      </c>
      <c r="H10" s="1255">
        <v>4078166.6666666665</v>
      </c>
      <c r="I10" s="1255">
        <v>4078166.6666666665</v>
      </c>
      <c r="J10" s="1255">
        <v>4078166.6666666665</v>
      </c>
      <c r="K10" s="1255">
        <v>4078166.6666666665</v>
      </c>
      <c r="L10" s="1255">
        <v>4078166.6666666665</v>
      </c>
      <c r="M10" s="1255">
        <v>4078166.6666666665</v>
      </c>
      <c r="N10" s="1255">
        <v>4078166.6666666665</v>
      </c>
      <c r="O10" s="1255">
        <v>4078166.6666666665</v>
      </c>
      <c r="P10" s="1255">
        <v>4078166.6666666665</v>
      </c>
      <c r="Q10" s="1255">
        <f t="shared" si="1"/>
        <v>47714549.999999993</v>
      </c>
      <c r="R10" s="1255">
        <f>H10+I10+J10+K10+L10+M10+N10+O10+P10</f>
        <v>36703500</v>
      </c>
      <c r="S10" s="1255">
        <f t="shared" si="2"/>
        <v>12234500</v>
      </c>
    </row>
    <row r="11" spans="1:19" s="1254" customFormat="1" ht="13.2">
      <c r="A11" s="1264">
        <v>6</v>
      </c>
      <c r="B11" s="1254" t="s">
        <v>1736</v>
      </c>
      <c r="C11" s="1255">
        <v>86206000</v>
      </c>
      <c r="D11" s="1255">
        <v>45258150</v>
      </c>
      <c r="E11" s="1255">
        <v>6465450</v>
      </c>
      <c r="F11" s="1255">
        <v>6465450</v>
      </c>
      <c r="G11" s="1255">
        <v>6465450</v>
      </c>
      <c r="H11" s="1255">
        <v>6465450</v>
      </c>
      <c r="I11" s="1255">
        <v>6465450</v>
      </c>
      <c r="J11" s="1255">
        <v>7183833.333333333</v>
      </c>
      <c r="K11" s="1255">
        <v>7183833.333333333</v>
      </c>
      <c r="L11" s="1255">
        <v>7183833.333333333</v>
      </c>
      <c r="M11" s="1255">
        <v>7183833.333333333</v>
      </c>
      <c r="N11" s="1255">
        <v>7183833.333333333</v>
      </c>
      <c r="O11" s="1255">
        <v>7183833.333333333</v>
      </c>
      <c r="P11" s="1255">
        <v>7183833.333333333</v>
      </c>
      <c r="Q11" s="1255">
        <f t="shared" si="1"/>
        <v>82614083.333333328</v>
      </c>
      <c r="R11" s="1255">
        <f>J11+K11+L11+M11+N11+O11+P11</f>
        <v>50286833.333333336</v>
      </c>
      <c r="S11" s="1255">
        <f t="shared" si="2"/>
        <v>35919166.666666664</v>
      </c>
    </row>
    <row r="12" spans="1:19" s="1254" customFormat="1" ht="13.2">
      <c r="A12" s="1264">
        <v>7</v>
      </c>
      <c r="B12" s="1254" t="s">
        <v>1737</v>
      </c>
      <c r="C12" s="1255">
        <v>108393999.99999999</v>
      </c>
      <c r="D12" s="1255">
        <v>89425050</v>
      </c>
      <c r="E12" s="1255">
        <v>8129550</v>
      </c>
      <c r="F12" s="1255">
        <v>9032833.3333333321</v>
      </c>
      <c r="G12" s="1255">
        <v>9032833.3333333321</v>
      </c>
      <c r="H12" s="1255">
        <v>9032833.3333333321</v>
      </c>
      <c r="I12" s="1255">
        <v>9032833.3333333321</v>
      </c>
      <c r="J12" s="1255">
        <v>9032833.3333333321</v>
      </c>
      <c r="K12" s="1255">
        <v>9032833.3333333321</v>
      </c>
      <c r="L12" s="1255">
        <v>9032833.3333333321</v>
      </c>
      <c r="M12" s="1255">
        <v>9032833.3333333321</v>
      </c>
      <c r="N12" s="1255">
        <v>9032833.3333333321</v>
      </c>
      <c r="O12" s="1255">
        <v>9032833.3333333321</v>
      </c>
      <c r="P12" s="1255">
        <v>9032833.3333333321</v>
      </c>
      <c r="Q12" s="1255">
        <f t="shared" si="1"/>
        <v>107490716.66666663</v>
      </c>
      <c r="R12" s="1255">
        <f>F12+G12+H12+I12+J12+K12+L12+M12+N12+O12+P12</f>
        <v>99361166.666666627</v>
      </c>
      <c r="S12" s="1255">
        <f t="shared" si="2"/>
        <v>9032833.3333333582</v>
      </c>
    </row>
    <row r="13" spans="1:19" s="1256" customFormat="1" ht="13.2">
      <c r="A13" s="1264">
        <v>8</v>
      </c>
      <c r="B13" s="1256" t="s">
        <v>1738</v>
      </c>
      <c r="C13" s="1257">
        <v>127793999.99999999</v>
      </c>
      <c r="D13" s="1257">
        <v>86260950</v>
      </c>
      <c r="E13" s="1257">
        <v>9584550</v>
      </c>
      <c r="F13" s="1257">
        <v>9584550</v>
      </c>
      <c r="G13" s="1257">
        <v>9584550</v>
      </c>
      <c r="H13" s="1257">
        <v>10649499.999999998</v>
      </c>
      <c r="I13" s="1257">
        <v>10649499.999999998</v>
      </c>
      <c r="J13" s="1257">
        <v>10649499.999999998</v>
      </c>
      <c r="K13" s="1257">
        <v>10649499.999999998</v>
      </c>
      <c r="L13" s="1257">
        <v>10649499.999999998</v>
      </c>
      <c r="M13" s="1257">
        <v>10649499.999999998</v>
      </c>
      <c r="N13" s="1257">
        <v>10649499.999999998</v>
      </c>
      <c r="O13" s="1257">
        <v>10649499.999999998</v>
      </c>
      <c r="P13" s="1257">
        <v>10649499.999999998</v>
      </c>
      <c r="Q13" s="1257">
        <f t="shared" si="1"/>
        <v>124599150</v>
      </c>
      <c r="R13" s="1257">
        <f>SUM(H13:P13)</f>
        <v>95845499.999999985</v>
      </c>
      <c r="S13" s="1257">
        <f t="shared" si="2"/>
        <v>31948500</v>
      </c>
    </row>
    <row r="14" spans="1:19" s="1258" customFormat="1" ht="13.2">
      <c r="A14" s="1265">
        <v>9</v>
      </c>
      <c r="B14" s="1258" t="s">
        <v>1764</v>
      </c>
      <c r="C14" s="1259">
        <f>'PHONG TCHC'!F141</f>
        <v>578300000</v>
      </c>
      <c r="D14" s="1259"/>
      <c r="E14" s="1259"/>
      <c r="F14" s="1259"/>
      <c r="G14" s="1259"/>
      <c r="H14" s="1259"/>
      <c r="I14" s="1259"/>
      <c r="J14" s="1259"/>
      <c r="K14" s="1259"/>
      <c r="L14" s="1259"/>
      <c r="M14" s="1259"/>
      <c r="N14" s="1259">
        <f>$C$14/12</f>
        <v>48191666.666666664</v>
      </c>
      <c r="O14" s="1259">
        <f>$C$14/12</f>
        <v>48191666.666666664</v>
      </c>
      <c r="P14" s="1259">
        <f>$C$14/12</f>
        <v>48191666.666666664</v>
      </c>
      <c r="Q14" s="1259">
        <f>SUM(E14:P14)</f>
        <v>144575000</v>
      </c>
      <c r="R14" s="1259">
        <f>D14+Q14</f>
        <v>144575000</v>
      </c>
      <c r="S14" s="1259">
        <f>C14-R14</f>
        <v>433725000</v>
      </c>
    </row>
    <row r="15" spans="1:19" s="1260" customFormat="1" ht="13.2">
      <c r="A15" s="1266" t="s">
        <v>16</v>
      </c>
      <c r="B15" s="1260" t="s">
        <v>1739</v>
      </c>
      <c r="C15" s="1261">
        <v>9864989407</v>
      </c>
      <c r="D15" s="1261">
        <v>7891991520</v>
      </c>
      <c r="E15" s="1261">
        <v>164416490</v>
      </c>
      <c r="F15" s="1261">
        <v>164416490</v>
      </c>
      <c r="G15" s="1261">
        <v>164416490</v>
      </c>
      <c r="H15" s="1261">
        <v>164416490</v>
      </c>
      <c r="I15" s="1261">
        <v>164416490</v>
      </c>
      <c r="J15" s="1261">
        <v>164416490</v>
      </c>
      <c r="K15" s="1261">
        <v>164416490</v>
      </c>
      <c r="L15" s="1261">
        <v>164416490</v>
      </c>
      <c r="M15" s="1261">
        <v>164416490</v>
      </c>
      <c r="N15" s="1261">
        <v>164416490</v>
      </c>
      <c r="O15" s="1261">
        <v>164416490</v>
      </c>
      <c r="P15" s="1261">
        <v>164416490</v>
      </c>
      <c r="Q15" s="1261">
        <f t="shared" si="1"/>
        <v>1972997880</v>
      </c>
      <c r="R15" s="1261">
        <f>D15+Q15</f>
        <v>9864989400</v>
      </c>
      <c r="S15" s="1261">
        <f t="shared" si="2"/>
        <v>7</v>
      </c>
    </row>
    <row r="16" spans="1:19" s="2110" customFormat="1" ht="12.75" customHeight="1">
      <c r="A16" s="2109" t="s">
        <v>17</v>
      </c>
      <c r="B16" s="2110" t="s">
        <v>1761</v>
      </c>
      <c r="C16" s="2111">
        <v>1885000000</v>
      </c>
      <c r="D16" s="2112"/>
      <c r="E16" s="2112">
        <f>$C$16/36</f>
        <v>52361111.111111112</v>
      </c>
      <c r="F16" s="2113">
        <f t="shared" ref="F16:P16" si="3">$C$16/36</f>
        <v>52361111.111111112</v>
      </c>
      <c r="G16" s="2113">
        <f t="shared" si="3"/>
        <v>52361111.111111112</v>
      </c>
      <c r="H16" s="2113">
        <f t="shared" si="3"/>
        <v>52361111.111111112</v>
      </c>
      <c r="I16" s="2113">
        <f t="shared" si="3"/>
        <v>52361111.111111112</v>
      </c>
      <c r="J16" s="2113">
        <f t="shared" si="3"/>
        <v>52361111.111111112</v>
      </c>
      <c r="K16" s="2113">
        <f t="shared" si="3"/>
        <v>52361111.111111112</v>
      </c>
      <c r="L16" s="2113">
        <f t="shared" si="3"/>
        <v>52361111.111111112</v>
      </c>
      <c r="M16" s="2113">
        <f t="shared" si="3"/>
        <v>52361111.111111112</v>
      </c>
      <c r="N16" s="2113">
        <f t="shared" si="3"/>
        <v>52361111.111111112</v>
      </c>
      <c r="O16" s="2113">
        <f t="shared" si="3"/>
        <v>52361111.111111112</v>
      </c>
      <c r="P16" s="2113">
        <f t="shared" si="3"/>
        <v>52361111.111111112</v>
      </c>
      <c r="Q16" s="2113">
        <f>SUM(E16:P16)</f>
        <v>628333333.33333337</v>
      </c>
      <c r="R16" s="2113">
        <f>D16+Q16</f>
        <v>628333333.33333337</v>
      </c>
      <c r="S16" s="2113">
        <f>C16-R16</f>
        <v>1256666666.6666665</v>
      </c>
    </row>
    <row r="17" spans="1:19" s="2110" customFormat="1" ht="12.75" customHeight="1">
      <c r="A17" s="2109" t="s">
        <v>23</v>
      </c>
      <c r="B17" s="2110" t="s">
        <v>1785</v>
      </c>
      <c r="C17" s="2111">
        <v>950000000</v>
      </c>
      <c r="D17" s="2112"/>
      <c r="E17" s="2112"/>
      <c r="F17" s="2112"/>
      <c r="G17" s="2112"/>
      <c r="H17" s="2112"/>
      <c r="I17" s="2112"/>
      <c r="J17" s="2112"/>
      <c r="K17" s="2112">
        <f t="shared" ref="K17:P17" si="4">$C$17/7/12</f>
        <v>11309523.809523808</v>
      </c>
      <c r="L17" s="2112">
        <f t="shared" si="4"/>
        <v>11309523.809523808</v>
      </c>
      <c r="M17" s="2112">
        <f t="shared" si="4"/>
        <v>11309523.809523808</v>
      </c>
      <c r="N17" s="2112">
        <f t="shared" si="4"/>
        <v>11309523.809523808</v>
      </c>
      <c r="O17" s="2112">
        <f t="shared" si="4"/>
        <v>11309523.809523808</v>
      </c>
      <c r="P17" s="2112">
        <f t="shared" si="4"/>
        <v>11309523.809523808</v>
      </c>
      <c r="Q17" s="2113">
        <f>SUM(E17:P17)</f>
        <v>67857142.857142851</v>
      </c>
      <c r="R17" s="2113">
        <f>D17+Q17</f>
        <v>67857142.857142851</v>
      </c>
      <c r="S17" s="2113">
        <f>C17-R17</f>
        <v>882142857.14285719</v>
      </c>
    </row>
    <row r="18" spans="1:19" s="1337" customFormat="1" ht="13.2">
      <c r="A18" s="1336" t="s">
        <v>26</v>
      </c>
      <c r="B18" s="1337" t="s">
        <v>1767</v>
      </c>
      <c r="E18" s="1357">
        <f>SUM(E19:E31)</f>
        <v>1381133675.1249998</v>
      </c>
      <c r="F18" s="1357">
        <f t="shared" ref="F18:S18" si="5">SUM(F19:F31)</f>
        <v>1381133675.1249998</v>
      </c>
      <c r="G18" s="1357">
        <f t="shared" si="5"/>
        <v>1381133675.1249998</v>
      </c>
      <c r="H18" s="1357">
        <f t="shared" si="5"/>
        <v>1381133675.1249998</v>
      </c>
      <c r="I18" s="1357">
        <f t="shared" si="5"/>
        <v>1462383675.1249998</v>
      </c>
      <c r="J18" s="1357">
        <f t="shared" si="5"/>
        <v>1912383675.1249998</v>
      </c>
      <c r="K18" s="1357">
        <f t="shared" si="5"/>
        <v>1912383675.1249998</v>
      </c>
      <c r="L18" s="1357">
        <f t="shared" si="5"/>
        <v>1826472454.1249998</v>
      </c>
      <c r="M18" s="1357">
        <f t="shared" si="5"/>
        <v>1826472454.1249998</v>
      </c>
      <c r="N18" s="1357">
        <f t="shared" si="5"/>
        <v>2186889120.7916665</v>
      </c>
      <c r="O18" s="1357">
        <f t="shared" si="5"/>
        <v>1970657067.7916667</v>
      </c>
      <c r="P18" s="1357">
        <f t="shared" si="5"/>
        <v>1908076619.7916667</v>
      </c>
      <c r="Q18" s="1357">
        <f t="shared" si="5"/>
        <v>20530253442.5</v>
      </c>
      <c r="R18" s="1357">
        <f t="shared" si="5"/>
        <v>29633506042.875</v>
      </c>
      <c r="S18" s="1357">
        <f t="shared" si="5"/>
        <v>24913702157.125</v>
      </c>
    </row>
    <row r="19" spans="1:19" s="1339" customFormat="1" ht="13.2">
      <c r="A19" s="1338">
        <v>17</v>
      </c>
      <c r="B19" s="1339" t="s">
        <v>1745</v>
      </c>
      <c r="C19" s="1340">
        <v>591025000</v>
      </c>
      <c r="D19" s="1340">
        <v>418642714</v>
      </c>
      <c r="E19" s="1340">
        <v>24626042</v>
      </c>
      <c r="F19" s="1340">
        <v>24626042</v>
      </c>
      <c r="G19" s="1340">
        <v>24626042</v>
      </c>
      <c r="H19" s="1340">
        <v>24626042</v>
      </c>
      <c r="I19" s="1340">
        <v>24626042</v>
      </c>
      <c r="J19" s="1340">
        <v>24626042</v>
      </c>
      <c r="K19" s="1340">
        <v>24626042</v>
      </c>
      <c r="L19" s="1340"/>
      <c r="M19" s="1340"/>
      <c r="N19" s="1340"/>
      <c r="O19" s="1340"/>
      <c r="P19" s="1340"/>
      <c r="Q19" s="1340">
        <f t="shared" ref="Q19:Q31" si="6">SUM(E19:P19)</f>
        <v>172382294</v>
      </c>
      <c r="R19" s="1340">
        <f t="shared" ref="R19:R31" si="7">D19+Q19</f>
        <v>591025008</v>
      </c>
      <c r="S19" s="1340">
        <f>C19-R19</f>
        <v>-8</v>
      </c>
    </row>
    <row r="20" spans="1:19" s="1339" customFormat="1" ht="13.2">
      <c r="A20" s="1338">
        <v>14</v>
      </c>
      <c r="B20" s="1339" t="s">
        <v>1742</v>
      </c>
      <c r="C20" s="1340">
        <v>1470844300</v>
      </c>
      <c r="D20" s="1340">
        <v>1041848043</v>
      </c>
      <c r="E20" s="1340">
        <v>61285179</v>
      </c>
      <c r="F20" s="1340">
        <v>61285179</v>
      </c>
      <c r="G20" s="1340">
        <v>61285179</v>
      </c>
      <c r="H20" s="1340">
        <v>61285179</v>
      </c>
      <c r="I20" s="1340">
        <v>61285179</v>
      </c>
      <c r="J20" s="1340">
        <v>61285179</v>
      </c>
      <c r="K20" s="1340">
        <v>61285179</v>
      </c>
      <c r="L20" s="1340"/>
      <c r="M20" s="1340"/>
      <c r="N20" s="1340"/>
      <c r="O20" s="1340"/>
      <c r="P20" s="1340"/>
      <c r="Q20" s="1340">
        <f t="shared" si="6"/>
        <v>428996253</v>
      </c>
      <c r="R20" s="1340">
        <f t="shared" si="7"/>
        <v>1470844296</v>
      </c>
      <c r="S20" s="1340">
        <f t="shared" si="2"/>
        <v>4</v>
      </c>
    </row>
    <row r="21" spans="1:19" s="1343" customFormat="1" ht="13.2">
      <c r="A21" s="1356">
        <v>15</v>
      </c>
      <c r="B21" s="1343" t="s">
        <v>1743</v>
      </c>
      <c r="C21" s="1346">
        <v>6265243997</v>
      </c>
      <c r="D21" s="1346">
        <v>2088414664</v>
      </c>
      <c r="E21" s="1346">
        <v>261051833</v>
      </c>
      <c r="F21" s="1346">
        <v>261051833</v>
      </c>
      <c r="G21" s="1346">
        <v>261051833</v>
      </c>
      <c r="H21" s="1346">
        <v>261051833</v>
      </c>
      <c r="I21" s="1346">
        <v>261051833</v>
      </c>
      <c r="J21" s="1346">
        <v>261051833</v>
      </c>
      <c r="K21" s="1346">
        <v>261051833</v>
      </c>
      <c r="L21" s="1346">
        <v>261051833</v>
      </c>
      <c r="M21" s="1346">
        <v>261051833</v>
      </c>
      <c r="N21" s="1346">
        <v>261051833</v>
      </c>
      <c r="O21" s="1346">
        <v>261051833</v>
      </c>
      <c r="P21" s="1346">
        <v>261051833</v>
      </c>
      <c r="Q21" s="1346">
        <f t="shared" si="6"/>
        <v>3132621996</v>
      </c>
      <c r="R21" s="1346">
        <f t="shared" si="7"/>
        <v>5221036660</v>
      </c>
      <c r="S21" s="1346">
        <f t="shared" si="2"/>
        <v>1044207337</v>
      </c>
    </row>
    <row r="22" spans="1:19" s="1343" customFormat="1" ht="13.2">
      <c r="A22" s="1356">
        <v>13</v>
      </c>
      <c r="B22" s="1343" t="s">
        <v>1741</v>
      </c>
      <c r="C22" s="1346">
        <v>5554585526</v>
      </c>
      <c r="D22" s="1346">
        <v>1157205320</v>
      </c>
      <c r="E22" s="1346">
        <v>231441064</v>
      </c>
      <c r="F22" s="1346">
        <v>231441064</v>
      </c>
      <c r="G22" s="1346">
        <v>231441064</v>
      </c>
      <c r="H22" s="1346">
        <v>231441064</v>
      </c>
      <c r="I22" s="1346">
        <v>231441064</v>
      </c>
      <c r="J22" s="1346">
        <v>231441064</v>
      </c>
      <c r="K22" s="1346">
        <v>231441064</v>
      </c>
      <c r="L22" s="1346">
        <v>231441064</v>
      </c>
      <c r="M22" s="1346">
        <v>231441064</v>
      </c>
      <c r="N22" s="1346">
        <v>231441064</v>
      </c>
      <c r="O22" s="1346">
        <v>231441064</v>
      </c>
      <c r="P22" s="1346">
        <v>231441064</v>
      </c>
      <c r="Q22" s="1346">
        <f t="shared" si="6"/>
        <v>2777292768</v>
      </c>
      <c r="R22" s="1346">
        <f t="shared" si="7"/>
        <v>3934498088</v>
      </c>
      <c r="S22" s="1346">
        <f>C22-R22</f>
        <v>1620087438</v>
      </c>
    </row>
    <row r="23" spans="1:19" s="1339" customFormat="1" ht="12.75" customHeight="1">
      <c r="A23" s="1338">
        <v>18</v>
      </c>
      <c r="B23" s="1339" t="s">
        <v>1746</v>
      </c>
      <c r="C23" s="1340">
        <v>5174009347</v>
      </c>
      <c r="D23" s="1341">
        <v>556347293.375</v>
      </c>
      <c r="E23" s="1341">
        <f t="shared" ref="E23:P23" si="8">$C$23/24</f>
        <v>215583722.79166666</v>
      </c>
      <c r="F23" s="1342">
        <f t="shared" si="8"/>
        <v>215583722.79166666</v>
      </c>
      <c r="G23" s="1342">
        <f t="shared" si="8"/>
        <v>215583722.79166666</v>
      </c>
      <c r="H23" s="1342">
        <f t="shared" si="8"/>
        <v>215583722.79166666</v>
      </c>
      <c r="I23" s="1342">
        <f t="shared" si="8"/>
        <v>215583722.79166666</v>
      </c>
      <c r="J23" s="1342">
        <f t="shared" si="8"/>
        <v>215583722.79166666</v>
      </c>
      <c r="K23" s="1342">
        <f t="shared" si="8"/>
        <v>215583722.79166666</v>
      </c>
      <c r="L23" s="1342">
        <f t="shared" si="8"/>
        <v>215583722.79166666</v>
      </c>
      <c r="M23" s="1342">
        <f t="shared" si="8"/>
        <v>215583722.79166666</v>
      </c>
      <c r="N23" s="1342">
        <f t="shared" si="8"/>
        <v>215583722.79166666</v>
      </c>
      <c r="O23" s="1342">
        <f t="shared" si="8"/>
        <v>215583722.79166666</v>
      </c>
      <c r="P23" s="1342">
        <f t="shared" si="8"/>
        <v>215583722.79166666</v>
      </c>
      <c r="Q23" s="1340">
        <f t="shared" si="6"/>
        <v>2587004673.5</v>
      </c>
      <c r="R23" s="1340">
        <f t="shared" si="7"/>
        <v>3143351966.875</v>
      </c>
      <c r="S23" s="1340">
        <f>C23-R23</f>
        <v>2030657380.125</v>
      </c>
    </row>
    <row r="24" spans="1:19" s="1339" customFormat="1" ht="13.2">
      <c r="A24" s="1338">
        <v>16</v>
      </c>
      <c r="B24" s="1339" t="s">
        <v>1744</v>
      </c>
      <c r="C24" s="1340">
        <v>1501930750</v>
      </c>
      <c r="D24" s="1340">
        <v>813545824</v>
      </c>
      <c r="E24" s="1340">
        <v>62580448</v>
      </c>
      <c r="F24" s="1340">
        <v>62580448</v>
      </c>
      <c r="G24" s="1340">
        <v>62580448</v>
      </c>
      <c r="H24" s="1340">
        <v>62580448</v>
      </c>
      <c r="I24" s="1340">
        <v>62580448</v>
      </c>
      <c r="J24" s="1340">
        <v>62580448</v>
      </c>
      <c r="K24" s="1340">
        <v>62580448</v>
      </c>
      <c r="L24" s="1340">
        <v>62580448</v>
      </c>
      <c r="M24" s="1340">
        <v>62580448</v>
      </c>
      <c r="N24" s="1340">
        <v>62580448</v>
      </c>
      <c r="O24" s="1340">
        <v>62580448</v>
      </c>
      <c r="P24" s="1340"/>
      <c r="Q24" s="1340">
        <f t="shared" si="6"/>
        <v>688384928</v>
      </c>
      <c r="R24" s="1340">
        <f t="shared" si="7"/>
        <v>1501930752</v>
      </c>
      <c r="S24" s="1340">
        <f t="shared" si="2"/>
        <v>-2</v>
      </c>
    </row>
    <row r="25" spans="1:19" s="1339" customFormat="1" ht="13.2">
      <c r="A25" s="1338">
        <v>12</v>
      </c>
      <c r="B25" s="1339" t="s">
        <v>1740</v>
      </c>
      <c r="C25" s="1340">
        <v>5189569280</v>
      </c>
      <c r="D25" s="1340">
        <v>3027248742</v>
      </c>
      <c r="E25" s="1340">
        <v>216232053</v>
      </c>
      <c r="F25" s="1340">
        <v>216232053</v>
      </c>
      <c r="G25" s="1340">
        <v>216232053</v>
      </c>
      <c r="H25" s="1340">
        <v>216232053</v>
      </c>
      <c r="I25" s="1340">
        <v>216232053</v>
      </c>
      <c r="J25" s="1340">
        <v>216232053</v>
      </c>
      <c r="K25" s="1340">
        <v>216232053</v>
      </c>
      <c r="L25" s="1340">
        <v>216232053</v>
      </c>
      <c r="M25" s="1340">
        <v>216232053</v>
      </c>
      <c r="N25" s="1340">
        <v>216232053</v>
      </c>
      <c r="O25" s="1340"/>
      <c r="P25" s="1340"/>
      <c r="Q25" s="1340">
        <f t="shared" si="6"/>
        <v>2162320530</v>
      </c>
      <c r="R25" s="1340">
        <f t="shared" si="7"/>
        <v>5189569272</v>
      </c>
      <c r="S25" s="1340">
        <f t="shared" ref="S25:S31" si="9">C25-R25</f>
        <v>8</v>
      </c>
    </row>
    <row r="26" spans="1:19" s="1343" customFormat="1" ht="12.75" customHeight="1">
      <c r="A26" s="1356">
        <v>19</v>
      </c>
      <c r="B26" s="1343" t="s">
        <v>1762</v>
      </c>
      <c r="C26" s="1344">
        <v>3000000000</v>
      </c>
      <c r="D26" s="1345"/>
      <c r="E26" s="1345">
        <f t="shared" ref="E26:P26" si="10">$C$26/24</f>
        <v>125000000</v>
      </c>
      <c r="F26" s="1345">
        <f t="shared" si="10"/>
        <v>125000000</v>
      </c>
      <c r="G26" s="1345">
        <f t="shared" si="10"/>
        <v>125000000</v>
      </c>
      <c r="H26" s="1345">
        <f t="shared" si="10"/>
        <v>125000000</v>
      </c>
      <c r="I26" s="1345">
        <f t="shared" si="10"/>
        <v>125000000</v>
      </c>
      <c r="J26" s="1345">
        <f t="shared" si="10"/>
        <v>125000000</v>
      </c>
      <c r="K26" s="1345">
        <f t="shared" si="10"/>
        <v>125000000</v>
      </c>
      <c r="L26" s="1345">
        <f t="shared" si="10"/>
        <v>125000000</v>
      </c>
      <c r="M26" s="1345">
        <f t="shared" si="10"/>
        <v>125000000</v>
      </c>
      <c r="N26" s="1345">
        <f t="shared" si="10"/>
        <v>125000000</v>
      </c>
      <c r="O26" s="1345">
        <f t="shared" si="10"/>
        <v>125000000</v>
      </c>
      <c r="P26" s="1345">
        <f t="shared" si="10"/>
        <v>125000000</v>
      </c>
      <c r="Q26" s="1346">
        <f t="shared" si="6"/>
        <v>1500000000</v>
      </c>
      <c r="R26" s="1346">
        <f t="shared" si="7"/>
        <v>1500000000</v>
      </c>
      <c r="S26" s="1346">
        <f t="shared" si="9"/>
        <v>1500000000</v>
      </c>
    </row>
    <row r="27" spans="1:19" s="1348" customFormat="1" ht="12.75" customHeight="1">
      <c r="A27" s="1347">
        <v>20</v>
      </c>
      <c r="B27" s="1348" t="s">
        <v>1747</v>
      </c>
      <c r="C27" s="1349">
        <f>'PHONG KTVT'!F104</f>
        <v>1950000000</v>
      </c>
      <c r="I27" s="1350">
        <f>$C$27/24</f>
        <v>81250000</v>
      </c>
      <c r="J27" s="1350">
        <f t="shared" ref="J27:P27" si="11">$C$27/24</f>
        <v>81250000</v>
      </c>
      <c r="K27" s="1350">
        <f t="shared" si="11"/>
        <v>81250000</v>
      </c>
      <c r="L27" s="1350">
        <f t="shared" si="11"/>
        <v>81250000</v>
      </c>
      <c r="M27" s="1350">
        <f t="shared" si="11"/>
        <v>81250000</v>
      </c>
      <c r="N27" s="1350">
        <f t="shared" si="11"/>
        <v>81250000</v>
      </c>
      <c r="O27" s="1350">
        <f t="shared" si="11"/>
        <v>81250000</v>
      </c>
      <c r="P27" s="1350">
        <f t="shared" si="11"/>
        <v>81250000</v>
      </c>
      <c r="Q27" s="1351">
        <f t="shared" si="6"/>
        <v>650000000</v>
      </c>
      <c r="R27" s="1351">
        <f t="shared" si="7"/>
        <v>650000000</v>
      </c>
      <c r="S27" s="1351">
        <f t="shared" si="9"/>
        <v>1300000000</v>
      </c>
    </row>
    <row r="28" spans="1:19" s="1348" customFormat="1" ht="12.75" customHeight="1">
      <c r="A28" s="1347">
        <v>21</v>
      </c>
      <c r="B28" s="1348" t="s">
        <v>1748</v>
      </c>
      <c r="C28" s="1352">
        <f>'PHONG KTVT'!F126</f>
        <v>4400000000</v>
      </c>
      <c r="E28" s="1348">
        <f>$C$28/24</f>
        <v>183333333.33333334</v>
      </c>
      <c r="F28" s="1350">
        <f t="shared" ref="F28:P28" si="12">$C$28/24</f>
        <v>183333333.33333334</v>
      </c>
      <c r="G28" s="1350">
        <f t="shared" si="12"/>
        <v>183333333.33333334</v>
      </c>
      <c r="H28" s="1350">
        <f t="shared" si="12"/>
        <v>183333333.33333334</v>
      </c>
      <c r="I28" s="1350">
        <f t="shared" si="12"/>
        <v>183333333.33333334</v>
      </c>
      <c r="J28" s="1350">
        <f t="shared" si="12"/>
        <v>183333333.33333334</v>
      </c>
      <c r="K28" s="1350">
        <f t="shared" si="12"/>
        <v>183333333.33333334</v>
      </c>
      <c r="L28" s="1350">
        <f t="shared" si="12"/>
        <v>183333333.33333334</v>
      </c>
      <c r="M28" s="1350">
        <f t="shared" si="12"/>
        <v>183333333.33333334</v>
      </c>
      <c r="N28" s="1350">
        <f t="shared" si="12"/>
        <v>183333333.33333334</v>
      </c>
      <c r="O28" s="1350">
        <f t="shared" si="12"/>
        <v>183333333.33333334</v>
      </c>
      <c r="P28" s="1350">
        <f t="shared" si="12"/>
        <v>183333333.33333334</v>
      </c>
      <c r="Q28" s="1351">
        <f t="shared" si="6"/>
        <v>2199999999.9999995</v>
      </c>
      <c r="R28" s="1351">
        <f t="shared" si="7"/>
        <v>2199999999.9999995</v>
      </c>
      <c r="S28" s="1351">
        <f t="shared" si="9"/>
        <v>2200000000.0000005</v>
      </c>
    </row>
    <row r="29" spans="1:19" s="1348" customFormat="1" ht="12.75" customHeight="1">
      <c r="A29" s="1347">
        <v>22</v>
      </c>
      <c r="B29" s="1348" t="s">
        <v>1749</v>
      </c>
      <c r="C29" s="1352">
        <f>'PHONG KTVT'!F140</f>
        <v>4850000000</v>
      </c>
      <c r="J29" s="1353">
        <f>$C$29/24</f>
        <v>202083333.33333334</v>
      </c>
      <c r="K29" s="1353">
        <f t="shared" ref="K29:P29" si="13">$C$29/24</f>
        <v>202083333.33333334</v>
      </c>
      <c r="L29" s="1353">
        <f t="shared" si="13"/>
        <v>202083333.33333334</v>
      </c>
      <c r="M29" s="1353">
        <f t="shared" si="13"/>
        <v>202083333.33333334</v>
      </c>
      <c r="N29" s="1353">
        <f t="shared" si="13"/>
        <v>202083333.33333334</v>
      </c>
      <c r="O29" s="1353">
        <f t="shared" si="13"/>
        <v>202083333.33333334</v>
      </c>
      <c r="P29" s="1353">
        <f t="shared" si="13"/>
        <v>202083333.33333334</v>
      </c>
      <c r="Q29" s="1351">
        <f t="shared" si="6"/>
        <v>1414583333.3333333</v>
      </c>
      <c r="R29" s="1351">
        <f t="shared" si="7"/>
        <v>1414583333.3333333</v>
      </c>
      <c r="S29" s="1351">
        <f t="shared" si="9"/>
        <v>3435416666.666667</v>
      </c>
    </row>
    <row r="30" spans="1:19" s="1348" customFormat="1" ht="12.75" customHeight="1">
      <c r="A30" s="1347">
        <v>23</v>
      </c>
      <c r="B30" s="1348" t="s">
        <v>1750</v>
      </c>
      <c r="C30" s="1352">
        <f>'PHONG KTVT'!F147</f>
        <v>8650000000</v>
      </c>
      <c r="N30" s="1350">
        <f>$C$30/24</f>
        <v>360416666.66666669</v>
      </c>
      <c r="O30" s="1350">
        <f>$C$30/24</f>
        <v>360416666.66666669</v>
      </c>
      <c r="P30" s="1350">
        <f>$C$30/24</f>
        <v>360416666.66666669</v>
      </c>
      <c r="Q30" s="1351">
        <f t="shared" si="6"/>
        <v>1081250000</v>
      </c>
      <c r="R30" s="1351">
        <f t="shared" si="7"/>
        <v>1081250000</v>
      </c>
      <c r="S30" s="1351">
        <f t="shared" si="9"/>
        <v>7568750000</v>
      </c>
    </row>
    <row r="31" spans="1:19" s="1348" customFormat="1" ht="12.75" customHeight="1">
      <c r="A31" s="1347">
        <v>24</v>
      </c>
      <c r="B31" s="1348" t="s">
        <v>1751</v>
      </c>
      <c r="C31" s="1352">
        <f>'PHONG KTVT'!F154</f>
        <v>5950000000</v>
      </c>
      <c r="J31" s="1350">
        <f>$C$31/24</f>
        <v>247916666.66666666</v>
      </c>
      <c r="K31" s="1350">
        <f t="shared" ref="K31:P31" si="14">$C$31/24</f>
        <v>247916666.66666666</v>
      </c>
      <c r="L31" s="1350">
        <f t="shared" si="14"/>
        <v>247916666.66666666</v>
      </c>
      <c r="M31" s="1350">
        <f t="shared" si="14"/>
        <v>247916666.66666666</v>
      </c>
      <c r="N31" s="1350">
        <f t="shared" si="14"/>
        <v>247916666.66666666</v>
      </c>
      <c r="O31" s="1350">
        <f t="shared" si="14"/>
        <v>247916666.66666666</v>
      </c>
      <c r="P31" s="1350">
        <f t="shared" si="14"/>
        <v>247916666.66666666</v>
      </c>
      <c r="Q31" s="1351">
        <f t="shared" si="6"/>
        <v>1735416666.6666667</v>
      </c>
      <c r="R31" s="1351">
        <f t="shared" si="7"/>
        <v>1735416666.6666667</v>
      </c>
      <c r="S31" s="1351">
        <f t="shared" si="9"/>
        <v>4214583333.333333</v>
      </c>
    </row>
    <row r="32" spans="1:19" s="1361" customFormat="1" ht="12.75" customHeight="1">
      <c r="A32" s="1360"/>
      <c r="B32" s="1361" t="s">
        <v>1789</v>
      </c>
      <c r="C32" s="1362">
        <f>'PHONG KTVT'!F119</f>
        <v>3300000000</v>
      </c>
      <c r="E32" s="1363"/>
      <c r="J32" s="1364"/>
      <c r="K32" s="1364">
        <f>$C$32/24</f>
        <v>137500000</v>
      </c>
      <c r="L32" s="1364">
        <f t="shared" ref="L32:S32" si="15">$C$32/24</f>
        <v>137500000</v>
      </c>
      <c r="M32" s="1364">
        <f t="shared" si="15"/>
        <v>137500000</v>
      </c>
      <c r="N32" s="1364">
        <f t="shared" si="15"/>
        <v>137500000</v>
      </c>
      <c r="O32" s="1364">
        <f t="shared" si="15"/>
        <v>137500000</v>
      </c>
      <c r="P32" s="1364">
        <f t="shared" si="15"/>
        <v>137500000</v>
      </c>
      <c r="Q32" s="1364">
        <f t="shared" si="15"/>
        <v>137500000</v>
      </c>
      <c r="R32" s="1364">
        <f t="shared" si="15"/>
        <v>137500000</v>
      </c>
      <c r="S32" s="1364">
        <f t="shared" si="15"/>
        <v>137500000</v>
      </c>
    </row>
    <row r="33" spans="3:16" ht="12.75" customHeight="1">
      <c r="C33" s="1268"/>
      <c r="D33" s="1225" t="s">
        <v>1752</v>
      </c>
      <c r="E33" s="1226">
        <f t="shared" ref="E33:P33" si="16">E19+E27</f>
        <v>24626042</v>
      </c>
      <c r="F33" s="1226">
        <f t="shared" si="16"/>
        <v>24626042</v>
      </c>
      <c r="G33" s="1226">
        <f t="shared" si="16"/>
        <v>24626042</v>
      </c>
      <c r="H33" s="1226">
        <f t="shared" si="16"/>
        <v>24626042</v>
      </c>
      <c r="I33" s="1226">
        <f t="shared" si="16"/>
        <v>105876042</v>
      </c>
      <c r="J33" s="1226">
        <f t="shared" si="16"/>
        <v>105876042</v>
      </c>
      <c r="K33" s="1226">
        <f t="shared" si="16"/>
        <v>105876042</v>
      </c>
      <c r="L33" s="1226">
        <f t="shared" si="16"/>
        <v>81250000</v>
      </c>
      <c r="M33" s="1226">
        <f t="shared" si="16"/>
        <v>81250000</v>
      </c>
      <c r="N33" s="1226">
        <f t="shared" si="16"/>
        <v>81250000</v>
      </c>
      <c r="O33" s="1226">
        <f t="shared" si="16"/>
        <v>81250000</v>
      </c>
      <c r="P33" s="1226">
        <f t="shared" si="16"/>
        <v>81250000</v>
      </c>
    </row>
    <row r="34" spans="3:16" ht="12.75" customHeight="1">
      <c r="C34" s="1268"/>
      <c r="D34" s="1225" t="s">
        <v>1759</v>
      </c>
      <c r="E34" s="1226">
        <f t="shared" ref="E34:P34" si="17">E20</f>
        <v>61285179</v>
      </c>
      <c r="F34" s="1226">
        <f t="shared" si="17"/>
        <v>61285179</v>
      </c>
      <c r="G34" s="1226">
        <f t="shared" si="17"/>
        <v>61285179</v>
      </c>
      <c r="H34" s="1226">
        <f t="shared" si="17"/>
        <v>61285179</v>
      </c>
      <c r="I34" s="1226">
        <f t="shared" si="17"/>
        <v>61285179</v>
      </c>
      <c r="J34" s="1226">
        <f t="shared" si="17"/>
        <v>61285179</v>
      </c>
      <c r="K34" s="1226">
        <f t="shared" si="17"/>
        <v>61285179</v>
      </c>
      <c r="L34" s="1226">
        <f t="shared" si="17"/>
        <v>0</v>
      </c>
      <c r="M34" s="1226">
        <f t="shared" si="17"/>
        <v>0</v>
      </c>
      <c r="N34" s="1226">
        <f t="shared" si="17"/>
        <v>0</v>
      </c>
      <c r="O34" s="1226">
        <f t="shared" si="17"/>
        <v>0</v>
      </c>
      <c r="P34" s="1226">
        <f t="shared" si="17"/>
        <v>0</v>
      </c>
    </row>
    <row r="35" spans="3:16" ht="12.75" customHeight="1">
      <c r="C35" s="1268"/>
      <c r="D35" s="1225" t="s">
        <v>1760</v>
      </c>
      <c r="E35" s="1226">
        <f>E21+E26+E32</f>
        <v>386051833</v>
      </c>
      <c r="F35" s="1226">
        <f t="shared" ref="F35:P35" si="18">F21+F26+F32</f>
        <v>386051833</v>
      </c>
      <c r="G35" s="1226">
        <f t="shared" si="18"/>
        <v>386051833</v>
      </c>
      <c r="H35" s="1226">
        <f t="shared" si="18"/>
        <v>386051833</v>
      </c>
      <c r="I35" s="1226">
        <f t="shared" si="18"/>
        <v>386051833</v>
      </c>
      <c r="J35" s="1226">
        <f t="shared" si="18"/>
        <v>386051833</v>
      </c>
      <c r="K35" s="1226">
        <f t="shared" si="18"/>
        <v>523551833</v>
      </c>
      <c r="L35" s="1226">
        <f t="shared" si="18"/>
        <v>523551833</v>
      </c>
      <c r="M35" s="1226">
        <f t="shared" si="18"/>
        <v>523551833</v>
      </c>
      <c r="N35" s="1226">
        <f t="shared" si="18"/>
        <v>523551833</v>
      </c>
      <c r="O35" s="1226">
        <f t="shared" si="18"/>
        <v>523551833</v>
      </c>
      <c r="P35" s="1226">
        <f t="shared" si="18"/>
        <v>523551833</v>
      </c>
    </row>
    <row r="36" spans="3:16" ht="12.75" customHeight="1">
      <c r="C36" s="1268"/>
      <c r="D36" s="1225" t="s">
        <v>1753</v>
      </c>
      <c r="E36" s="1226">
        <f t="shared" ref="E36:P36" si="19">E28+E22</f>
        <v>414774397.33333337</v>
      </c>
      <c r="F36" s="1226">
        <f t="shared" si="19"/>
        <v>414774397.33333337</v>
      </c>
      <c r="G36" s="1226">
        <f t="shared" si="19"/>
        <v>414774397.33333337</v>
      </c>
      <c r="H36" s="1226">
        <f t="shared" si="19"/>
        <v>414774397.33333337</v>
      </c>
      <c r="I36" s="1226">
        <f t="shared" si="19"/>
        <v>414774397.33333337</v>
      </c>
      <c r="J36" s="1226">
        <f t="shared" si="19"/>
        <v>414774397.33333337</v>
      </c>
      <c r="K36" s="1226">
        <f t="shared" si="19"/>
        <v>414774397.33333337</v>
      </c>
      <c r="L36" s="1226">
        <f t="shared" si="19"/>
        <v>414774397.33333337</v>
      </c>
      <c r="M36" s="1226">
        <f t="shared" si="19"/>
        <v>414774397.33333337</v>
      </c>
      <c r="N36" s="1226">
        <f t="shared" si="19"/>
        <v>414774397.33333337</v>
      </c>
      <c r="O36" s="1226">
        <f t="shared" si="19"/>
        <v>414774397.33333337</v>
      </c>
      <c r="P36" s="1226">
        <f t="shared" si="19"/>
        <v>414774397.33333337</v>
      </c>
    </row>
    <row r="37" spans="3:16" ht="12.75" customHeight="1">
      <c r="C37" s="1268"/>
      <c r="D37" s="1225" t="s">
        <v>1757</v>
      </c>
      <c r="E37" s="1226">
        <f t="shared" ref="E37:P37" si="20">E23</f>
        <v>215583722.79166666</v>
      </c>
      <c r="F37" s="1226">
        <f t="shared" si="20"/>
        <v>215583722.79166666</v>
      </c>
      <c r="G37" s="1226">
        <f t="shared" si="20"/>
        <v>215583722.79166666</v>
      </c>
      <c r="H37" s="1226">
        <f t="shared" si="20"/>
        <v>215583722.79166666</v>
      </c>
      <c r="I37" s="1226">
        <f t="shared" si="20"/>
        <v>215583722.79166666</v>
      </c>
      <c r="J37" s="1226">
        <f t="shared" si="20"/>
        <v>215583722.79166666</v>
      </c>
      <c r="K37" s="1226">
        <f t="shared" si="20"/>
        <v>215583722.79166666</v>
      </c>
      <c r="L37" s="1226">
        <f t="shared" si="20"/>
        <v>215583722.79166666</v>
      </c>
      <c r="M37" s="1226">
        <f t="shared" si="20"/>
        <v>215583722.79166666</v>
      </c>
      <c r="N37" s="1226">
        <f t="shared" si="20"/>
        <v>215583722.79166666</v>
      </c>
      <c r="O37" s="1226">
        <f t="shared" si="20"/>
        <v>215583722.79166666</v>
      </c>
      <c r="P37" s="1226">
        <f t="shared" si="20"/>
        <v>215583722.79166666</v>
      </c>
    </row>
    <row r="38" spans="3:16" ht="12.75" customHeight="1">
      <c r="C38" s="1268"/>
      <c r="D38" s="1225" t="s">
        <v>1755</v>
      </c>
      <c r="E38" s="1226">
        <f t="shared" ref="E38:P38" si="21">E29</f>
        <v>0</v>
      </c>
      <c r="F38" s="1226">
        <f t="shared" si="21"/>
        <v>0</v>
      </c>
      <c r="G38" s="1226">
        <f t="shared" si="21"/>
        <v>0</v>
      </c>
      <c r="H38" s="1226">
        <f t="shared" si="21"/>
        <v>0</v>
      </c>
      <c r="I38" s="1226">
        <f t="shared" si="21"/>
        <v>0</v>
      </c>
      <c r="J38" s="1226">
        <f t="shared" si="21"/>
        <v>202083333.33333334</v>
      </c>
      <c r="K38" s="1226">
        <f t="shared" si="21"/>
        <v>202083333.33333334</v>
      </c>
      <c r="L38" s="1226">
        <f t="shared" si="21"/>
        <v>202083333.33333334</v>
      </c>
      <c r="M38" s="1226">
        <f t="shared" si="21"/>
        <v>202083333.33333334</v>
      </c>
      <c r="N38" s="1226">
        <f t="shared" si="21"/>
        <v>202083333.33333334</v>
      </c>
      <c r="O38" s="1226">
        <f t="shared" si="21"/>
        <v>202083333.33333334</v>
      </c>
      <c r="P38" s="1226">
        <f t="shared" si="21"/>
        <v>202083333.33333334</v>
      </c>
    </row>
    <row r="39" spans="3:16" ht="12.75" customHeight="1">
      <c r="C39" s="1268"/>
      <c r="D39" s="1225" t="s">
        <v>1754</v>
      </c>
      <c r="E39" s="1226">
        <f t="shared" ref="E39:P39" si="22">E24+E30</f>
        <v>62580448</v>
      </c>
      <c r="F39" s="1226">
        <f t="shared" si="22"/>
        <v>62580448</v>
      </c>
      <c r="G39" s="1226">
        <f t="shared" si="22"/>
        <v>62580448</v>
      </c>
      <c r="H39" s="1226">
        <f t="shared" si="22"/>
        <v>62580448</v>
      </c>
      <c r="I39" s="1226">
        <f t="shared" si="22"/>
        <v>62580448</v>
      </c>
      <c r="J39" s="1226">
        <f t="shared" si="22"/>
        <v>62580448</v>
      </c>
      <c r="K39" s="1226">
        <f t="shared" si="22"/>
        <v>62580448</v>
      </c>
      <c r="L39" s="1226">
        <f t="shared" si="22"/>
        <v>62580448</v>
      </c>
      <c r="M39" s="1226">
        <f t="shared" si="22"/>
        <v>62580448</v>
      </c>
      <c r="N39" s="1226">
        <f t="shared" si="22"/>
        <v>422997114.66666669</v>
      </c>
      <c r="O39" s="1226">
        <f t="shared" si="22"/>
        <v>422997114.66666669</v>
      </c>
      <c r="P39" s="1226">
        <f t="shared" si="22"/>
        <v>360416666.66666669</v>
      </c>
    </row>
    <row r="40" spans="3:16" ht="12.75" customHeight="1">
      <c r="C40" s="1268"/>
      <c r="D40" s="1225" t="s">
        <v>1756</v>
      </c>
      <c r="E40" s="1226">
        <f t="shared" ref="E40:P40" si="23">E31</f>
        <v>0</v>
      </c>
      <c r="F40" s="1226">
        <f t="shared" si="23"/>
        <v>0</v>
      </c>
      <c r="G40" s="1226">
        <f t="shared" si="23"/>
        <v>0</v>
      </c>
      <c r="H40" s="1226">
        <f t="shared" si="23"/>
        <v>0</v>
      </c>
      <c r="I40" s="1226">
        <f t="shared" si="23"/>
        <v>0</v>
      </c>
      <c r="J40" s="1226">
        <f t="shared" si="23"/>
        <v>247916666.66666666</v>
      </c>
      <c r="K40" s="1226">
        <f t="shared" si="23"/>
        <v>247916666.66666666</v>
      </c>
      <c r="L40" s="1226">
        <f t="shared" si="23"/>
        <v>247916666.66666666</v>
      </c>
      <c r="M40" s="1226">
        <f t="shared" si="23"/>
        <v>247916666.66666666</v>
      </c>
      <c r="N40" s="1226">
        <f t="shared" si="23"/>
        <v>247916666.66666666</v>
      </c>
      <c r="O40" s="1226">
        <f t="shared" si="23"/>
        <v>247916666.66666666</v>
      </c>
      <c r="P40" s="1226">
        <f t="shared" si="23"/>
        <v>247916666.66666666</v>
      </c>
    </row>
    <row r="41" spans="3:16" ht="12.75" customHeight="1">
      <c r="C41" s="1268"/>
      <c r="D41" s="1225" t="s">
        <v>1758</v>
      </c>
      <c r="E41" s="1226">
        <f t="shared" ref="E41:P41" si="24">E25</f>
        <v>216232053</v>
      </c>
      <c r="F41" s="1226">
        <f t="shared" si="24"/>
        <v>216232053</v>
      </c>
      <c r="G41" s="1226">
        <f t="shared" si="24"/>
        <v>216232053</v>
      </c>
      <c r="H41" s="1226">
        <f t="shared" si="24"/>
        <v>216232053</v>
      </c>
      <c r="I41" s="1226">
        <f t="shared" si="24"/>
        <v>216232053</v>
      </c>
      <c r="J41" s="1226">
        <f t="shared" si="24"/>
        <v>216232053</v>
      </c>
      <c r="K41" s="1226">
        <f t="shared" si="24"/>
        <v>216232053</v>
      </c>
      <c r="L41" s="1226">
        <f t="shared" si="24"/>
        <v>216232053</v>
      </c>
      <c r="M41" s="1226">
        <f t="shared" si="24"/>
        <v>216232053</v>
      </c>
      <c r="N41" s="1226">
        <f t="shared" si="24"/>
        <v>216232053</v>
      </c>
      <c r="O41" s="1226">
        <f t="shared" si="24"/>
        <v>0</v>
      </c>
      <c r="P41" s="1226">
        <f t="shared" si="24"/>
        <v>0</v>
      </c>
    </row>
    <row r="42" spans="3:16" ht="12.75" customHeight="1">
      <c r="E42" s="1331">
        <f>SUM(E33:E41)</f>
        <v>1381133675.125</v>
      </c>
      <c r="F42" s="1331">
        <f t="shared" ref="F42:P42" si="25">SUM(F33:F41)</f>
        <v>1381133675.125</v>
      </c>
      <c r="G42" s="1331">
        <f t="shared" si="25"/>
        <v>1381133675.125</v>
      </c>
      <c r="H42" s="1331">
        <f t="shared" si="25"/>
        <v>1381133675.125</v>
      </c>
      <c r="I42" s="1331">
        <f t="shared" si="25"/>
        <v>1462383675.125</v>
      </c>
      <c r="J42" s="1331">
        <f t="shared" si="25"/>
        <v>1912383675.125</v>
      </c>
      <c r="K42" s="1331">
        <f t="shared" si="25"/>
        <v>2049883675.1250002</v>
      </c>
      <c r="L42" s="1331">
        <f t="shared" si="25"/>
        <v>1963972454.125</v>
      </c>
      <c r="M42" s="1331">
        <f t="shared" si="25"/>
        <v>1963972454.125</v>
      </c>
      <c r="N42" s="1331">
        <f t="shared" si="25"/>
        <v>2324389120.791667</v>
      </c>
      <c r="O42" s="1331">
        <f t="shared" si="25"/>
        <v>2108157067.7916667</v>
      </c>
      <c r="P42" s="1331">
        <f t="shared" si="25"/>
        <v>2045576619.7916667</v>
      </c>
    </row>
    <row r="43" spans="3:16" ht="12.75" customHeight="1">
      <c r="E43" s="1226"/>
      <c r="F43" s="1226"/>
      <c r="G43" s="1226"/>
      <c r="H43" s="1226"/>
      <c r="I43" s="1226"/>
      <c r="J43" s="1226"/>
      <c r="K43" s="1226"/>
      <c r="L43" s="1226"/>
      <c r="M43" s="1226"/>
      <c r="N43" s="1226"/>
      <c r="O43" s="1226"/>
      <c r="P43" s="1226"/>
    </row>
  </sheetData>
  <phoneticPr fontId="6" type="noConversion"/>
  <pageMargins left="0" right="0" top="0" bottom="0" header="0" footer="0"/>
  <pageSetup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>
    <tabColor rgb="FFFFFF00"/>
  </sheetPr>
  <dimension ref="A1:X176"/>
  <sheetViews>
    <sheetView showGridLines="0" tabSelected="1" zoomScale="90" zoomScaleNormal="90" workbookViewId="0">
      <pane ySplit="7" topLeftCell="A142" activePane="bottomLeft" state="frozen"/>
      <selection pane="bottomLeft" activeCell="G142" sqref="G142"/>
    </sheetView>
  </sheetViews>
  <sheetFormatPr defaultColWidth="9.109375" defaultRowHeight="15.6"/>
  <cols>
    <col min="1" max="1" width="5" style="18" customWidth="1"/>
    <col min="2" max="2" width="7.44140625" style="18" hidden="1" customWidth="1"/>
    <col min="3" max="3" width="56.44140625" style="53" customWidth="1"/>
    <col min="4" max="4" width="12.33203125" style="195" hidden="1" customWidth="1"/>
    <col min="5" max="5" width="12.33203125" style="125" customWidth="1"/>
    <col min="6" max="6" width="11.33203125" style="18" customWidth="1"/>
    <col min="7" max="7" width="13.33203125" style="18" customWidth="1"/>
    <col min="8" max="8" width="12.44140625" style="185" customWidth="1"/>
    <col min="9" max="9" width="12.109375" style="51" customWidth="1"/>
    <col min="10" max="10" width="15.44140625" style="18" bestFit="1" customWidth="1"/>
    <col min="11" max="11" width="15.44140625" style="18" customWidth="1"/>
    <col min="12" max="12" width="18.88671875" style="18" customWidth="1"/>
    <col min="13" max="13" width="24" style="18" hidden="1" customWidth="1"/>
    <col min="14" max="19" width="10.6640625" style="18" hidden="1" customWidth="1"/>
    <col min="20" max="20" width="10.6640625" style="18" customWidth="1"/>
    <col min="21" max="21" width="10.44140625" style="18" customWidth="1"/>
    <col min="22" max="23" width="9.109375" style="18"/>
    <col min="24" max="24" width="13.109375" style="18" bestFit="1" customWidth="1"/>
    <col min="25" max="16384" width="9.109375" style="18"/>
  </cols>
  <sheetData>
    <row r="1" spans="1:24" s="5" customFormat="1">
      <c r="A1" s="2362" t="s">
        <v>858</v>
      </c>
      <c r="B1" s="2362"/>
      <c r="C1" s="2362"/>
      <c r="D1" s="195"/>
      <c r="E1" s="2360"/>
      <c r="F1" s="2360"/>
      <c r="G1" s="2360"/>
      <c r="H1" s="2360"/>
      <c r="I1" s="2360"/>
      <c r="J1" s="2360"/>
      <c r="K1" s="7"/>
      <c r="L1" s="11"/>
    </row>
    <row r="2" spans="1:24" s="5" customFormat="1">
      <c r="A2" s="255"/>
      <c r="B2" s="255"/>
      <c r="C2" s="255"/>
      <c r="D2" s="580"/>
      <c r="E2" s="581"/>
      <c r="F2" s="457"/>
      <c r="G2" s="457"/>
      <c r="H2" s="753"/>
      <c r="I2" s="457"/>
      <c r="J2" s="457"/>
      <c r="K2" s="457"/>
      <c r="L2" s="458"/>
    </row>
    <row r="3" spans="1:24" s="5" customFormat="1">
      <c r="A3" s="2360" t="s">
        <v>1584</v>
      </c>
      <c r="B3" s="2360"/>
      <c r="C3" s="2360"/>
      <c r="D3" s="2360"/>
      <c r="E3" s="2360"/>
      <c r="F3" s="2360"/>
      <c r="G3" s="2360"/>
      <c r="H3" s="2360"/>
      <c r="I3" s="2360"/>
      <c r="J3" s="2360"/>
      <c r="K3" s="7"/>
      <c r="L3" s="11"/>
    </row>
    <row r="4" spans="1:24" s="5" customFormat="1">
      <c r="A4" s="7"/>
      <c r="B4" s="7"/>
      <c r="C4" s="7"/>
      <c r="D4" s="1835"/>
      <c r="E4" s="581"/>
      <c r="F4" s="2003"/>
      <c r="G4" s="7"/>
      <c r="H4" s="7"/>
      <c r="I4" s="7"/>
      <c r="J4" s="7"/>
      <c r="K4" s="7"/>
      <c r="L4" s="11"/>
      <c r="T4" s="2350"/>
    </row>
    <row r="5" spans="1:24">
      <c r="A5" s="1836"/>
      <c r="B5" s="1836"/>
      <c r="C5" s="1837"/>
      <c r="D5" s="1838"/>
      <c r="E5" s="1839"/>
      <c r="F5" s="1838"/>
      <c r="G5" s="1840"/>
      <c r="H5" s="1840"/>
      <c r="I5" s="1841"/>
      <c r="J5" s="1842"/>
      <c r="K5" s="2313"/>
      <c r="L5" s="2304"/>
    </row>
    <row r="6" spans="1:24">
      <c r="A6" s="2361" t="s">
        <v>424</v>
      </c>
      <c r="B6" s="2363" t="s">
        <v>1036</v>
      </c>
      <c r="C6" s="2365" t="s">
        <v>0</v>
      </c>
      <c r="D6" s="2367" t="s">
        <v>1580</v>
      </c>
      <c r="E6" s="2367" t="s">
        <v>1409</v>
      </c>
      <c r="F6" s="2366" t="s">
        <v>1572</v>
      </c>
      <c r="G6" s="2366"/>
      <c r="H6" s="2366"/>
      <c r="I6" s="2366" t="s">
        <v>1573</v>
      </c>
      <c r="J6" s="2366"/>
      <c r="K6" s="2314"/>
      <c r="L6" s="2305"/>
      <c r="P6" s="57"/>
    </row>
    <row r="7" spans="1:24" ht="62.4">
      <c r="A7" s="2361"/>
      <c r="B7" s="2364"/>
      <c r="C7" s="2365"/>
      <c r="D7" s="2368"/>
      <c r="E7" s="2368"/>
      <c r="F7" s="46" t="s">
        <v>522</v>
      </c>
      <c r="G7" s="46" t="s">
        <v>523</v>
      </c>
      <c r="H7" s="46" t="s">
        <v>1814</v>
      </c>
      <c r="I7" s="46" t="s">
        <v>522</v>
      </c>
      <c r="J7" s="582" t="s">
        <v>27</v>
      </c>
      <c r="K7" s="2315"/>
      <c r="L7" s="2306"/>
      <c r="P7" s="599"/>
      <c r="R7" s="28"/>
    </row>
    <row r="8" spans="1:24">
      <c r="A8" s="46"/>
      <c r="B8" s="46"/>
      <c r="C8" s="219"/>
      <c r="D8" s="597">
        <v>1</v>
      </c>
      <c r="E8" s="597">
        <v>2</v>
      </c>
      <c r="F8" s="597">
        <v>3</v>
      </c>
      <c r="G8" s="597" t="s">
        <v>739</v>
      </c>
      <c r="H8" s="597" t="s">
        <v>740</v>
      </c>
      <c r="I8" s="597">
        <v>6</v>
      </c>
      <c r="J8" s="597" t="s">
        <v>741</v>
      </c>
      <c r="K8" s="2316"/>
      <c r="L8" s="2307"/>
      <c r="M8" s="751"/>
      <c r="N8" s="28"/>
      <c r="P8" s="57">
        <f>P16-P15</f>
        <v>-1374.2405423716482</v>
      </c>
      <c r="Q8" s="57">
        <f>Q16-Q15</f>
        <v>-540.12689805542323</v>
      </c>
    </row>
    <row r="9" spans="1:24" ht="26.4">
      <c r="A9" s="1815" t="s">
        <v>13</v>
      </c>
      <c r="B9" s="1815"/>
      <c r="C9" s="1816" t="s">
        <v>437</v>
      </c>
      <c r="D9" s="1817"/>
      <c r="E9" s="80"/>
      <c r="F9" s="80"/>
      <c r="G9" s="80"/>
      <c r="H9" s="80"/>
      <c r="I9" s="2333"/>
      <c r="J9" s="2334"/>
      <c r="K9" s="2317"/>
      <c r="L9" s="2308"/>
      <c r="N9" s="1843" t="s">
        <v>1406</v>
      </c>
      <c r="O9" s="1843" t="s">
        <v>1483</v>
      </c>
      <c r="P9" s="1843" t="s">
        <v>1575</v>
      </c>
      <c r="Q9" s="1843" t="s">
        <v>1625</v>
      </c>
      <c r="R9" s="1843" t="s">
        <v>1801</v>
      </c>
      <c r="S9" s="1843" t="s">
        <v>1802</v>
      </c>
      <c r="T9" s="7"/>
      <c r="U9" s="1843"/>
    </row>
    <row r="10" spans="1:24">
      <c r="A10" s="31"/>
      <c r="B10" s="31"/>
      <c r="C10" s="1818" t="s">
        <v>446</v>
      </c>
      <c r="D10" s="1819">
        <f>'PB 02 CSL'!D8</f>
        <v>21135</v>
      </c>
      <c r="E10" s="240">
        <v>22015</v>
      </c>
      <c r="F10" s="240">
        <v>21648</v>
      </c>
      <c r="G10" s="218">
        <f>IFERROR(F10/D10,0)</f>
        <v>1.0242725337118523</v>
      </c>
      <c r="H10" s="218">
        <f t="shared" ref="H10:H20" si="0">F10/E10</f>
        <v>0.98332954803543038</v>
      </c>
      <c r="I10" s="2335">
        <v>22176</v>
      </c>
      <c r="J10" s="2152">
        <f t="shared" ref="J10:J20" si="1">I10/F10</f>
        <v>1.024390243902439</v>
      </c>
      <c r="K10" s="2319"/>
      <c r="L10" s="51"/>
      <c r="M10" s="5" t="s">
        <v>718</v>
      </c>
      <c r="N10" s="1844">
        <v>337645</v>
      </c>
      <c r="O10" s="1844">
        <f>E13</f>
        <v>340269.5826293563</v>
      </c>
      <c r="P10" s="1844">
        <f>F13</f>
        <v>357327.56436500006</v>
      </c>
      <c r="Q10" s="1844">
        <f>I13</f>
        <v>393112.84402063012</v>
      </c>
      <c r="R10" s="1295">
        <f>P10/O10</f>
        <v>1.0501307863131111</v>
      </c>
      <c r="S10" s="1296">
        <f t="shared" ref="R10:S16" si="2">Q10/P10</f>
        <v>1.1001469889937636</v>
      </c>
      <c r="T10" s="32"/>
      <c r="U10" s="748"/>
    </row>
    <row r="11" spans="1:24">
      <c r="A11" s="31"/>
      <c r="B11" s="31"/>
      <c r="C11" s="1818" t="s">
        <v>438</v>
      </c>
      <c r="D11" s="1819">
        <v>150000</v>
      </c>
      <c r="E11" s="240">
        <v>200000</v>
      </c>
      <c r="F11" s="240">
        <v>150000</v>
      </c>
      <c r="G11" s="218">
        <f>F11/D11</f>
        <v>1</v>
      </c>
      <c r="H11" s="218">
        <f>F11/E11</f>
        <v>0.75</v>
      </c>
      <c r="I11" s="2335">
        <f>CDKT!F108</f>
        <v>200000</v>
      </c>
      <c r="J11" s="2152">
        <f t="shared" si="1"/>
        <v>1.3333333333333333</v>
      </c>
      <c r="K11" s="2319"/>
      <c r="L11" s="51"/>
      <c r="M11" s="5" t="s">
        <v>719</v>
      </c>
      <c r="N11" s="1844">
        <v>243669</v>
      </c>
      <c r="O11" s="1844">
        <v>241413</v>
      </c>
      <c r="P11" s="864">
        <f>F14</f>
        <v>247174.53568639999</v>
      </c>
      <c r="Q11" s="864">
        <f>I14</f>
        <v>271942.43671382737</v>
      </c>
      <c r="R11" s="1295">
        <f t="shared" si="2"/>
        <v>1.0238658882761078</v>
      </c>
      <c r="S11" s="1296">
        <f t="shared" si="2"/>
        <v>1.100204096504712</v>
      </c>
      <c r="T11" s="32"/>
      <c r="U11" s="748"/>
    </row>
    <row r="12" spans="1:24">
      <c r="A12" s="31"/>
      <c r="B12" s="31"/>
      <c r="C12" s="1818" t="s">
        <v>118</v>
      </c>
      <c r="D12" s="1819">
        <v>319287</v>
      </c>
      <c r="E12" s="240">
        <f>'01BKH Chi tieu tong hop'!D67</f>
        <v>345748.01089760981</v>
      </c>
      <c r="F12" s="240">
        <f>CDKT!D105</f>
        <v>354528.68410000001</v>
      </c>
      <c r="G12" s="218">
        <f>F12/D12</f>
        <v>1.1103761947714752</v>
      </c>
      <c r="H12" s="218">
        <f t="shared" si="0"/>
        <v>1.0253961640432705</v>
      </c>
      <c r="I12" s="2335">
        <f>CDKT!F106</f>
        <v>388846.29573630274</v>
      </c>
      <c r="J12" s="2152">
        <f t="shared" si="1"/>
        <v>1.096797842249128</v>
      </c>
      <c r="K12" s="2319"/>
      <c r="L12" s="51"/>
      <c r="M12" s="5" t="s">
        <v>720</v>
      </c>
      <c r="N12" s="865">
        <v>1278.28</v>
      </c>
      <c r="O12" s="865">
        <f>(O10-O11+E48+E49)/O17</f>
        <v>1275.1019852191796</v>
      </c>
      <c r="P12" s="865">
        <f>(P10-P11+F48+F49+F53)/P17</f>
        <v>1469.2894334755108</v>
      </c>
      <c r="Q12" s="865">
        <f>(Q10-Q11+I48+I49)/Q17</f>
        <v>1594.3846834020478</v>
      </c>
      <c r="R12" s="1296">
        <f>P12/O12</f>
        <v>1.152291699414892</v>
      </c>
      <c r="S12" s="1296">
        <f>Q12/P12</f>
        <v>1.0851399643095725</v>
      </c>
      <c r="T12" s="599"/>
      <c r="U12" s="748"/>
    </row>
    <row r="13" spans="1:24">
      <c r="A13" s="31"/>
      <c r="B13" s="31"/>
      <c r="C13" s="1818" t="s">
        <v>3</v>
      </c>
      <c r="D13" s="240">
        <f>D22+D122+D131</f>
        <v>337645.13526799995</v>
      </c>
      <c r="E13" s="240">
        <f>E22+E122+E131</f>
        <v>340269.5826293563</v>
      </c>
      <c r="F13" s="240">
        <f>F22+F122+F131</f>
        <v>357327.56436500006</v>
      </c>
      <c r="G13" s="218">
        <f>F13/D13</f>
        <v>1.0582932405686152</v>
      </c>
      <c r="H13" s="218">
        <f t="shared" si="0"/>
        <v>1.0501307863131111</v>
      </c>
      <c r="I13" s="2335">
        <f>I22+I122+I131</f>
        <v>393112.84402063012</v>
      </c>
      <c r="J13" s="2152">
        <f>I13/F13</f>
        <v>1.1001469889937636</v>
      </c>
      <c r="K13" s="2320"/>
      <c r="L13" s="51"/>
      <c r="M13" s="5" t="s">
        <v>1010</v>
      </c>
      <c r="N13" s="1845">
        <v>123994</v>
      </c>
      <c r="O13" s="1845">
        <f>O10-O11+E48+E49</f>
        <v>130060.40249235631</v>
      </c>
      <c r="P13" s="1844">
        <f>P10-P11+F48+F49+F53</f>
        <v>143990.36448060005</v>
      </c>
      <c r="Q13" s="1844">
        <f>Q10-Q11+I48+I49</f>
        <v>157844.08365680274</v>
      </c>
      <c r="R13" s="1295">
        <f>P13/O13</f>
        <v>1.1071037896339158</v>
      </c>
      <c r="S13" s="1296">
        <f t="shared" si="2"/>
        <v>1.0962128210882418</v>
      </c>
      <c r="T13" s="1844"/>
      <c r="U13" s="748"/>
    </row>
    <row r="14" spans="1:24">
      <c r="A14" s="31"/>
      <c r="B14" s="31"/>
      <c r="C14" s="1818" t="s">
        <v>439</v>
      </c>
      <c r="D14" s="240">
        <f>D29+D127+D132</f>
        <v>243669.32322533333</v>
      </c>
      <c r="E14" s="240">
        <f>E29+E127+E132</f>
        <v>241413.47691099651</v>
      </c>
      <c r="F14" s="240">
        <f>F29+F127+F132</f>
        <v>247174.53568639999</v>
      </c>
      <c r="G14" s="218">
        <f>F14/D14</f>
        <v>1.0143851200252452</v>
      </c>
      <c r="H14" s="218">
        <f t="shared" si="0"/>
        <v>1.0238638656346739</v>
      </c>
      <c r="I14" s="2335">
        <f>I29+I127+I132</f>
        <v>271942.43671382737</v>
      </c>
      <c r="J14" s="2152">
        <f>I14/F14</f>
        <v>1.100204096504712</v>
      </c>
      <c r="K14" s="2320"/>
      <c r="L14" s="51"/>
      <c r="M14" s="5" t="s">
        <v>1012</v>
      </c>
      <c r="N14" s="1846">
        <v>28.51</v>
      </c>
      <c r="O14" s="1846">
        <v>26.72</v>
      </c>
      <c r="P14" s="1847">
        <f>O14*R12</f>
        <v>30.789234208365912</v>
      </c>
      <c r="Q14" s="1847">
        <f>IF(S12&gt;=1,P18*S12,P18-P18*(1-Q12/P12)*0.8-P18*(1-Q13/P13)*0.2)</f>
        <v>32.142564451225105</v>
      </c>
      <c r="R14" s="1297">
        <f t="shared" si="2"/>
        <v>1.152291699414892</v>
      </c>
      <c r="S14" s="863">
        <f>Q14/P14</f>
        <v>1.0439546574526843</v>
      </c>
      <c r="T14" s="1847"/>
      <c r="U14" s="748"/>
    </row>
    <row r="15" spans="1:24">
      <c r="A15" s="31"/>
      <c r="B15" s="31"/>
      <c r="C15" s="1818" t="s">
        <v>440</v>
      </c>
      <c r="D15" s="240">
        <f>D133</f>
        <v>93975.812042666657</v>
      </c>
      <c r="E15" s="240">
        <f>E133</f>
        <v>98856</v>
      </c>
      <c r="F15" s="240">
        <f>F133</f>
        <v>110153.02867860002</v>
      </c>
      <c r="G15" s="218">
        <f>F15/D15</f>
        <v>1.1721423447619546</v>
      </c>
      <c r="H15" s="218">
        <f t="shared" si="0"/>
        <v>1.1142776227907261</v>
      </c>
      <c r="I15" s="2335">
        <f>I133</f>
        <v>121171</v>
      </c>
      <c r="J15" s="2336">
        <f>I15/F15</f>
        <v>1.1000242249675019</v>
      </c>
      <c r="K15" s="2321"/>
      <c r="L15" s="51"/>
      <c r="M15" s="5" t="s">
        <v>1498</v>
      </c>
      <c r="N15" s="1964">
        <v>33187</v>
      </c>
      <c r="O15" s="1964">
        <f>O14*O17*12</f>
        <v>32705.279999999999</v>
      </c>
      <c r="P15" s="1282">
        <f>P14*P17*12</f>
        <v>36208.139429038318</v>
      </c>
      <c r="Q15" s="1282">
        <f>Q14*Q17*12</f>
        <v>38185.366568055426</v>
      </c>
      <c r="R15" s="1295">
        <f t="shared" si="2"/>
        <v>1.107103789633916</v>
      </c>
      <c r="S15" s="1296">
        <f t="shared" si="2"/>
        <v>1.0546072559981197</v>
      </c>
      <c r="T15" s="2351"/>
      <c r="U15" s="748"/>
      <c r="W15" s="28"/>
      <c r="X15" s="1848"/>
    </row>
    <row r="16" spans="1:24">
      <c r="A16" s="31"/>
      <c r="B16" s="31"/>
      <c r="C16" s="1818" t="s">
        <v>441</v>
      </c>
      <c r="D16" s="240">
        <f>D136</f>
        <v>75931.491269666658</v>
      </c>
      <c r="E16" s="240">
        <f>E136</f>
        <v>80185</v>
      </c>
      <c r="F16" s="240">
        <f>F136</f>
        <v>89348.157904600026</v>
      </c>
      <c r="G16" s="218">
        <f>F16/D16</f>
        <v>1.1766943650202364</v>
      </c>
      <c r="H16" s="218">
        <f>F16/E16</f>
        <v>1.1142752123788742</v>
      </c>
      <c r="I16" s="2335">
        <f>I136</f>
        <v>97929</v>
      </c>
      <c r="J16" s="2152">
        <f>I16/F16</f>
        <v>1.0960382653278875</v>
      </c>
      <c r="K16" s="2320"/>
      <c r="L16" s="51"/>
      <c r="M16" s="5" t="s">
        <v>1529</v>
      </c>
      <c r="N16" s="1962">
        <v>30862</v>
      </c>
      <c r="O16" s="1962">
        <f>('PHONG TCHC'!D64+'PHONG TCHC'!D66/0.6+'PHONG TCHC'!D67+'PHONG TCHC'!D69+'PHONG TCHC'!D70)/10^6</f>
        <v>32137.003554999999</v>
      </c>
      <c r="P16" s="1962">
        <f>('PHONG TCHC'!E64+'PHONG TCHC'!E66/0.6+'PHONG TCHC'!E67+'PHONG TCHC'!E69)/10^6</f>
        <v>34833.89888666667</v>
      </c>
      <c r="Q16" s="1962">
        <f>('PHONG TCHC'!F64+'PHONG TCHC'!F66+'PHONG TCHC'!F67+'PHONG TCHC'!F68+'PHONG TCHC'!F69+'PHONG TCHC'!F70)/10^6</f>
        <v>37645.239670000003</v>
      </c>
      <c r="R16" s="1297">
        <f t="shared" si="2"/>
        <v>1.0839186928878153</v>
      </c>
      <c r="S16" s="863">
        <f t="shared" si="2"/>
        <v>1.080707037488974</v>
      </c>
      <c r="T16" s="2352"/>
      <c r="U16" s="748"/>
    </row>
    <row r="17" spans="1:23">
      <c r="A17" s="31"/>
      <c r="B17" s="31"/>
      <c r="C17" s="1818" t="s">
        <v>442</v>
      </c>
      <c r="D17" s="240">
        <v>28594.754894999998</v>
      </c>
      <c r="E17" s="240">
        <f>'01BKH Chi tieu tong hop'!D55</f>
        <v>39588</v>
      </c>
      <c r="F17" s="240">
        <f>'01BKH Chi tieu tong hop'!E55</f>
        <v>32180</v>
      </c>
      <c r="G17" s="218">
        <f>F17/D17</f>
        <v>1.1253812147775013</v>
      </c>
      <c r="H17" s="218">
        <f t="shared" si="0"/>
        <v>0.81287258765282411</v>
      </c>
      <c r="I17" s="2335">
        <f>'01BKH Chi tieu tong hop'!G55</f>
        <v>42829</v>
      </c>
      <c r="J17" s="2152">
        <f t="shared" si="1"/>
        <v>1.3309198259788688</v>
      </c>
      <c r="K17" s="2319"/>
      <c r="L17" s="51"/>
      <c r="M17" s="5" t="s">
        <v>1339</v>
      </c>
      <c r="N17" s="130">
        <v>97</v>
      </c>
      <c r="O17" s="130">
        <v>102</v>
      </c>
      <c r="P17" s="1841">
        <v>98</v>
      </c>
      <c r="Q17" s="1849">
        <v>99</v>
      </c>
      <c r="R17" s="1297">
        <f>P17/O17</f>
        <v>0.96078431372549022</v>
      </c>
      <c r="S17" s="863">
        <f>Q17/P17</f>
        <v>1.010204081632653</v>
      </c>
      <c r="T17" s="1849"/>
    </row>
    <row r="18" spans="1:23">
      <c r="A18" s="31"/>
      <c r="B18" s="31"/>
      <c r="C18" s="1818" t="s">
        <v>443</v>
      </c>
      <c r="D18" s="132">
        <f t="shared" ref="D18:F19" si="3">D158</f>
        <v>0.50620994179777767</v>
      </c>
      <c r="E18" s="132">
        <f t="shared" si="3"/>
        <v>0.40092052859179922</v>
      </c>
      <c r="F18" s="132">
        <f t="shared" si="3"/>
        <v>0.59565438603333354</v>
      </c>
      <c r="G18" s="218">
        <f>F18/D18</f>
        <v>1.1766943650255044</v>
      </c>
      <c r="H18" s="218">
        <f t="shared" si="0"/>
        <v>1.4857168529771254</v>
      </c>
      <c r="I18" s="2337">
        <f>I158</f>
        <v>0.48964703653401359</v>
      </c>
      <c r="J18" s="2152">
        <f t="shared" si="1"/>
        <v>0.82203211797824716</v>
      </c>
      <c r="K18" s="2319"/>
      <c r="L18" s="51"/>
      <c r="M18" s="1850" t="s">
        <v>1013</v>
      </c>
      <c r="N18" s="1851">
        <v>26.51</v>
      </c>
      <c r="O18" s="1851">
        <f>(O16)/O17/12</f>
        <v>26.255721858660127</v>
      </c>
      <c r="P18" s="1851">
        <f>(P16)/P17/12</f>
        <v>29.620662318594103</v>
      </c>
      <c r="Q18" s="1851">
        <f>Q16/Q17/12</f>
        <v>31.687912180134685</v>
      </c>
      <c r="R18" s="1852">
        <f>P18/O18</f>
        <v>1.1281602721893587</v>
      </c>
      <c r="S18" s="1852">
        <f>Q18/P18</f>
        <v>1.0697908047870652</v>
      </c>
      <c r="T18" s="602"/>
    </row>
    <row r="19" spans="1:23">
      <c r="A19" s="31"/>
      <c r="B19" s="31"/>
      <c r="C19" s="1818" t="s">
        <v>444</v>
      </c>
      <c r="D19" s="132">
        <f t="shared" si="3"/>
        <v>0.23781579353267329</v>
      </c>
      <c r="E19" s="132">
        <f t="shared" si="3"/>
        <v>0.24114233547313299</v>
      </c>
      <c r="F19" s="132">
        <f t="shared" si="3"/>
        <v>0.26520039937096851</v>
      </c>
      <c r="G19" s="218">
        <f>F19/D19</f>
        <v>1.1151504928731022</v>
      </c>
      <c r="H19" s="218">
        <f t="shared" si="0"/>
        <v>1.0997670684852265</v>
      </c>
      <c r="I19" s="2337">
        <f>I159</f>
        <v>0.26347243306027751</v>
      </c>
      <c r="J19" s="2152">
        <f t="shared" si="1"/>
        <v>0.99348429974166863</v>
      </c>
      <c r="K19" s="2319"/>
      <c r="L19" s="51"/>
      <c r="M19" s="1853" t="s">
        <v>1305</v>
      </c>
      <c r="N19" s="1854">
        <v>23.93</v>
      </c>
      <c r="O19" s="1854">
        <f>O15/O17/12</f>
        <v>26.72</v>
      </c>
      <c r="P19" s="1854">
        <f>P16/P17/12</f>
        <v>29.620662318594103</v>
      </c>
      <c r="Q19" s="1854">
        <f>Q15/Q17/12</f>
        <v>32.142564451225105</v>
      </c>
      <c r="R19" s="1855"/>
      <c r="S19" s="1855">
        <f>Q19/P19</f>
        <v>1.0851399643095725</v>
      </c>
    </row>
    <row r="20" spans="1:23">
      <c r="A20" s="31"/>
      <c r="B20" s="31"/>
      <c r="C20" s="1818" t="s">
        <v>1404</v>
      </c>
      <c r="D20" s="1820">
        <f>D149</f>
        <v>45177.369828666604</v>
      </c>
      <c r="E20" s="1820">
        <f>E149</f>
        <v>48062.150752609843</v>
      </c>
      <c r="F20" s="1820">
        <f>F149</f>
        <v>53638.089082000035</v>
      </c>
      <c r="G20" s="218">
        <f>F20/D20</f>
        <v>1.1872778181957111</v>
      </c>
      <c r="H20" s="218">
        <f t="shared" si="0"/>
        <v>1.1160151645749521</v>
      </c>
      <c r="I20" s="2338">
        <f>I149</f>
        <v>59031.988219302722</v>
      </c>
      <c r="J20" s="2152">
        <f t="shared" si="1"/>
        <v>1.1005609862248575</v>
      </c>
      <c r="K20" s="2319"/>
      <c r="L20" s="51"/>
      <c r="M20" s="721" t="s">
        <v>1362</v>
      </c>
      <c r="N20" s="1856">
        <v>30.86</v>
      </c>
      <c r="O20" s="1856">
        <v>30.95</v>
      </c>
      <c r="P20" s="2002">
        <f>P18+(F89-310)/P17/12+1.33</f>
        <v>33.675267385770972</v>
      </c>
      <c r="Q20" s="2002">
        <f>Q18+(I89-310)/Q17/12+1.49</f>
        <v>35.869646186868692</v>
      </c>
      <c r="R20" s="1852">
        <f>P20/O20</f>
        <v>1.0880538735305645</v>
      </c>
      <c r="S20" s="1852">
        <f>Q20/P20</f>
        <v>1.065162921379651</v>
      </c>
    </row>
    <row r="21" spans="1:23">
      <c r="A21" s="31" t="s">
        <v>16</v>
      </c>
      <c r="B21" s="31"/>
      <c r="C21" s="1818" t="s">
        <v>445</v>
      </c>
      <c r="D21" s="1819"/>
      <c r="E21" s="153" t="s">
        <v>295</v>
      </c>
      <c r="F21" s="1821"/>
      <c r="G21" s="218"/>
      <c r="H21" s="218"/>
      <c r="I21" s="2339"/>
      <c r="J21" s="2152"/>
      <c r="K21" s="2319"/>
      <c r="L21" s="51"/>
      <c r="M21" s="599"/>
      <c r="N21" s="599"/>
      <c r="O21" s="599"/>
      <c r="P21" s="598"/>
      <c r="Q21" s="44"/>
      <c r="R21" s="1857"/>
    </row>
    <row r="22" spans="1:23">
      <c r="A22" s="31" t="s">
        <v>14</v>
      </c>
      <c r="B22" s="31"/>
      <c r="C22" s="16" t="s">
        <v>475</v>
      </c>
      <c r="D22" s="13">
        <f>(SUM(D23:D25))</f>
        <v>327850.75292999996</v>
      </c>
      <c r="E22" s="13">
        <f>ROUND((SUM(E23:E25)),0)</f>
        <v>328382</v>
      </c>
      <c r="F22" s="13">
        <f>SUM(F23:F25)</f>
        <v>344350.31394700002</v>
      </c>
      <c r="G22" s="218">
        <f>F22/D22</f>
        <v>1.0503264393006377</v>
      </c>
      <c r="H22" s="218">
        <f>F22/E22</f>
        <v>1.0486272510277665</v>
      </c>
      <c r="I22" s="2340">
        <f>ROUND((SUM(I23:I24)+I25+I26),6)</f>
        <v>383104.45652499999</v>
      </c>
      <c r="J22" s="2152">
        <f>I22/F22</f>
        <v>1.1125427827661709</v>
      </c>
      <c r="K22" s="2319"/>
      <c r="L22" s="51"/>
      <c r="M22" s="57"/>
      <c r="N22" s="599"/>
      <c r="O22" s="599"/>
      <c r="P22" s="1852"/>
      <c r="Q22" s="600"/>
      <c r="R22" s="1858"/>
      <c r="S22" s="598"/>
      <c r="U22" s="51"/>
    </row>
    <row r="23" spans="1:23">
      <c r="A23" s="1822">
        <v>1</v>
      </c>
      <c r="B23" s="1822" t="s">
        <v>783</v>
      </c>
      <c r="C23" s="6" t="s">
        <v>1545</v>
      </c>
      <c r="D23" s="1823">
        <v>2193.4217899999999</v>
      </c>
      <c r="E23" s="12">
        <v>0</v>
      </c>
      <c r="F23" s="12">
        <v>0</v>
      </c>
      <c r="G23" s="216">
        <f>F23/D23</f>
        <v>0</v>
      </c>
      <c r="H23" s="216"/>
      <c r="I23" s="2341">
        <v>0</v>
      </c>
      <c r="J23" s="2145"/>
      <c r="K23" s="2322"/>
      <c r="L23" s="51"/>
      <c r="M23" s="57"/>
      <c r="N23" s="57"/>
      <c r="P23" s="1852"/>
      <c r="Q23" s="57"/>
    </row>
    <row r="24" spans="1:23">
      <c r="A24" s="1822">
        <v>2</v>
      </c>
      <c r="B24" s="1822" t="s">
        <v>784</v>
      </c>
      <c r="C24" s="6" t="s">
        <v>2062</v>
      </c>
      <c r="D24" s="1823">
        <v>306377.10537999996</v>
      </c>
      <c r="E24" s="12">
        <v>304882</v>
      </c>
      <c r="F24" s="12">
        <v>323567.984933</v>
      </c>
      <c r="G24" s="216">
        <f>F24/D24</f>
        <v>1.0561101963923778</v>
      </c>
      <c r="H24" s="216">
        <f>F24/E24</f>
        <v>1.0612892362717379</v>
      </c>
      <c r="I24" s="2341">
        <v>325431.45652532403</v>
      </c>
      <c r="J24" s="2145">
        <f>I24/F24</f>
        <v>1.0057591346458763</v>
      </c>
      <c r="K24" s="2322"/>
      <c r="L24" s="51"/>
      <c r="M24" s="38"/>
      <c r="N24" s="38"/>
      <c r="O24" s="38"/>
      <c r="P24" s="44"/>
      <c r="Q24" s="599"/>
    </row>
    <row r="25" spans="1:23">
      <c r="A25" s="1822">
        <v>3</v>
      </c>
      <c r="B25" s="1822" t="s">
        <v>785</v>
      </c>
      <c r="C25" s="6" t="s">
        <v>2061</v>
      </c>
      <c r="D25" s="1823">
        <v>19280.225760000001</v>
      </c>
      <c r="E25" s="12">
        <v>23500</v>
      </c>
      <c r="F25" s="12">
        <v>20782.329013999999</v>
      </c>
      <c r="G25" s="216">
        <f>F25/D25</f>
        <v>1.0779090075343598</v>
      </c>
      <c r="H25" s="216">
        <f>F25/E25</f>
        <v>0.88435442612765958</v>
      </c>
      <c r="I25" s="2341">
        <v>29723</v>
      </c>
      <c r="J25" s="2145">
        <f>I25/F25</f>
        <v>1.4302054394373762</v>
      </c>
      <c r="K25" s="2322"/>
      <c r="L25" s="51"/>
      <c r="M25" s="748"/>
      <c r="N25" s="38"/>
      <c r="O25" s="38"/>
      <c r="P25" s="38"/>
      <c r="Q25" s="44"/>
      <c r="R25" s="598"/>
    </row>
    <row r="26" spans="1:23">
      <c r="A26" s="1822">
        <v>4</v>
      </c>
      <c r="B26" s="1822" t="s">
        <v>2059</v>
      </c>
      <c r="C26" s="180" t="s">
        <v>2060</v>
      </c>
      <c r="D26" s="1823"/>
      <c r="E26" s="12"/>
      <c r="F26" s="12"/>
      <c r="G26" s="216"/>
      <c r="H26" s="216"/>
      <c r="I26" s="2341">
        <v>27950</v>
      </c>
      <c r="J26" s="2145"/>
      <c r="K26" s="2322"/>
      <c r="L26" s="51"/>
      <c r="M26" s="748"/>
      <c r="N26" s="38"/>
      <c r="O26" s="38"/>
      <c r="P26" s="38"/>
      <c r="Q26" s="44"/>
      <c r="R26" s="598"/>
    </row>
    <row r="27" spans="1:23">
      <c r="A27" s="31" t="s">
        <v>15</v>
      </c>
      <c r="B27" s="31"/>
      <c r="C27" s="16" t="s">
        <v>82</v>
      </c>
      <c r="D27" s="13">
        <v>0</v>
      </c>
      <c r="E27" s="13">
        <v>0</v>
      </c>
      <c r="F27" s="13">
        <v>0</v>
      </c>
      <c r="G27" s="218"/>
      <c r="H27" s="218"/>
      <c r="I27" s="2340">
        <v>0</v>
      </c>
      <c r="J27" s="2152"/>
      <c r="K27" s="2319"/>
      <c r="L27" s="51"/>
      <c r="M27" s="38"/>
      <c r="N27" s="38"/>
      <c r="O27" s="38"/>
      <c r="P27" s="38"/>
    </row>
    <row r="28" spans="1:23">
      <c r="A28" s="31" t="s">
        <v>18</v>
      </c>
      <c r="B28" s="31"/>
      <c r="C28" s="16" t="s">
        <v>28</v>
      </c>
      <c r="D28" s="13">
        <f>D22+D27</f>
        <v>327850.75292999996</v>
      </c>
      <c r="E28" s="13">
        <f>E22+E27</f>
        <v>328382</v>
      </c>
      <c r="F28" s="13">
        <f>F22+F27</f>
        <v>344350.31394700002</v>
      </c>
      <c r="G28" s="218">
        <f>F28/D28</f>
        <v>1.0503264393006377</v>
      </c>
      <c r="H28" s="218">
        <f>F28/E28</f>
        <v>1.0486272510277665</v>
      </c>
      <c r="I28" s="2340">
        <f>I22+I27</f>
        <v>383104.45652499999</v>
      </c>
      <c r="J28" s="2152">
        <f>I28/F28</f>
        <v>1.1125427827661709</v>
      </c>
      <c r="K28" s="2319"/>
      <c r="L28" s="51"/>
      <c r="M28" s="44"/>
      <c r="N28" s="44"/>
      <c r="O28" s="748"/>
      <c r="P28" s="38"/>
      <c r="Q28" s="1857"/>
      <c r="T28" s="44"/>
    </row>
    <row r="29" spans="1:23">
      <c r="A29" s="31" t="s">
        <v>29</v>
      </c>
      <c r="B29" s="31"/>
      <c r="C29" s="16" t="s">
        <v>81</v>
      </c>
      <c r="D29" s="13">
        <f>D30+D44+D47+D54+D58+D99</f>
        <v>242896.12963133332</v>
      </c>
      <c r="E29" s="13">
        <f>E30+E44+E47+E54+E58+E99</f>
        <v>239038.27800688692</v>
      </c>
      <c r="F29" s="13">
        <f>F30+F44+F47+F54+F58+F99</f>
        <v>246319.93143940001</v>
      </c>
      <c r="G29" s="218">
        <f>F29/D29</f>
        <v>1.014095744601873</v>
      </c>
      <c r="H29" s="218">
        <f t="shared" ref="H29:H38" si="4">F29/E29</f>
        <v>1.0304622903629823</v>
      </c>
      <c r="I29" s="2340">
        <f>I30+I44+I47+I54+I58+I99</f>
        <v>270792.72284782736</v>
      </c>
      <c r="J29" s="2152">
        <f t="shared" ref="J29:J34" si="5">I29/F29</f>
        <v>1.0993536790361123</v>
      </c>
      <c r="K29" s="2319"/>
      <c r="L29" s="51"/>
      <c r="M29" s="38"/>
      <c r="N29" s="38"/>
      <c r="O29" s="38"/>
      <c r="P29" s="38"/>
      <c r="Q29" s="1857"/>
      <c r="R29" s="57"/>
      <c r="U29" s="57"/>
    </row>
    <row r="30" spans="1:23">
      <c r="A30" s="153" t="s">
        <v>13</v>
      </c>
      <c r="B30" s="153"/>
      <c r="C30" s="16" t="s">
        <v>301</v>
      </c>
      <c r="D30" s="107">
        <f>D31+D36+D40+D39</f>
        <v>84220.824117000011</v>
      </c>
      <c r="E30" s="107">
        <f>E31+E36+E40+E39</f>
        <v>92681.018996621904</v>
      </c>
      <c r="F30" s="107">
        <f>F31+F36+F40+F39</f>
        <v>79872.221523</v>
      </c>
      <c r="G30" s="218">
        <f>F30/D30</f>
        <v>0.94836665825118371</v>
      </c>
      <c r="H30" s="218">
        <f t="shared" si="4"/>
        <v>0.86179697189034177</v>
      </c>
      <c r="I30" s="2340">
        <f>I31+I36+I40+I39</f>
        <v>77219.186270022939</v>
      </c>
      <c r="J30" s="2152">
        <f t="shared" si="5"/>
        <v>0.96678400572327772</v>
      </c>
      <c r="K30" s="2319"/>
      <c r="L30" s="51"/>
      <c r="M30" s="57"/>
      <c r="N30" s="57"/>
      <c r="O30" s="2005"/>
      <c r="P30" s="11"/>
      <c r="U30" s="57"/>
      <c r="V30" s="598"/>
      <c r="W30" s="598"/>
    </row>
    <row r="31" spans="1:23" s="5" customFormat="1" ht="16.2">
      <c r="A31" s="1824"/>
      <c r="B31" s="1824" t="s">
        <v>786</v>
      </c>
      <c r="C31" s="1825" t="s">
        <v>871</v>
      </c>
      <c r="D31" s="107">
        <f>D32+D35</f>
        <v>78760.423196000003</v>
      </c>
      <c r="E31" s="107">
        <f>E32+E35</f>
        <v>89796.918996621898</v>
      </c>
      <c r="F31" s="13">
        <f>F32+F35</f>
        <v>75828.530232000005</v>
      </c>
      <c r="G31" s="218">
        <f>F31/D31</f>
        <v>0.96277454024461229</v>
      </c>
      <c r="H31" s="218">
        <f t="shared" si="4"/>
        <v>0.84444467671382606</v>
      </c>
      <c r="I31" s="2340">
        <f>I32+I35</f>
        <v>73591.720336689614</v>
      </c>
      <c r="J31" s="2152">
        <f t="shared" si="5"/>
        <v>0.97050173742697121</v>
      </c>
      <c r="K31" s="2319"/>
      <c r="L31" s="51"/>
      <c r="M31" s="57"/>
      <c r="N31" s="601"/>
      <c r="O31" s="601"/>
      <c r="P31" s="1859"/>
      <c r="U31" s="101"/>
    </row>
    <row r="32" spans="1:23" ht="16.2">
      <c r="A32" s="1824"/>
      <c r="B32" s="1824"/>
      <c r="C32" s="180" t="s">
        <v>501</v>
      </c>
      <c r="D32" s="104">
        <f>D33+D34</f>
        <v>78080.304312000007</v>
      </c>
      <c r="E32" s="104">
        <f>E33+E34</f>
        <v>89196.300690464996</v>
      </c>
      <c r="F32" s="104">
        <f>F33+F34</f>
        <v>75828.530232000005</v>
      </c>
      <c r="G32" s="216">
        <f>F32/D32</f>
        <v>0.97116079272690625</v>
      </c>
      <c r="H32" s="216">
        <f t="shared" si="4"/>
        <v>0.85013088709973827</v>
      </c>
      <c r="I32" s="2342">
        <f>'PHONG KTVT'!G13/10^6</f>
        <v>72992.369502068526</v>
      </c>
      <c r="J32" s="2145">
        <f t="shared" si="5"/>
        <v>0.96259770931529143</v>
      </c>
      <c r="K32" s="2322"/>
      <c r="L32" s="51"/>
      <c r="M32" s="57"/>
      <c r="N32" s="601"/>
    </row>
    <row r="33" spans="1:22" ht="16.2">
      <c r="A33" s="1824"/>
      <c r="B33" s="1824"/>
      <c r="C33" s="6" t="s">
        <v>1357</v>
      </c>
      <c r="D33" s="1826">
        <f>'PHONG KTVT'!C15/10^6</f>
        <v>2857.71</v>
      </c>
      <c r="E33" s="1826">
        <f>'PHONG KTVT'!D15/10^6</f>
        <v>4568.3088740000012</v>
      </c>
      <c r="F33" s="1826">
        <f>'PHONG KTVT'!E15/10^6</f>
        <v>4030.0669165599998</v>
      </c>
      <c r="G33" s="216">
        <f>F33/D33</f>
        <v>1.4102434874637384</v>
      </c>
      <c r="H33" s="216">
        <f t="shared" si="4"/>
        <v>0.88217916688966835</v>
      </c>
      <c r="I33" s="2341">
        <f>I32*5.3%</f>
        <v>3868.5955836096318</v>
      </c>
      <c r="J33" s="2145">
        <f t="shared" si="5"/>
        <v>0.95993333701560535</v>
      </c>
      <c r="K33" s="2322"/>
      <c r="L33" s="51"/>
      <c r="M33" s="748"/>
      <c r="U33" s="57"/>
    </row>
    <row r="34" spans="1:22" ht="16.2">
      <c r="A34" s="1824"/>
      <c r="B34" s="1824"/>
      <c r="C34" s="6" t="s">
        <v>426</v>
      </c>
      <c r="D34" s="1826">
        <f>'PHONG KTVT'!C18/10^6</f>
        <v>75222.594312000001</v>
      </c>
      <c r="E34" s="1826">
        <f>'PHONG KTVT'!D18/10^6</f>
        <v>84627.991816465001</v>
      </c>
      <c r="F34" s="1826">
        <f>'PHONG KTVT'!E18/10^6</f>
        <v>71798.463315440007</v>
      </c>
      <c r="G34" s="216">
        <f>F34/D34</f>
        <v>0.95448001989458431</v>
      </c>
      <c r="H34" s="216">
        <f t="shared" si="4"/>
        <v>0.84840088692109417</v>
      </c>
      <c r="I34" s="2341">
        <f>I32-I33</f>
        <v>69123.773918458901</v>
      </c>
      <c r="J34" s="2145">
        <f t="shared" si="5"/>
        <v>0.96274726124387788</v>
      </c>
      <c r="K34" s="2322"/>
      <c r="L34" s="51"/>
      <c r="M34" s="57"/>
      <c r="N34" s="57"/>
    </row>
    <row r="35" spans="1:22" ht="16.2">
      <c r="A35" s="1824"/>
      <c r="B35" s="1824"/>
      <c r="C35" s="1827" t="s">
        <v>502</v>
      </c>
      <c r="D35" s="104">
        <f>'PHONG KTVT'!C29/10^6</f>
        <v>680.11888399999998</v>
      </c>
      <c r="E35" s="104">
        <f>'PHONG KTVT'!D29/10^6</f>
        <v>600.61830615690019</v>
      </c>
      <c r="F35" s="104"/>
      <c r="G35" s="216">
        <f>F35/D35</f>
        <v>0</v>
      </c>
      <c r="H35" s="216">
        <f t="shared" si="4"/>
        <v>0</v>
      </c>
      <c r="I35" s="2341">
        <f>'PHONG KTVT'!G29/10^6</f>
        <v>599.35083462109048</v>
      </c>
      <c r="J35" s="2145">
        <v>0</v>
      </c>
      <c r="K35" s="2322"/>
      <c r="L35" s="51"/>
      <c r="M35" s="38"/>
      <c r="N35" s="38"/>
      <c r="O35" s="38"/>
    </row>
    <row r="36" spans="1:22" s="5" customFormat="1">
      <c r="A36" s="153"/>
      <c r="B36" s="153" t="s">
        <v>787</v>
      </c>
      <c r="C36" s="1828" t="s">
        <v>872</v>
      </c>
      <c r="D36" s="13">
        <f>SUM(D37:D38)</f>
        <v>4493.1651160000001</v>
      </c>
      <c r="E36" s="13">
        <f>SUM(E37:E38)</f>
        <v>2441</v>
      </c>
      <c r="F36" s="13">
        <f>'PHONG KTVT'!E56/10^6</f>
        <v>3287.0782490000001</v>
      </c>
      <c r="G36" s="218">
        <f>F36/D36</f>
        <v>0.73157299234226492</v>
      </c>
      <c r="H36" s="218">
        <f t="shared" si="4"/>
        <v>1.3466113269151987</v>
      </c>
      <c r="I36" s="2340">
        <f>SUM(I37:I38)</f>
        <v>2591.1325999999999</v>
      </c>
      <c r="J36" s="2152">
        <f>I36/F36</f>
        <v>0.78827834438936106</v>
      </c>
      <c r="K36" s="2319"/>
      <c r="L36" s="51"/>
      <c r="M36" s="175"/>
      <c r="N36" s="175"/>
      <c r="O36" s="175"/>
      <c r="P36" s="18"/>
      <c r="Q36" s="18"/>
      <c r="R36" s="18"/>
    </row>
    <row r="37" spans="1:22" ht="16.2">
      <c r="A37" s="1824"/>
      <c r="B37" s="1824"/>
      <c r="C37" s="6" t="s">
        <v>1357</v>
      </c>
      <c r="D37" s="12">
        <f>('PHONG KTVT'!C44+'PHONG KTVT'!C58)/10^6</f>
        <v>458.32512000000003</v>
      </c>
      <c r="E37" s="12">
        <f>('PHONG KTVT'!D44+'PHONG KTVT'!D58)/10^6</f>
        <v>360</v>
      </c>
      <c r="F37" s="12"/>
      <c r="G37" s="216">
        <f>F37/D37</f>
        <v>0</v>
      </c>
      <c r="H37" s="216">
        <f t="shared" si="4"/>
        <v>0</v>
      </c>
      <c r="I37" s="2341">
        <f>('PHONG KTVT'!G44+'PHONG KTVT'!G58)/10^6</f>
        <v>159.65</v>
      </c>
      <c r="J37" s="2145"/>
      <c r="K37" s="2322"/>
      <c r="L37" s="51"/>
      <c r="M37" s="38"/>
      <c r="N37" s="38"/>
      <c r="O37" s="38"/>
    </row>
    <row r="38" spans="1:22" ht="16.2">
      <c r="A38" s="1824"/>
      <c r="B38" s="1824"/>
      <c r="C38" s="6" t="s">
        <v>1358</v>
      </c>
      <c r="D38" s="12">
        <f>('PHONG KTVT'!C45+'PHONG KTVT'!C59)/10^6</f>
        <v>4034.8399960000002</v>
      </c>
      <c r="E38" s="12">
        <f>('PHONG KTVT'!D45+'PHONG KTVT'!D59)/10^6</f>
        <v>2081</v>
      </c>
      <c r="F38" s="2107"/>
      <c r="G38" s="216">
        <f>F38/D38</f>
        <v>0</v>
      </c>
      <c r="H38" s="216">
        <f t="shared" si="4"/>
        <v>0</v>
      </c>
      <c r="I38" s="2341">
        <f>('PHONG KTVT'!G45+'PHONG KTVT'!G59)/10^6</f>
        <v>2431.4825999999998</v>
      </c>
      <c r="J38" s="2145"/>
      <c r="K38" s="2322"/>
      <c r="L38" s="51"/>
      <c r="M38" s="38"/>
      <c r="N38" s="38"/>
      <c r="O38" s="38"/>
    </row>
    <row r="39" spans="1:22" s="5" customFormat="1">
      <c r="A39" s="153"/>
      <c r="B39" s="153" t="s">
        <v>788</v>
      </c>
      <c r="C39" s="1828" t="s">
        <v>873</v>
      </c>
      <c r="D39" s="13">
        <f>'PHONG KTVT'!C55/10^6</f>
        <v>0</v>
      </c>
      <c r="E39" s="13">
        <f>'PHONG KTVT'!D55/10^6</f>
        <v>253.5</v>
      </c>
      <c r="F39" s="13">
        <f>'PHONG KTVT'!E55/10^6</f>
        <v>0</v>
      </c>
      <c r="G39" s="218"/>
      <c r="H39" s="218"/>
      <c r="I39" s="2340">
        <f>'PHONG KTVT'!G55/10^6</f>
        <v>180</v>
      </c>
      <c r="J39" s="2152"/>
      <c r="K39" s="2319"/>
      <c r="L39" s="51"/>
      <c r="M39" s="175"/>
      <c r="N39" s="175"/>
      <c r="O39" s="175"/>
      <c r="P39" s="18"/>
      <c r="Q39" s="18"/>
      <c r="R39" s="18"/>
    </row>
    <row r="40" spans="1:22" s="5" customFormat="1" ht="16.2">
      <c r="A40" s="1824"/>
      <c r="B40" s="1824" t="s">
        <v>789</v>
      </c>
      <c r="C40" s="1829" t="s">
        <v>874</v>
      </c>
      <c r="D40" s="13">
        <f>SUM(D41:D43)</f>
        <v>967.23580500000003</v>
      </c>
      <c r="E40" s="13">
        <f>SUM(E41:E43)</f>
        <v>189.6</v>
      </c>
      <c r="F40" s="13">
        <f>'PHONG KTVT'!E73/10^6</f>
        <v>756.61304199999995</v>
      </c>
      <c r="G40" s="218">
        <f>F40/D40</f>
        <v>0.78224259078167602</v>
      </c>
      <c r="H40" s="218">
        <f>F40/E40</f>
        <v>3.9905751160337553</v>
      </c>
      <c r="I40" s="2340">
        <f>SUM(I41:I43)</f>
        <v>856.33333333333337</v>
      </c>
      <c r="J40" s="2152">
        <f>I40/F40</f>
        <v>1.1317982717687987</v>
      </c>
      <c r="K40" s="2319"/>
      <c r="L40" s="51"/>
      <c r="P40" s="18"/>
      <c r="Q40" s="18"/>
      <c r="R40" s="18"/>
      <c r="U40" s="266"/>
    </row>
    <row r="41" spans="1:22" ht="16.2">
      <c r="A41" s="1824"/>
      <c r="B41" s="1824"/>
      <c r="C41" s="6" t="s">
        <v>417</v>
      </c>
      <c r="D41" s="12">
        <v>0</v>
      </c>
      <c r="E41" s="12">
        <v>0</v>
      </c>
      <c r="F41" s="12">
        <v>0</v>
      </c>
      <c r="G41" s="216"/>
      <c r="H41" s="216"/>
      <c r="I41" s="2341">
        <v>0</v>
      </c>
      <c r="J41" s="2145"/>
      <c r="K41" s="2322"/>
      <c r="L41" s="51"/>
    </row>
    <row r="42" spans="1:22" ht="16.2">
      <c r="A42" s="1824"/>
      <c r="B42" s="1824"/>
      <c r="C42" s="6" t="s">
        <v>1357</v>
      </c>
      <c r="D42" s="104">
        <f>'PHONG KTVT'!C72/10^6</f>
        <v>15.252022</v>
      </c>
      <c r="E42" s="104">
        <f>'PHONG KTVT'!D72/10^6</f>
        <v>28</v>
      </c>
      <c r="F42" s="104">
        <v>13</v>
      </c>
      <c r="G42" s="216">
        <f>F42/D42</f>
        <v>0.85234600369708358</v>
      </c>
      <c r="H42" s="216">
        <f t="shared" ref="H42:H52" si="6">F42/E42</f>
        <v>0.4642857142857143</v>
      </c>
      <c r="I42" s="2342">
        <f>'PHONG KTVT'!G72/10^6</f>
        <v>13</v>
      </c>
      <c r="J42" s="2145">
        <f t="shared" ref="J42:J52" si="7">I42/F42</f>
        <v>1</v>
      </c>
      <c r="K42" s="2322"/>
      <c r="L42" s="51"/>
    </row>
    <row r="43" spans="1:22">
      <c r="A43" s="1822"/>
      <c r="B43" s="1822"/>
      <c r="C43" s="6" t="s">
        <v>1358</v>
      </c>
      <c r="D43" s="12">
        <f>'PHONG KTVT'!C73/10^6</f>
        <v>951.98378300000002</v>
      </c>
      <c r="E43" s="12">
        <f>'PHONG KTVT'!D73/10^6</f>
        <v>161.6</v>
      </c>
      <c r="F43" s="12">
        <f>F40-F42</f>
        <v>743.61304199999995</v>
      </c>
      <c r="G43" s="216">
        <f>F43/D43</f>
        <v>0.78111944266176636</v>
      </c>
      <c r="H43" s="216">
        <f t="shared" si="6"/>
        <v>4.6015658539603956</v>
      </c>
      <c r="I43" s="2341">
        <f>'PHONG KTVT'!G73/10^6+'PHONG TCKT'!G74/10^6</f>
        <v>843.33333333333337</v>
      </c>
      <c r="J43" s="2145">
        <f t="shared" si="7"/>
        <v>1.134102396947112</v>
      </c>
      <c r="K43" s="2322"/>
      <c r="L43" s="51"/>
    </row>
    <row r="44" spans="1:22">
      <c r="A44" s="153" t="s">
        <v>16</v>
      </c>
      <c r="B44" s="153"/>
      <c r="C44" s="16" t="s">
        <v>63</v>
      </c>
      <c r="D44" s="13">
        <f>SUM(D45:D46)</f>
        <v>30879.606460333336</v>
      </c>
      <c r="E44" s="13">
        <f>SUM(E45:E46)</f>
        <v>36817.631071999996</v>
      </c>
      <c r="F44" s="13">
        <f>SUM(F45:F46)</f>
        <v>28341.858514</v>
      </c>
      <c r="G44" s="218">
        <f>F44/D44</f>
        <v>0.91781799584806167</v>
      </c>
      <c r="H44" s="218">
        <f t="shared" si="6"/>
        <v>0.76979038815873557</v>
      </c>
      <c r="I44" s="2340">
        <f>SUM(I45:I46)</f>
        <v>30711.16408942857</v>
      </c>
      <c r="J44" s="2152">
        <f t="shared" si="7"/>
        <v>1.0835973962066816</v>
      </c>
      <c r="K44" s="2319"/>
      <c r="L44" s="51"/>
      <c r="M44" s="57"/>
      <c r="N44" s="57"/>
      <c r="O44" s="598"/>
      <c r="P44" s="598"/>
      <c r="U44" s="57"/>
      <c r="V44" s="57"/>
    </row>
    <row r="45" spans="1:22" ht="16.2">
      <c r="A45" s="1824"/>
      <c r="B45" s="1824"/>
      <c r="C45" s="6" t="s">
        <v>339</v>
      </c>
      <c r="D45" s="104">
        <f>'PHONG TCKT'!C22/10^6</f>
        <v>30504.369373333335</v>
      </c>
      <c r="E45" s="104">
        <f>'PHONG TCKT'!D22/10^6</f>
        <v>36482.778084999998</v>
      </c>
      <c r="F45" s="104">
        <f>'PHONG TCKT'!E22/10^6</f>
        <v>27922.083521</v>
      </c>
      <c r="G45" s="216">
        <f>F45/D45</f>
        <v>0.91534701731645218</v>
      </c>
      <c r="H45" s="216">
        <f t="shared" si="6"/>
        <v>0.76534970708495054</v>
      </c>
      <c r="I45" s="2342">
        <f>'PHONG TCKT'!F22/10^6</f>
        <v>30078.97611</v>
      </c>
      <c r="J45" s="2145">
        <f t="shared" si="7"/>
        <v>1.077246835372361</v>
      </c>
      <c r="K45" s="2322"/>
      <c r="L45" s="51"/>
      <c r="M45" s="598"/>
      <c r="N45" s="598"/>
      <c r="O45" s="600"/>
      <c r="P45" s="598"/>
    </row>
    <row r="46" spans="1:22" s="5" customFormat="1" ht="16.2">
      <c r="A46" s="1824"/>
      <c r="B46" s="1824"/>
      <c r="C46" s="6" t="s">
        <v>79</v>
      </c>
      <c r="D46" s="104">
        <f>'PHONG TCKT'!C30/10^6</f>
        <v>375.23708699999997</v>
      </c>
      <c r="E46" s="104">
        <f>'PHONG TCKT'!D30/10^6</f>
        <v>334.85298699999998</v>
      </c>
      <c r="F46" s="104">
        <f>'PHONG TCKT'!E30/10^6</f>
        <v>419.77499299999999</v>
      </c>
      <c r="G46" s="216">
        <f>F46/D46</f>
        <v>1.1186927080051658</v>
      </c>
      <c r="H46" s="216">
        <f t="shared" si="6"/>
        <v>1.2536098207181292</v>
      </c>
      <c r="I46" s="2341">
        <f>'PHONG TCKT'!F30/10^6</f>
        <v>632.18797942857134</v>
      </c>
      <c r="J46" s="2145">
        <f t="shared" si="7"/>
        <v>1.5060162943736177</v>
      </c>
      <c r="K46" s="2322"/>
      <c r="L46" s="51"/>
    </row>
    <row r="47" spans="1:22">
      <c r="A47" s="153" t="s">
        <v>17</v>
      </c>
      <c r="B47" s="153"/>
      <c r="C47" s="16" t="s">
        <v>64</v>
      </c>
      <c r="D47" s="13">
        <f>D48+D49+D50+D53</f>
        <v>33996.896262999995</v>
      </c>
      <c r="E47" s="13">
        <f>E48+E49+E50+E53</f>
        <v>34544.019863000001</v>
      </c>
      <c r="F47" s="13">
        <f>F48+F49+F50+F53</f>
        <v>37624.835802000001</v>
      </c>
      <c r="G47" s="218">
        <f>F47/D47</f>
        <v>1.1067138456091481</v>
      </c>
      <c r="H47" s="218">
        <f t="shared" si="6"/>
        <v>1.0891852179108967</v>
      </c>
      <c r="I47" s="2340">
        <f>I48+I49+I50+I53</f>
        <v>41018.876349999999</v>
      </c>
      <c r="J47" s="2152">
        <f t="shared" si="7"/>
        <v>1.0902074514254647</v>
      </c>
      <c r="K47" s="2319"/>
      <c r="L47" s="51"/>
      <c r="M47" s="57"/>
      <c r="N47" s="57"/>
      <c r="O47" s="57"/>
      <c r="P47" s="1857"/>
      <c r="Q47" s="38"/>
      <c r="R47" s="38"/>
      <c r="U47" s="57"/>
    </row>
    <row r="48" spans="1:22" ht="16.2">
      <c r="A48" s="1824"/>
      <c r="B48" s="1824" t="s">
        <v>790</v>
      </c>
      <c r="C48" s="6" t="s">
        <v>1347</v>
      </c>
      <c r="D48" s="12">
        <f>'PHONG TCHC'!C65/10^6</f>
        <v>19763.683783</v>
      </c>
      <c r="E48" s="12">
        <f>'PHONG TCHC'!D65/10^6</f>
        <v>21075.035283000001</v>
      </c>
      <c r="F48" s="12">
        <f>'PHONG TCHC'!E65/10^6</f>
        <v>23278.566986999998</v>
      </c>
      <c r="G48" s="216">
        <f>F48/D48</f>
        <v>1.1778455495742839</v>
      </c>
      <c r="H48" s="216">
        <f t="shared" si="6"/>
        <v>1.1045564894393063</v>
      </c>
      <c r="I48" s="2341">
        <f>'PHONG TCHC'!G65/10^6</f>
        <v>25543.676350000002</v>
      </c>
      <c r="J48" s="2145">
        <f t="shared" si="7"/>
        <v>1.0973045017876299</v>
      </c>
      <c r="K48" s="2322"/>
      <c r="L48" s="51"/>
      <c r="M48" s="57"/>
      <c r="O48" s="57"/>
      <c r="P48" s="57"/>
      <c r="Q48" s="38"/>
      <c r="R48" s="38"/>
    </row>
    <row r="49" spans="1:19" ht="16.2">
      <c r="A49" s="1824"/>
      <c r="B49" s="1824" t="s">
        <v>791</v>
      </c>
      <c r="C49" s="6" t="s">
        <v>1346</v>
      </c>
      <c r="D49" s="12">
        <f>'PHONG TCHC'!C64/10^6</f>
        <v>10218.012479999999</v>
      </c>
      <c r="E49" s="12">
        <f>'PHONG TCHC'!D64/10^6</f>
        <v>10128.78458</v>
      </c>
      <c r="F49" s="12">
        <f>'PHONG TCHC'!E64/10^6</f>
        <v>10522.768814999999</v>
      </c>
      <c r="G49" s="216">
        <f>F49/D49</f>
        <v>1.0298254025033251</v>
      </c>
      <c r="H49" s="216">
        <f t="shared" si="6"/>
        <v>1.0388974838874498</v>
      </c>
      <c r="I49" s="2341">
        <f>'PHONG TCHC'!G64/10^6</f>
        <v>11130</v>
      </c>
      <c r="J49" s="2145">
        <f t="shared" si="7"/>
        <v>1.0577064074746567</v>
      </c>
      <c r="K49" s="2322"/>
      <c r="L49" s="51"/>
      <c r="M49" s="57"/>
      <c r="O49" s="57"/>
      <c r="Q49" s="38"/>
      <c r="R49" s="38"/>
    </row>
    <row r="50" spans="1:19" ht="16.2">
      <c r="A50" s="1824"/>
      <c r="B50" s="1824" t="s">
        <v>792</v>
      </c>
      <c r="C50" s="6" t="s">
        <v>1345</v>
      </c>
      <c r="D50" s="12">
        <f>D51+D52</f>
        <v>3979.2</v>
      </c>
      <c r="E50" s="12">
        <f>E51+E52</f>
        <v>3340.2</v>
      </c>
      <c r="F50" s="12">
        <f>F51+F52</f>
        <v>3787.5</v>
      </c>
      <c r="G50" s="216">
        <f>F50/D50</f>
        <v>0.9518244873341376</v>
      </c>
      <c r="H50" s="216">
        <f t="shared" si="6"/>
        <v>1.1339141368780312</v>
      </c>
      <c r="I50" s="2341">
        <f>I51+I52</f>
        <v>4345.2</v>
      </c>
      <c r="J50" s="2145">
        <f t="shared" si="7"/>
        <v>1.1472475247524752</v>
      </c>
      <c r="K50" s="2322"/>
      <c r="L50" s="51"/>
      <c r="M50" s="57"/>
      <c r="O50" s="57"/>
      <c r="P50" s="1860"/>
      <c r="Q50" s="38"/>
      <c r="R50" s="38"/>
    </row>
    <row r="51" spans="1:19" s="24" customFormat="1" ht="16.2">
      <c r="A51" s="1824"/>
      <c r="B51" s="1824"/>
      <c r="C51" s="1830" t="s">
        <v>1344</v>
      </c>
      <c r="D51" s="121">
        <f>'PHONG TCHC'!C63/10^6</f>
        <v>3834</v>
      </c>
      <c r="E51" s="121">
        <f>'PHONG TCHC'!D63/10^6</f>
        <v>3195</v>
      </c>
      <c r="F51" s="12">
        <f>'PHONG TCHC'!E63/10^6</f>
        <v>3642.3</v>
      </c>
      <c r="G51" s="217">
        <v>0</v>
      </c>
      <c r="H51" s="217">
        <f t="shared" si="6"/>
        <v>1.1400000000000001</v>
      </c>
      <c r="I51" s="2343">
        <f>'PHONG TCHC'!G63/10^6</f>
        <v>4200</v>
      </c>
      <c r="J51" s="2344">
        <f t="shared" si="7"/>
        <v>1.1531175356230952</v>
      </c>
      <c r="K51" s="2323"/>
      <c r="L51" s="51"/>
    </row>
    <row r="52" spans="1:19" s="24" customFormat="1">
      <c r="A52" s="1831"/>
      <c r="B52" s="1831"/>
      <c r="C52" s="1830" t="s">
        <v>1343</v>
      </c>
      <c r="D52" s="121">
        <f>'PHONG TCHC'!C62/10^6</f>
        <v>145.19999999999999</v>
      </c>
      <c r="E52" s="121">
        <f>'PHONG TCHC'!D62/10^6</f>
        <v>145.19999999999999</v>
      </c>
      <c r="F52" s="121">
        <f>'PHONG TCHC'!E62/10^6</f>
        <v>145.19999999999999</v>
      </c>
      <c r="G52" s="217">
        <f>F52/D52</f>
        <v>1</v>
      </c>
      <c r="H52" s="217">
        <f t="shared" si="6"/>
        <v>1</v>
      </c>
      <c r="I52" s="2343">
        <f>'PHONG TCHC'!G62/10^6</f>
        <v>145.19999999999999</v>
      </c>
      <c r="J52" s="2344">
        <f t="shared" si="7"/>
        <v>1</v>
      </c>
      <c r="K52" s="2323"/>
      <c r="L52" s="51"/>
    </row>
    <row r="53" spans="1:19">
      <c r="A53" s="1822"/>
      <c r="B53" s="1822" t="s">
        <v>793</v>
      </c>
      <c r="C53" s="6" t="s">
        <v>866</v>
      </c>
      <c r="D53" s="12">
        <f>'PHONG TCHC'!C70/10^6</f>
        <v>36</v>
      </c>
      <c r="E53" s="12">
        <f>'PHONG TCHC'!D70/10^6</f>
        <v>0</v>
      </c>
      <c r="F53" s="12">
        <f>'PHONG TCHC'!E70/10^6</f>
        <v>36</v>
      </c>
      <c r="G53" s="216">
        <f>F53/D53</f>
        <v>1</v>
      </c>
      <c r="H53" s="216"/>
      <c r="I53" s="2341">
        <f>'PHONG TCHC'!G70/10^6</f>
        <v>0</v>
      </c>
      <c r="J53" s="2145"/>
      <c r="K53" s="2322"/>
      <c r="L53" s="51"/>
      <c r="M53" s="1860"/>
      <c r="O53" s="57"/>
      <c r="P53" s="599"/>
    </row>
    <row r="54" spans="1:19">
      <c r="A54" s="153" t="s">
        <v>23</v>
      </c>
      <c r="B54" s="153" t="s">
        <v>794</v>
      </c>
      <c r="C54" s="16" t="s">
        <v>1411</v>
      </c>
      <c r="D54" s="107">
        <f>SUM(D55:D57)</f>
        <v>2843.7618630000002</v>
      </c>
      <c r="E54" s="107">
        <f>SUM(E55:E57)</f>
        <v>3075.0150774399999</v>
      </c>
      <c r="F54" s="107">
        <f>SUM(F55:F57)</f>
        <v>2949.9569729999998</v>
      </c>
      <c r="G54" s="218">
        <f>F54/D54</f>
        <v>1.037343179603643</v>
      </c>
      <c r="H54" s="218">
        <f t="shared" ref="H54:H70" si="8">F54/E54</f>
        <v>0.959330897153157</v>
      </c>
      <c r="I54" s="2345">
        <f>SUM(I55:I57)</f>
        <v>3185.6184197599996</v>
      </c>
      <c r="J54" s="2152">
        <f t="shared" ref="J54:J60" si="9">I54/F54</f>
        <v>1.0798864013668446</v>
      </c>
      <c r="K54" s="2319"/>
      <c r="L54" s="51"/>
      <c r="M54" s="57"/>
      <c r="N54" s="57"/>
      <c r="P54" s="1860"/>
    </row>
    <row r="55" spans="1:19">
      <c r="A55" s="1831"/>
      <c r="B55" s="1831"/>
      <c r="C55" s="6" t="s">
        <v>1340</v>
      </c>
      <c r="D55" s="12">
        <f>'PHONG TCHC'!C75/10^6+'PHONG TCHC'!C84/10^6+'PHONG TCHC'!C93/10^6+'PHONG TCHC'!C102/10^6</f>
        <v>159.743403</v>
      </c>
      <c r="E55" s="12">
        <f>'PHONG TCHC'!D75/10^6+'PHONG TCHC'!D84/10^6+'PHONG TCHC'!D93/10^6+'PHONG TCHC'!D102/10^6</f>
        <v>177.75061199999999</v>
      </c>
      <c r="F55" s="12">
        <f>'PHONG TCHC'!E75/10^6</f>
        <v>200.52773500000001</v>
      </c>
      <c r="G55" s="216">
        <f>F55/D55</f>
        <v>1.2553115260728482</v>
      </c>
      <c r="H55" s="216">
        <f t="shared" si="8"/>
        <v>1.1281408977652354</v>
      </c>
      <c r="I55" s="2341">
        <f>'PHONG TCHC'!G75/10^6+'PHONG TCHC'!G84/10^6+'PHONG TCHC'!G93/10^6+'PHONG TCHC'!G102/10^6</f>
        <v>255.91311719999999</v>
      </c>
      <c r="J55" s="2145">
        <f t="shared" si="9"/>
        <v>1.2761981139416947</v>
      </c>
      <c r="K55" s="2322"/>
      <c r="L55" s="51"/>
      <c r="M55" s="57"/>
      <c r="N55" s="57"/>
      <c r="O55" s="57"/>
      <c r="P55" s="1860"/>
    </row>
    <row r="56" spans="1:19">
      <c r="A56" s="1831"/>
      <c r="B56" s="1831"/>
      <c r="C56" s="6" t="s">
        <v>397</v>
      </c>
      <c r="D56" s="12">
        <f>'PHONG TCHC'!C76/10^6+'PHONG TCHC'!C85/10^6+'PHONG TCHC'!C94/10^6+'PHONG TCHC'!C103/10^6</f>
        <v>838.62589500000013</v>
      </c>
      <c r="E56" s="12">
        <f>'PHONG TCHC'!D76/10^6+'PHONG TCHC'!D85/10^6+'PHONG TCHC'!D94/10^6+'PHONG TCHC'!D103/10^6</f>
        <v>866.22587999999996</v>
      </c>
      <c r="F56" s="12">
        <f>'PHONG TCHC'!E76/10^6</f>
        <v>866.69314099999997</v>
      </c>
      <c r="G56" s="216">
        <f>F56/D56</f>
        <v>1.0334681365878879</v>
      </c>
      <c r="H56" s="216">
        <f>F56/E56</f>
        <v>1.0005394216575474</v>
      </c>
      <c r="I56" s="2341">
        <f>'PHONG TCHC'!G76/10^6+'PHONG TCHC'!G85/10^6+'PHONG TCHC'!G94/10^6+'PHONG TCHC'!G103/10^6</f>
        <v>889.21466399999997</v>
      </c>
      <c r="J56" s="2145">
        <f>I56/F56</f>
        <v>1.0259855789028334</v>
      </c>
      <c r="K56" s="2322"/>
      <c r="L56" s="51"/>
      <c r="M56" s="57"/>
      <c r="N56" s="57"/>
      <c r="O56" s="57"/>
    </row>
    <row r="57" spans="1:19">
      <c r="A57" s="1831"/>
      <c r="B57" s="1831"/>
      <c r="C57" s="6" t="s">
        <v>1341</v>
      </c>
      <c r="D57" s="12">
        <f>'PHONG TCHC'!C77/10^6+'PHONG TCHC'!C86/10^6+'PHONG TCHC'!C95/10^6+'PHONG TCHC'!C104/10^6</f>
        <v>1845.3925650000001</v>
      </c>
      <c r="E57" s="12">
        <f>'PHONG TCHC'!D77/10^6+'PHONG TCHC'!D86/10^6+'PHONG TCHC'!D95/10^6+'PHONG TCHC'!D104/10^6</f>
        <v>2031.0385854400001</v>
      </c>
      <c r="F57" s="12">
        <f>'PHONG TCHC'!E77/10^6</f>
        <v>1882.736097</v>
      </c>
      <c r="G57" s="216">
        <f>F57/D57</f>
        <v>1.02023609106716</v>
      </c>
      <c r="H57" s="216">
        <f>F57/E57</f>
        <v>0.92698194435933268</v>
      </c>
      <c r="I57" s="2341">
        <f>'PHONG TCHC'!G77/10^6+'PHONG TCHC'!G86/10^6+'PHONG TCHC'!G95/10^6+'PHONG TCHC'!G104/10^6</f>
        <v>2040.4906385599998</v>
      </c>
      <c r="J57" s="2145">
        <f>I57/F57</f>
        <v>1.0837900446118656</v>
      </c>
      <c r="K57" s="2322"/>
      <c r="L57" s="51"/>
      <c r="M57" s="57"/>
      <c r="N57" s="57"/>
      <c r="O57" s="57"/>
    </row>
    <row r="58" spans="1:19">
      <c r="A58" s="153" t="s">
        <v>26</v>
      </c>
      <c r="B58" s="153"/>
      <c r="C58" s="16" t="s">
        <v>65</v>
      </c>
      <c r="D58" s="107">
        <f>D59+D63+D66+D68+D74+D75+D80+D81+D82+D86+D96+D97</f>
        <v>61462.376923999997</v>
      </c>
      <c r="E58" s="107">
        <f>E59+E63+E66+E68+E74+E75+E80+E81+E82+E86+E96+E97</f>
        <v>50180.877997825002</v>
      </c>
      <c r="F58" s="107">
        <f>F59+F63+F66+F68+F74+F75+F80+F81+F82+F86+F96+F97</f>
        <v>68494.987673399999</v>
      </c>
      <c r="G58" s="218">
        <f>F58/D58</f>
        <v>1.1144213924250932</v>
      </c>
      <c r="H58" s="218">
        <f>F58/E58</f>
        <v>1.3649619218772695</v>
      </c>
      <c r="I58" s="2345">
        <f>I59+I63+I66+I68+I74+I75+I80+I81+I82+I86+I96+I97+I85</f>
        <v>91153.942272390908</v>
      </c>
      <c r="J58" s="2152">
        <f>I58/F58</f>
        <v>1.3308118647605875</v>
      </c>
      <c r="K58" s="2319"/>
      <c r="L58" s="51"/>
    </row>
    <row r="59" spans="1:19">
      <c r="A59" s="153"/>
      <c r="B59" s="153"/>
      <c r="C59" s="16" t="s">
        <v>875</v>
      </c>
      <c r="D59" s="13">
        <f>SUM(D60:D62)</f>
        <v>22051.799553000001</v>
      </c>
      <c r="E59" s="13">
        <f>SUM(E60:E62)</f>
        <v>17060.261072125002</v>
      </c>
      <c r="F59" s="13">
        <f>F60+F61+F62</f>
        <v>26461.019559400003</v>
      </c>
      <c r="G59" s="218">
        <f>F59/D59</f>
        <v>1.1999483078831159</v>
      </c>
      <c r="H59" s="218">
        <f t="shared" si="8"/>
        <v>1.5510325104364922</v>
      </c>
      <c r="I59" s="2340">
        <f>I60+I61+I62</f>
        <v>24533.436335300001</v>
      </c>
      <c r="J59" s="2152">
        <f t="shared" si="9"/>
        <v>0.92715385664664429</v>
      </c>
      <c r="K59" s="2319"/>
      <c r="L59" s="51"/>
      <c r="M59" s="57"/>
      <c r="N59" s="57"/>
      <c r="R59" s="57"/>
      <c r="S59" s="57"/>
    </row>
    <row r="60" spans="1:19">
      <c r="A60" s="153"/>
      <c r="B60" s="153" t="s">
        <v>795</v>
      </c>
      <c r="C60" s="180" t="s">
        <v>1011</v>
      </c>
      <c r="D60" s="12">
        <f>'PHONG TCHC'!C23/10^6</f>
        <v>146.18273199999999</v>
      </c>
      <c r="E60" s="12">
        <f>'PHONG TCHC'!D23/10^6</f>
        <v>60</v>
      </c>
      <c r="F60" s="12">
        <f>'PHONG TCHC'!E23/10^6</f>
        <v>54.989694999999998</v>
      </c>
      <c r="G60" s="216">
        <f>F60/D60</f>
        <v>0.37617093515532329</v>
      </c>
      <c r="H60" s="216">
        <f t="shared" si="8"/>
        <v>0.9164949166666666</v>
      </c>
      <c r="I60" s="2341">
        <f>'PHONG TCHC'!G23/10^6</f>
        <v>30</v>
      </c>
      <c r="J60" s="2145">
        <f t="shared" si="9"/>
        <v>0.5455567629534952</v>
      </c>
      <c r="K60" s="2322"/>
      <c r="L60" s="51"/>
    </row>
    <row r="61" spans="1:19">
      <c r="A61" s="153"/>
      <c r="B61" s="153" t="s">
        <v>1069</v>
      </c>
      <c r="C61" s="180" t="s">
        <v>876</v>
      </c>
      <c r="D61" s="104">
        <f>'PHONG TCHC'!C58/10^6</f>
        <v>317.18790899999999</v>
      </c>
      <c r="E61" s="104">
        <f>'PHONG TCHC'!D58/10^6</f>
        <v>200</v>
      </c>
      <c r="F61" s="104">
        <f>'PHONG TCHC'!E58/10^6</f>
        <v>1508.9890089999999</v>
      </c>
      <c r="G61" s="216">
        <f>F61/D61</f>
        <v>4.757397637751696</v>
      </c>
      <c r="H61" s="216">
        <f t="shared" si="8"/>
        <v>7.5449450449999995</v>
      </c>
      <c r="I61" s="2342">
        <f>'PHONG TCHC'!G58/10^6</f>
        <v>0</v>
      </c>
      <c r="J61" s="2145">
        <f t="shared" ref="J61:J67" si="10">I61/F61</f>
        <v>0</v>
      </c>
      <c r="K61" s="2322"/>
      <c r="L61" s="51"/>
    </row>
    <row r="62" spans="1:19">
      <c r="A62" s="1822"/>
      <c r="B62" s="153" t="s">
        <v>795</v>
      </c>
      <c r="C62" s="740" t="s">
        <v>877</v>
      </c>
      <c r="D62" s="104">
        <f>'PHONG KTVT'!C83/10^6+'PHONG KTVT'!C176/10^6</f>
        <v>21588.428911999999</v>
      </c>
      <c r="E62" s="104">
        <f>'PHONG KTVT'!D83/10^6+'PHONG KTVT'!D176/10^6</f>
        <v>16800.261072125002</v>
      </c>
      <c r="F62" s="104">
        <f>'PHONG KTVT'!E83/10^6+'PHONG KTVT'!E176/10^6</f>
        <v>24897.040855400002</v>
      </c>
      <c r="G62" s="216">
        <f>F62/D62</f>
        <v>1.1532585792549683</v>
      </c>
      <c r="H62" s="216">
        <f t="shared" si="8"/>
        <v>1.4819436881673929</v>
      </c>
      <c r="I62" s="2342">
        <f>'PHONG KTVT'!G84/10^6+'PHONG TCKT'!G58/10^6</f>
        <v>24503.436335300001</v>
      </c>
      <c r="J62" s="2145">
        <f t="shared" si="10"/>
        <v>0.9841907107601251</v>
      </c>
      <c r="K62" s="2322"/>
      <c r="L62" s="51"/>
      <c r="M62" s="57"/>
      <c r="N62" s="57"/>
    </row>
    <row r="63" spans="1:19">
      <c r="A63" s="153"/>
      <c r="B63" s="153" t="s">
        <v>796</v>
      </c>
      <c r="C63" s="16" t="s">
        <v>1485</v>
      </c>
      <c r="D63" s="107">
        <f>SUM(D64:D65)</f>
        <v>896.60654599999998</v>
      </c>
      <c r="E63" s="13">
        <f>SUM(E64:E65)</f>
        <v>1011.4177152000001</v>
      </c>
      <c r="F63" s="13">
        <f>SUM(F64:F65)</f>
        <v>1039.5275059999999</v>
      </c>
      <c r="G63" s="218">
        <f>F63/D63</f>
        <v>1.1594020929666511</v>
      </c>
      <c r="H63" s="218">
        <f t="shared" si="8"/>
        <v>1.0277924643572625</v>
      </c>
      <c r="I63" s="2340">
        <f>SUM(I64:I65)</f>
        <v>1107</v>
      </c>
      <c r="J63" s="2152">
        <f t="shared" si="10"/>
        <v>1.0649068866485578</v>
      </c>
      <c r="K63" s="2319"/>
      <c r="L63" s="51"/>
    </row>
    <row r="64" spans="1:19">
      <c r="A64" s="153"/>
      <c r="B64" s="153"/>
      <c r="C64" s="180" t="s">
        <v>879</v>
      </c>
      <c r="D64" s="104">
        <f>'PHONG TCHC'!C146/10^6</f>
        <v>169.071111</v>
      </c>
      <c r="E64" s="104">
        <f>'PHONG TCHC'!D146/10^6</f>
        <v>180</v>
      </c>
      <c r="F64" s="104">
        <f>'PHONG TCHC'!E146/10^6</f>
        <v>190.38628399999999</v>
      </c>
      <c r="G64" s="216">
        <f>F64/D64</f>
        <v>1.1260722359599329</v>
      </c>
      <c r="H64" s="216">
        <f t="shared" si="8"/>
        <v>1.0577015777777776</v>
      </c>
      <c r="I64" s="2341">
        <f>'PHONG TCHC'!G146/10^6</f>
        <v>216</v>
      </c>
      <c r="J64" s="2145">
        <f t="shared" si="10"/>
        <v>1.1345355109719983</v>
      </c>
      <c r="K64" s="2322"/>
      <c r="L64" s="51"/>
    </row>
    <row r="65" spans="1:15">
      <c r="A65" s="153"/>
      <c r="B65" s="153"/>
      <c r="C65" s="180" t="s">
        <v>878</v>
      </c>
      <c r="D65" s="104">
        <f>'PHONG TCHC'!C148/10^6</f>
        <v>727.53543500000001</v>
      </c>
      <c r="E65" s="104">
        <f>'PHONG TCHC'!D148/10^6</f>
        <v>831.41771520000009</v>
      </c>
      <c r="F65" s="104">
        <f>'PHONG TCHC'!E148/10^6</f>
        <v>849.14122199999997</v>
      </c>
      <c r="G65" s="216">
        <f>F65/D65</f>
        <v>1.1671475795539772</v>
      </c>
      <c r="H65" s="216">
        <f t="shared" si="8"/>
        <v>1.0213172109229551</v>
      </c>
      <c r="I65" s="2341">
        <f>'PHONG TCHC'!G148/10^6</f>
        <v>891</v>
      </c>
      <c r="J65" s="2145">
        <f t="shared" si="10"/>
        <v>1.0492954256789102</v>
      </c>
      <c r="K65" s="2322"/>
      <c r="L65" s="51"/>
      <c r="M65" s="57"/>
      <c r="N65" s="57"/>
      <c r="O65" s="57"/>
    </row>
    <row r="66" spans="1:15">
      <c r="A66" s="153"/>
      <c r="B66" s="153" t="s">
        <v>797</v>
      </c>
      <c r="C66" s="16" t="s">
        <v>880</v>
      </c>
      <c r="D66" s="107">
        <f>SUM(D67:D67)</f>
        <v>589.38390500000003</v>
      </c>
      <c r="E66" s="13">
        <f>SUM(E67:E67)</f>
        <v>625.87199999999996</v>
      </c>
      <c r="F66" s="13">
        <f>SUM(F67:F67)</f>
        <v>591.68272000000002</v>
      </c>
      <c r="G66" s="218">
        <f>F66/D66</f>
        <v>1.0039003694883728</v>
      </c>
      <c r="H66" s="218">
        <f t="shared" si="8"/>
        <v>0.94537336707825248</v>
      </c>
      <c r="I66" s="2340">
        <f>SUM(I67:I67)</f>
        <v>625.87199999999996</v>
      </c>
      <c r="J66" s="2152">
        <f t="shared" si="10"/>
        <v>1.0577831307968566</v>
      </c>
      <c r="K66" s="2319"/>
      <c r="L66" s="51"/>
    </row>
    <row r="67" spans="1:15">
      <c r="A67" s="1822"/>
      <c r="B67" s="1822"/>
      <c r="C67" s="180" t="s">
        <v>881</v>
      </c>
      <c r="D67" s="104">
        <f>'PHONG KHKD'!C25/10^6</f>
        <v>589.38390500000003</v>
      </c>
      <c r="E67" s="104">
        <f>'PHONG KHKD'!D25/10^6</f>
        <v>625.87199999999996</v>
      </c>
      <c r="F67" s="104">
        <f>'PHONG KHKD'!E25/10^6</f>
        <v>591.68272000000002</v>
      </c>
      <c r="G67" s="216">
        <f>F67/D67</f>
        <v>1.0039003694883728</v>
      </c>
      <c r="H67" s="216">
        <f t="shared" si="8"/>
        <v>0.94537336707825248</v>
      </c>
      <c r="I67" s="2341">
        <f>'PHONG KHKD'!F25/10^6</f>
        <v>625.87199999999996</v>
      </c>
      <c r="J67" s="2145">
        <f t="shared" si="10"/>
        <v>1.0577831307968566</v>
      </c>
      <c r="K67" s="2322"/>
      <c r="L67" s="51"/>
    </row>
    <row r="68" spans="1:15">
      <c r="A68" s="153"/>
      <c r="B68" s="153" t="s">
        <v>798</v>
      </c>
      <c r="C68" s="16" t="s">
        <v>882</v>
      </c>
      <c r="D68" s="107">
        <f>SUM(D69:D73)</f>
        <v>2289.1356420000002</v>
      </c>
      <c r="E68" s="107">
        <f>SUM(E69:E73)</f>
        <v>904.88</v>
      </c>
      <c r="F68" s="13">
        <f>SUM(F69:F73)</f>
        <v>1213.4772019999998</v>
      </c>
      <c r="G68" s="218">
        <f>F68/D68</f>
        <v>0.5301027950182079</v>
      </c>
      <c r="H68" s="218">
        <f t="shared" si="8"/>
        <v>1.341036603748563</v>
      </c>
      <c r="I68" s="2340">
        <f>SUM(I69:I73)</f>
        <v>862.6400000000001</v>
      </c>
      <c r="J68" s="2152">
        <f>I68/F68</f>
        <v>0.7108827414130523</v>
      </c>
      <c r="K68" s="2319"/>
      <c r="L68" s="51"/>
    </row>
    <row r="69" spans="1:15">
      <c r="A69" s="1831"/>
      <c r="B69" s="1831"/>
      <c r="C69" s="180" t="s">
        <v>883</v>
      </c>
      <c r="D69" s="12">
        <f>'PHONG TCHC'!C9/10^6</f>
        <v>277.39630299999999</v>
      </c>
      <c r="E69" s="12">
        <f>'PHONG TCHC'!D9/10^6</f>
        <v>274.88</v>
      </c>
      <c r="F69" s="12">
        <f>'PHONG TCHC'!E9/10^6</f>
        <v>300.62205</v>
      </c>
      <c r="G69" s="216">
        <f>F69/D69</f>
        <v>1.0837276731838781</v>
      </c>
      <c r="H69" s="216">
        <f t="shared" si="8"/>
        <v>1.0936483192665891</v>
      </c>
      <c r="I69" s="2341">
        <f>'PHONG TCHC'!G9/10^6</f>
        <v>259.04000000000002</v>
      </c>
      <c r="J69" s="2145">
        <f>I69/F69</f>
        <v>0.86167997324214918</v>
      </c>
      <c r="K69" s="2322"/>
      <c r="L69" s="51"/>
    </row>
    <row r="70" spans="1:15">
      <c r="A70" s="1831"/>
      <c r="B70" s="1831"/>
      <c r="C70" s="180" t="s">
        <v>884</v>
      </c>
      <c r="D70" s="12">
        <f>'PHONG TCHC'!C18/10^6</f>
        <v>316.41294900000003</v>
      </c>
      <c r="E70" s="12">
        <f>'PHONG TCHC'!D18/10^6</f>
        <v>498</v>
      </c>
      <c r="F70" s="12">
        <f>'PHONG TCHC'!E18/10^6</f>
        <v>279.43333899999999</v>
      </c>
      <c r="G70" s="216">
        <f>F70/D70</f>
        <v>0.88312864528183377</v>
      </c>
      <c r="H70" s="216">
        <f t="shared" si="8"/>
        <v>0.56111112248995987</v>
      </c>
      <c r="I70" s="2341">
        <f>'PHONG TCHC'!G18/10^6</f>
        <v>321.60000000000002</v>
      </c>
      <c r="J70" s="2145">
        <f>I70/F70</f>
        <v>1.1509006088926277</v>
      </c>
      <c r="K70" s="2322"/>
      <c r="L70" s="51"/>
    </row>
    <row r="71" spans="1:15">
      <c r="A71" s="1831"/>
      <c r="B71" s="1831"/>
      <c r="C71" s="180" t="s">
        <v>884</v>
      </c>
      <c r="D71" s="12"/>
      <c r="E71" s="12"/>
      <c r="F71" s="12"/>
      <c r="G71" s="216"/>
      <c r="H71" s="216"/>
      <c r="I71" s="2341"/>
      <c r="J71" s="2145"/>
      <c r="K71" s="2322"/>
      <c r="L71" s="51"/>
    </row>
    <row r="72" spans="1:15">
      <c r="A72" s="1831"/>
      <c r="B72" s="1831"/>
      <c r="C72" s="180" t="s">
        <v>885</v>
      </c>
      <c r="D72" s="12">
        <f>'PHONG TCHC'!C14/10^6</f>
        <v>802.58840399999997</v>
      </c>
      <c r="E72" s="12">
        <f>'PHONG TCHC'!D14/10^6</f>
        <v>127</v>
      </c>
      <c r="F72" s="12">
        <f>'PHONG TCHC'!E14/10^6</f>
        <v>506.57150999999999</v>
      </c>
      <c r="G72" s="216">
        <f>F72/D72</f>
        <v>0.63117222660495853</v>
      </c>
      <c r="H72" s="216">
        <f t="shared" ref="H72:H79" si="11">F72/E72</f>
        <v>3.9887520472440943</v>
      </c>
      <c r="I72" s="2341">
        <f>'PHONG TCHC'!G14/10^6</f>
        <v>272</v>
      </c>
      <c r="J72" s="2145">
        <f>I72/F72</f>
        <v>0.53694294809433718</v>
      </c>
      <c r="K72" s="2322"/>
      <c r="L72" s="51"/>
    </row>
    <row r="73" spans="1:15">
      <c r="A73" s="1831"/>
      <c r="B73" s="1831"/>
      <c r="C73" s="180" t="s">
        <v>886</v>
      </c>
      <c r="D73" s="12">
        <f>'PHONG TCHC'!C49/10^6</f>
        <v>892.73798599999998</v>
      </c>
      <c r="E73" s="12">
        <f>'PHONG TCHC'!D49/10^6</f>
        <v>5</v>
      </c>
      <c r="F73" s="12">
        <f>'PHONG TCHC'!E49/10^6</f>
        <v>126.850303</v>
      </c>
      <c r="G73" s="216">
        <f>F73/D73</f>
        <v>0.14209130225136404</v>
      </c>
      <c r="H73" s="216">
        <f t="shared" si="11"/>
        <v>25.370060599999999</v>
      </c>
      <c r="I73" s="2341">
        <f>'PHONG TCHC'!G49/10^6</f>
        <v>10</v>
      </c>
      <c r="J73" s="2145"/>
      <c r="K73" s="2322"/>
      <c r="L73" s="51"/>
    </row>
    <row r="74" spans="1:15">
      <c r="A74" s="153"/>
      <c r="B74" s="153" t="s">
        <v>799</v>
      </c>
      <c r="C74" s="1825" t="s">
        <v>887</v>
      </c>
      <c r="D74" s="13">
        <f>'PHONG TCHC'!C25/10^6</f>
        <v>362.74478699999997</v>
      </c>
      <c r="E74" s="13">
        <f>'PHONG TCHC'!D25/10^6</f>
        <v>340.6</v>
      </c>
      <c r="F74" s="13">
        <f>'PHONG TCHC'!E25/10^6</f>
        <v>334.04145979999998</v>
      </c>
      <c r="G74" s="218">
        <f>F74/D74</f>
        <v>0.92087184095081154</v>
      </c>
      <c r="H74" s="218">
        <f t="shared" si="11"/>
        <v>0.98074415678214899</v>
      </c>
      <c r="I74" s="2340">
        <f>'PHONG TCHC'!G25/10^6</f>
        <v>340.86</v>
      </c>
      <c r="J74" s="2152">
        <f t="shared" ref="J74:J79" si="12">I74/F74</f>
        <v>1.0204122572212517</v>
      </c>
      <c r="K74" s="2319"/>
      <c r="L74" s="51"/>
    </row>
    <row r="75" spans="1:15">
      <c r="A75" s="153"/>
      <c r="B75" s="153" t="s">
        <v>800</v>
      </c>
      <c r="C75" s="16" t="s">
        <v>888</v>
      </c>
      <c r="D75" s="13">
        <f>SUM(D76:D79)</f>
        <v>1385.0827039999999</v>
      </c>
      <c r="E75" s="13">
        <f>SUM(E76:E79)</f>
        <v>1785.5510435000001</v>
      </c>
      <c r="F75" s="13">
        <f>SUM(F76:F79)</f>
        <v>1142.6640419999999</v>
      </c>
      <c r="G75" s="218">
        <f>F75/D75</f>
        <v>0.82497892631254743</v>
      </c>
      <c r="H75" s="218">
        <f t="shared" si="11"/>
        <v>0.63995036499218394</v>
      </c>
      <c r="I75" s="2340">
        <f>SUM(I76:I79)</f>
        <v>1543.8504620909091</v>
      </c>
      <c r="J75" s="2152">
        <f t="shared" si="12"/>
        <v>1.3510974401440989</v>
      </c>
      <c r="K75" s="2319"/>
      <c r="L75" s="51"/>
    </row>
    <row r="76" spans="1:15">
      <c r="A76" s="1831"/>
      <c r="B76" s="1831"/>
      <c r="C76" s="180" t="s">
        <v>889</v>
      </c>
      <c r="D76" s="12">
        <f>'PHONG TCHC'!C139/10^6</f>
        <v>714.26457100000005</v>
      </c>
      <c r="E76" s="12">
        <f>'PHONG TCHC'!D139/10^6</f>
        <v>939.55104349999999</v>
      </c>
      <c r="F76" s="12">
        <f>'PHONG TCHC'!E139/10^6</f>
        <v>666.34997999999996</v>
      </c>
      <c r="G76" s="216">
        <f>F76/D76</f>
        <v>0.93291758692032323</v>
      </c>
      <c r="H76" s="216">
        <f t="shared" si="11"/>
        <v>0.70922169115764488</v>
      </c>
      <c r="I76" s="2341">
        <f>'PHONG TCKT'!G43/10^6</f>
        <v>860.65046209090906</v>
      </c>
      <c r="J76" s="2145">
        <f t="shared" si="12"/>
        <v>1.2915892367715072</v>
      </c>
      <c r="K76" s="2322"/>
      <c r="L76" s="51"/>
      <c r="M76" s="57"/>
      <c r="N76" s="57"/>
    </row>
    <row r="77" spans="1:15">
      <c r="A77" s="1831"/>
      <c r="B77" s="1831"/>
      <c r="C77" s="180" t="s">
        <v>890</v>
      </c>
      <c r="D77" s="12">
        <f>'PHONG TCHC'!C24/10^6</f>
        <v>28.839382000000001</v>
      </c>
      <c r="E77" s="12">
        <f>'PHONG TCHC'!D24/10^6</f>
        <v>30</v>
      </c>
      <c r="F77" s="12">
        <f>'PHONG TCHC'!E24/10^6</f>
        <v>26.061499999999999</v>
      </c>
      <c r="G77" s="216">
        <f>F77/D77</f>
        <v>0.90367747824832023</v>
      </c>
      <c r="H77" s="216">
        <f>F77/E77</f>
        <v>0.86871666666666658</v>
      </c>
      <c r="I77" s="2341">
        <f>'PHONG TCHC'!G24/10^6</f>
        <v>30</v>
      </c>
      <c r="J77" s="2145">
        <f>I77/F77</f>
        <v>1.1511233044912994</v>
      </c>
      <c r="K77" s="2322"/>
      <c r="L77" s="51"/>
    </row>
    <row r="78" spans="1:15">
      <c r="A78" s="1831"/>
      <c r="B78" s="1831"/>
      <c r="C78" s="180" t="s">
        <v>1397</v>
      </c>
      <c r="D78" s="12">
        <f>'PHONG KTVT'!C190/10^6</f>
        <v>442.0086</v>
      </c>
      <c r="E78" s="12">
        <f>'PHONG KTVT'!D190/10^6</f>
        <v>384</v>
      </c>
      <c r="F78" s="12">
        <f>'PHONG KTVT'!E190/10^6</f>
        <v>284.964</v>
      </c>
      <c r="G78" s="216">
        <f>F78/D78</f>
        <v>0.64470238814357905</v>
      </c>
      <c r="H78" s="216">
        <f>F78/E78</f>
        <v>0.74209375</v>
      </c>
      <c r="I78" s="2341">
        <f>'PHONG KTVT'!G190/10^6</f>
        <v>371</v>
      </c>
      <c r="J78" s="2145">
        <f>I78/F78</f>
        <v>1.3019188388708749</v>
      </c>
      <c r="K78" s="2322"/>
      <c r="L78" s="51"/>
    </row>
    <row r="79" spans="1:15">
      <c r="A79" s="1831"/>
      <c r="B79" s="1831"/>
      <c r="C79" s="180" t="s">
        <v>891</v>
      </c>
      <c r="D79" s="12">
        <f>'PHONG KTVT'!C195/10^6</f>
        <v>199.97015099999999</v>
      </c>
      <c r="E79" s="12">
        <f>'PHONG KTVT'!D195/10^6</f>
        <v>432</v>
      </c>
      <c r="F79" s="12">
        <f>'PHONG KTVT'!E195/10^6</f>
        <v>165.28856200000001</v>
      </c>
      <c r="G79" s="216">
        <f>F79/D79</f>
        <v>0.8265661708681713</v>
      </c>
      <c r="H79" s="216">
        <f t="shared" si="11"/>
        <v>0.38261241203703705</v>
      </c>
      <c r="I79" s="2341">
        <f>'PHONG KTVT'!G195/10^6</f>
        <v>282.2</v>
      </c>
      <c r="J79" s="2145">
        <f t="shared" si="12"/>
        <v>1.7073171705613845</v>
      </c>
      <c r="K79" s="2322"/>
      <c r="L79" s="51"/>
      <c r="M79" s="57"/>
      <c r="N79" s="57"/>
    </row>
    <row r="80" spans="1:15" s="5" customFormat="1">
      <c r="A80" s="153"/>
      <c r="B80" s="153" t="s">
        <v>801</v>
      </c>
      <c r="C80" s="16" t="s">
        <v>892</v>
      </c>
      <c r="D80" s="13">
        <f>'PHONG TCHC'!C128/10^6</f>
        <v>0</v>
      </c>
      <c r="E80" s="13">
        <f>'PHONG TCHC'!D128/10^6</f>
        <v>1622.9655680000001</v>
      </c>
      <c r="F80" s="13">
        <f>'PHONG TCHC'!E128/10^6</f>
        <v>0</v>
      </c>
      <c r="G80" s="218"/>
      <c r="H80" s="218"/>
      <c r="I80" s="2340">
        <f>'PHONG TCHC'!G128/10^6</f>
        <v>0</v>
      </c>
      <c r="J80" s="2152"/>
      <c r="K80" s="2319"/>
      <c r="L80" s="51"/>
    </row>
    <row r="81" spans="1:16" s="5" customFormat="1">
      <c r="A81" s="153"/>
      <c r="B81" s="153" t="s">
        <v>802</v>
      </c>
      <c r="C81" s="16" t="s">
        <v>893</v>
      </c>
      <c r="D81" s="13">
        <f>'PHONG KHKD'!C27/10^6</f>
        <v>56.84</v>
      </c>
      <c r="E81" s="13">
        <f>'PHONG KHKD'!D27/10^6</f>
        <v>216</v>
      </c>
      <c r="F81" s="13">
        <f>'PHONG KHKD'!E27/10^6</f>
        <v>104.89833299999999</v>
      </c>
      <c r="G81" s="218">
        <f>F81/D81</f>
        <v>1.8455019880365937</v>
      </c>
      <c r="H81" s="218">
        <f t="shared" ref="H81:H104" si="13">F81/E81</f>
        <v>0.4856404305555555</v>
      </c>
      <c r="I81" s="2340">
        <f>'PHONG KHKD'!F27/10^6</f>
        <v>155</v>
      </c>
      <c r="J81" s="2152">
        <f t="shared" ref="J81:J93" si="14">I81/F81</f>
        <v>1.4776211934654864</v>
      </c>
      <c r="K81" s="2319"/>
      <c r="L81" s="51"/>
    </row>
    <row r="82" spans="1:16" s="5" customFormat="1">
      <c r="A82" s="153"/>
      <c r="B82" s="153" t="s">
        <v>803</v>
      </c>
      <c r="C82" s="16" t="s">
        <v>894</v>
      </c>
      <c r="D82" s="13">
        <f>SUM(D83:D84)</f>
        <v>23121.394091000002</v>
      </c>
      <c r="E82" s="13">
        <f>SUM(E83:E84)</f>
        <v>17210.25</v>
      </c>
      <c r="F82" s="13">
        <f>SUM(F83:F84)</f>
        <v>26972.740918</v>
      </c>
      <c r="G82" s="218">
        <f>F82/D82</f>
        <v>1.1665707012233806</v>
      </c>
      <c r="H82" s="218">
        <f t="shared" si="13"/>
        <v>1.5672486406647201</v>
      </c>
      <c r="I82" s="2340">
        <f>SUM(I83:I84)</f>
        <v>27031.887299999999</v>
      </c>
      <c r="J82" s="2152">
        <f t="shared" si="14"/>
        <v>1.0021928206028379</v>
      </c>
      <c r="K82" s="2319"/>
      <c r="L82" s="51"/>
      <c r="M82" s="101"/>
      <c r="N82" s="101"/>
    </row>
    <row r="83" spans="1:16" s="5" customFormat="1">
      <c r="A83" s="153"/>
      <c r="B83" s="153"/>
      <c r="C83" s="180" t="s">
        <v>1788</v>
      </c>
      <c r="D83" s="104">
        <f>('PHONG KHKD'!C29+'PHONG KHKD'!C30)/10^6</f>
        <v>8771.7815690000007</v>
      </c>
      <c r="E83" s="104">
        <f>('PHONG KHKD'!D29+'PHONG KHKD'!D30)/10^6</f>
        <v>8462.25</v>
      </c>
      <c r="F83" s="104">
        <f>('PHONG KHKD'!E29+'PHONG KHKD'!E30)/10^6</f>
        <v>8716.1762359999993</v>
      </c>
      <c r="G83" s="216">
        <f>F83/D83</f>
        <v>0.99366088489976612</v>
      </c>
      <c r="H83" s="216">
        <f t="shared" si="13"/>
        <v>1.0300069409436023</v>
      </c>
      <c r="I83" s="2342">
        <f>('PHONG KHKD'!F29+'PHONG KHKD'!F30)/10^6</f>
        <v>12651.8513</v>
      </c>
      <c r="J83" s="2145">
        <f t="shared" si="14"/>
        <v>1.4515368846885717</v>
      </c>
      <c r="K83" s="2322"/>
      <c r="L83" s="51"/>
      <c r="M83" s="101"/>
      <c r="N83" s="101"/>
    </row>
    <row r="84" spans="1:16" s="5" customFormat="1">
      <c r="A84" s="153"/>
      <c r="B84" s="153"/>
      <c r="C84" s="180" t="s">
        <v>895</v>
      </c>
      <c r="D84" s="104">
        <f>'PHONG KHKD'!C31/10^6</f>
        <v>14349.612521999999</v>
      </c>
      <c r="E84" s="104">
        <f>'PHONG KHKD'!D31/10^6</f>
        <v>8748</v>
      </c>
      <c r="F84" s="104">
        <f>'PHONG KHKD'!E31/10^6</f>
        <v>18256.564682</v>
      </c>
      <c r="G84" s="216">
        <f>F84/D84</f>
        <v>1.2722688263540278</v>
      </c>
      <c r="H84" s="216">
        <f t="shared" si="13"/>
        <v>2.0869415502972108</v>
      </c>
      <c r="I84" s="2342">
        <f>'PHONG KHKD'!F31/10^6</f>
        <v>14380.035999999998</v>
      </c>
      <c r="J84" s="2145">
        <f t="shared" si="14"/>
        <v>0.78766384861977601</v>
      </c>
      <c r="K84" s="2322"/>
      <c r="L84" s="51"/>
      <c r="M84" s="101"/>
      <c r="N84" s="101"/>
    </row>
    <row r="85" spans="1:16" s="721" customFormat="1">
      <c r="A85" s="2262"/>
      <c r="B85" s="2262"/>
      <c r="C85" s="2353" t="s">
        <v>2054</v>
      </c>
      <c r="D85" s="2263"/>
      <c r="E85" s="2263"/>
      <c r="F85" s="2263"/>
      <c r="G85" s="2264"/>
      <c r="H85" s="2264"/>
      <c r="I85" s="2345">
        <f>'PHONG KHKD'!F32/10^6</f>
        <v>25993.5</v>
      </c>
      <c r="J85" s="2152"/>
      <c r="L85" s="2309"/>
      <c r="M85" s="1861"/>
      <c r="N85" s="1861"/>
    </row>
    <row r="86" spans="1:16">
      <c r="A86" s="153"/>
      <c r="B86" s="153" t="s">
        <v>804</v>
      </c>
      <c r="C86" s="16" t="s">
        <v>2055</v>
      </c>
      <c r="D86" s="13">
        <f>SUM(D87:D94)</f>
        <v>8269.2667059999985</v>
      </c>
      <c r="E86" s="13">
        <f>SUM(E87:E94)</f>
        <v>7430.0827176000003</v>
      </c>
      <c r="F86" s="13">
        <f>SUM(F87:F95)</f>
        <v>8810.4397272000006</v>
      </c>
      <c r="G86" s="218">
        <f>F86/D86</f>
        <v>1.0654438948990892</v>
      </c>
      <c r="H86" s="218">
        <f t="shared" si="13"/>
        <v>1.1857794942619253</v>
      </c>
      <c r="I86" s="2340">
        <f>SUM(I87:I95)</f>
        <v>8201.6898190000011</v>
      </c>
      <c r="J86" s="2152">
        <f t="shared" si="14"/>
        <v>0.93090584272194288</v>
      </c>
      <c r="K86" s="2320"/>
      <c r="L86" s="51"/>
      <c r="M86" s="101"/>
      <c r="N86" s="101"/>
    </row>
    <row r="87" spans="1:16">
      <c r="A87" s="1822"/>
      <c r="B87" s="1822"/>
      <c r="C87" s="180" t="s">
        <v>898</v>
      </c>
      <c r="D87" s="12">
        <f>'PHONG TCHC'!C114/10^6</f>
        <v>669.36096299999997</v>
      </c>
      <c r="E87" s="12">
        <f>'PHONG TCHC'!D114/10^6</f>
        <v>515.20000000000005</v>
      </c>
      <c r="F87" s="12">
        <f>'PHONG TCHC'!E114/10^6</f>
        <v>2401.8808210000002</v>
      </c>
      <c r="G87" s="216">
        <f>F87/D87</f>
        <v>3.5883192384495244</v>
      </c>
      <c r="H87" s="216">
        <f t="shared" si="13"/>
        <v>4.6620357550465839</v>
      </c>
      <c r="I87" s="2341">
        <f>'PHONG TCHC'!G114/10^6+'PHONG KTVT'!G201/10^6</f>
        <v>2002.4498680000002</v>
      </c>
      <c r="J87" s="2145">
        <f t="shared" si="14"/>
        <v>0.83370076087551226</v>
      </c>
      <c r="K87" s="2319"/>
      <c r="L87" s="51"/>
      <c r="M87" s="101"/>
      <c r="N87" s="101"/>
    </row>
    <row r="88" spans="1:16">
      <c r="A88" s="153"/>
      <c r="B88" s="153"/>
      <c r="C88" s="180" t="s">
        <v>897</v>
      </c>
      <c r="D88" s="12">
        <f>'PHONG TCHC'!C122/10^6</f>
        <v>1806.645295</v>
      </c>
      <c r="E88" s="12">
        <f>'PHONG TCHC'!D122/10^6</f>
        <v>491.73113599999999</v>
      </c>
      <c r="F88" s="12">
        <f>'PHONG TCHC'!E122/10^6</f>
        <v>794.63016800000003</v>
      </c>
      <c r="G88" s="216">
        <f>F88/D88</f>
        <v>0.43983739929425386</v>
      </c>
      <c r="H88" s="216">
        <f t="shared" si="13"/>
        <v>1.6159850573301913</v>
      </c>
      <c r="I88" s="2341">
        <f>'PHONG TCHC'!G122/10^6</f>
        <v>465.92839800000002</v>
      </c>
      <c r="J88" s="2145">
        <f t="shared" si="14"/>
        <v>0.58634622339181064</v>
      </c>
      <c r="K88" s="2322"/>
      <c r="L88" s="51"/>
      <c r="M88" s="101"/>
      <c r="N88" s="101"/>
    </row>
    <row r="89" spans="1:16">
      <c r="A89" s="153"/>
      <c r="B89" s="153"/>
      <c r="C89" s="180" t="s">
        <v>896</v>
      </c>
      <c r="D89" s="12">
        <f>'PHONG TCHC'!C109/10^6</f>
        <v>3291.6357619999999</v>
      </c>
      <c r="E89" s="12">
        <f>'PHONG TCHC'!D109/10^6</f>
        <v>3510.1515840000002</v>
      </c>
      <c r="F89" s="12">
        <f>'PHONG TCHC'!E109/10^6</f>
        <v>3514.1355589999998</v>
      </c>
      <c r="G89" s="216">
        <f>F89/D89</f>
        <v>1.067595509675958</v>
      </c>
      <c r="H89" s="216">
        <f t="shared" si="13"/>
        <v>1.0011349865966357</v>
      </c>
      <c r="I89" s="2341">
        <f>'PHONG TCHC'!G109/10^6</f>
        <v>3507.78</v>
      </c>
      <c r="J89" s="2145">
        <f t="shared" si="14"/>
        <v>0.9981914303266638</v>
      </c>
      <c r="K89" s="2322"/>
      <c r="L89" s="51"/>
      <c r="M89" s="101"/>
      <c r="N89" s="101"/>
    </row>
    <row r="90" spans="1:16">
      <c r="A90" s="153"/>
      <c r="B90" s="153"/>
      <c r="C90" s="180" t="s">
        <v>899</v>
      </c>
      <c r="D90" s="12">
        <f>'PHONG TCHC'!C51/10^6</f>
        <v>266.66268100000002</v>
      </c>
      <c r="E90" s="12">
        <f>'PHONG TCHC'!D51/10^6</f>
        <v>343</v>
      </c>
      <c r="F90" s="12">
        <f>'PHONG TCHC'!E51/10^6</f>
        <v>336.38340819999996</v>
      </c>
      <c r="G90" s="216">
        <f>F90/D90</f>
        <v>1.2614566347962275</v>
      </c>
      <c r="H90" s="216">
        <f t="shared" si="13"/>
        <v>0.98070964489795909</v>
      </c>
      <c r="I90" s="2341">
        <f>'PHONG TCHC'!G51/10^6</f>
        <v>360.3</v>
      </c>
      <c r="J90" s="2145">
        <f t="shared" si="14"/>
        <v>1.0710992017352421</v>
      </c>
      <c r="K90" s="2322"/>
      <c r="L90" s="51"/>
      <c r="M90" s="101"/>
      <c r="N90" s="101"/>
    </row>
    <row r="91" spans="1:16">
      <c r="A91" s="153"/>
      <c r="B91" s="153"/>
      <c r="C91" s="180" t="s">
        <v>900</v>
      </c>
      <c r="D91" s="12">
        <f>'PHONG TCHC'!C131/10^6</f>
        <v>313.37203899999997</v>
      </c>
      <c r="E91" s="12">
        <f>'PHONG TCHC'!D131/10^6</f>
        <v>216</v>
      </c>
      <c r="F91" s="12">
        <f>'PHONG TCHC'!E131/10^6</f>
        <v>519.28677100000004</v>
      </c>
      <c r="G91" s="216">
        <f>F91/D91</f>
        <v>1.6570935066737082</v>
      </c>
      <c r="H91" s="216">
        <f t="shared" si="13"/>
        <v>2.4041054212962965</v>
      </c>
      <c r="I91" s="2341">
        <f>'PHONG TCHC'!G131/10^6</f>
        <v>255.23155199999999</v>
      </c>
      <c r="J91" s="2145">
        <f>I91/F91</f>
        <v>0.49150405181417567</v>
      </c>
      <c r="K91" s="2322"/>
      <c r="L91" s="51"/>
      <c r="M91" s="101"/>
      <c r="N91" s="101"/>
    </row>
    <row r="92" spans="1:16">
      <c r="A92" s="153"/>
      <c r="B92" s="153"/>
      <c r="C92" s="180" t="s">
        <v>901</v>
      </c>
      <c r="D92" s="12">
        <f>'PHONG KHKD'!C35/10^6</f>
        <v>234.78215</v>
      </c>
      <c r="E92" s="12">
        <f>'PHONG KHKD'!D35/10^6</f>
        <v>564</v>
      </c>
      <c r="F92" s="12">
        <f>'PHONG KHKD'!E35/10^6</f>
        <v>185.22300000000001</v>
      </c>
      <c r="G92" s="216">
        <f>F92/D92</f>
        <v>0.7889143190826049</v>
      </c>
      <c r="H92" s="216">
        <f t="shared" si="13"/>
        <v>0.32840957446808511</v>
      </c>
      <c r="I92" s="2341">
        <f>'PHONG KHKD'!F35/10^6</f>
        <v>250.000001</v>
      </c>
      <c r="J92" s="2145">
        <f t="shared" si="14"/>
        <v>1.349724391679219</v>
      </c>
      <c r="K92" s="2322"/>
      <c r="L92" s="51"/>
      <c r="M92" s="101"/>
      <c r="N92" s="101"/>
    </row>
    <row r="93" spans="1:16" s="24" customFormat="1">
      <c r="A93" s="1831"/>
      <c r="B93" s="1831"/>
      <c r="C93" s="6" t="s">
        <v>1355</v>
      </c>
      <c r="D93" s="104">
        <f>'PHONG KHKD'!C33/10^6</f>
        <v>1357.181816</v>
      </c>
      <c r="E93" s="104">
        <f>'PHONG KHKD'!D33/10^6</f>
        <v>1739.9999976000001</v>
      </c>
      <c r="F93" s="104">
        <f>'PHONG KHKD'!E33/10^6</f>
        <v>900</v>
      </c>
      <c r="G93" s="216">
        <f>F93/D93</f>
        <v>0.66313885832375463</v>
      </c>
      <c r="H93" s="216">
        <f t="shared" si="13"/>
        <v>0.51724138002378117</v>
      </c>
      <c r="I93" s="2346">
        <f>'PHONG KHKD'!F33/10^6</f>
        <v>990</v>
      </c>
      <c r="J93" s="2145">
        <f t="shared" si="14"/>
        <v>1.1000000000000001</v>
      </c>
      <c r="K93" s="2322"/>
      <c r="L93" s="51"/>
      <c r="M93" s="101"/>
      <c r="N93" s="101"/>
    </row>
    <row r="94" spans="1:16" s="24" customFormat="1">
      <c r="A94" s="1831"/>
      <c r="B94" s="1831"/>
      <c r="C94" s="6" t="s">
        <v>1356</v>
      </c>
      <c r="D94" s="104">
        <f>'PHONG KTVT'!C214/10^6</f>
        <v>329.62599999999998</v>
      </c>
      <c r="E94" s="104">
        <f>'PHONG KTVT'!D214/10^6</f>
        <v>50</v>
      </c>
      <c r="F94" s="104">
        <f>'PHONG KTVT'!E214/10^6</f>
        <v>158.9</v>
      </c>
      <c r="G94" s="216">
        <f>F94/D94</f>
        <v>0.48206148786806874</v>
      </c>
      <c r="H94" s="216">
        <f t="shared" si="13"/>
        <v>3.1779999999999999</v>
      </c>
      <c r="I94" s="2342">
        <f>'PHONG KTVT'!G214/10^6</f>
        <v>250</v>
      </c>
      <c r="J94" s="2347">
        <f>I94/F94</f>
        <v>1.5733165512901195</v>
      </c>
      <c r="K94" s="2322"/>
      <c r="L94" s="51"/>
      <c r="M94" s="101"/>
      <c r="N94" s="101"/>
      <c r="P94" s="542"/>
    </row>
    <row r="95" spans="1:16" s="24" customFormat="1">
      <c r="A95" s="1831"/>
      <c r="B95" s="1831"/>
      <c r="C95" s="6" t="s">
        <v>1773</v>
      </c>
      <c r="D95" s="104"/>
      <c r="E95" s="104"/>
      <c r="F95" s="104"/>
      <c r="G95" s="216"/>
      <c r="H95" s="216"/>
      <c r="I95" s="2346">
        <f>'PHONG KTVT'!G200/10^6</f>
        <v>120</v>
      </c>
      <c r="J95" s="2348"/>
      <c r="K95" s="2324"/>
      <c r="L95" s="51"/>
      <c r="M95" s="101"/>
      <c r="N95" s="101"/>
      <c r="P95" s="542"/>
    </row>
    <row r="96" spans="1:16" s="5" customFormat="1">
      <c r="A96" s="153"/>
      <c r="B96" s="153"/>
      <c r="C96" s="1825" t="s">
        <v>2056</v>
      </c>
      <c r="D96" s="107">
        <f>'PHONG TCKT'!C72/10^6</f>
        <v>1972.9978799999999</v>
      </c>
      <c r="E96" s="107">
        <f>'PHONG TCKT'!D72/10^6</f>
        <v>1972.9978814000001</v>
      </c>
      <c r="F96" s="107">
        <f>'PHONG TCKT'!E72/10^6</f>
        <v>1972.9978799999999</v>
      </c>
      <c r="G96" s="218">
        <f>F96/D96</f>
        <v>1</v>
      </c>
      <c r="H96" s="218">
        <f t="shared" si="13"/>
        <v>0.99999999929041983</v>
      </c>
      <c r="I96" s="2349">
        <f>'PHONG TCKT'!F72/10^6</f>
        <v>1972.9978799999999</v>
      </c>
      <c r="J96" s="2152">
        <f>I96/F96</f>
        <v>1</v>
      </c>
      <c r="K96" s="2322"/>
      <c r="L96" s="51"/>
      <c r="M96" s="101"/>
      <c r="N96" s="101"/>
      <c r="P96" s="101"/>
    </row>
    <row r="97" spans="1:21" s="5" customFormat="1">
      <c r="A97" s="153"/>
      <c r="B97" s="153" t="s">
        <v>827</v>
      </c>
      <c r="C97" s="1825" t="s">
        <v>2057</v>
      </c>
      <c r="D97" s="107">
        <f>'PHONG TCHC'!C169/10^6</f>
        <v>467.12511000000001</v>
      </c>
      <c r="E97" s="107">
        <f>'PHONG TCHC'!D169/10^6</f>
        <v>0</v>
      </c>
      <c r="F97" s="107">
        <f>F98</f>
        <v>-148.50167400000001</v>
      </c>
      <c r="G97" s="218">
        <f>F97/D97</f>
        <v>-0.31790556923818547</v>
      </c>
      <c r="H97" s="218"/>
      <c r="I97" s="2349">
        <f>I98</f>
        <v>-1214.791524</v>
      </c>
      <c r="J97" s="2152"/>
      <c r="K97" s="2319"/>
      <c r="L97" s="51"/>
      <c r="M97" s="101"/>
      <c r="N97" s="101"/>
      <c r="P97" s="101"/>
    </row>
    <row r="98" spans="1:21">
      <c r="A98" s="22"/>
      <c r="B98" s="22"/>
      <c r="C98" s="232" t="s">
        <v>1800</v>
      </c>
      <c r="D98" s="12">
        <v>0</v>
      </c>
      <c r="E98" s="12">
        <f>'PHONG TCHC'!D71/10^6</f>
        <v>0</v>
      </c>
      <c r="F98" s="12">
        <f>'PHONG TCKT'!E95/10^6+'PHONG TCHC'!E71/10^6</f>
        <v>-148.50167400000001</v>
      </c>
      <c r="G98" s="216"/>
      <c r="H98" s="216"/>
      <c r="I98" s="2341">
        <f>'PHONG TCKT'!F95/10^6+'PHONG TCHC'!F71/10^6</f>
        <v>-1214.791524</v>
      </c>
      <c r="J98" s="2145">
        <f>I98/F98</f>
        <v>8.1803220884903958</v>
      </c>
      <c r="K98" s="2319"/>
      <c r="L98" s="51"/>
      <c r="M98" s="57"/>
      <c r="N98" s="57"/>
      <c r="P98" s="101"/>
    </row>
    <row r="99" spans="1:21">
      <c r="A99" s="153" t="s">
        <v>425</v>
      </c>
      <c r="B99" s="153"/>
      <c r="C99" s="16" t="s">
        <v>84</v>
      </c>
      <c r="D99" s="13">
        <f>SUM(D100:D113)+D120</f>
        <v>29492.664003999998</v>
      </c>
      <c r="E99" s="13">
        <f>SUM(E100:E113)+E120</f>
        <v>21739.715</v>
      </c>
      <c r="F99" s="13">
        <f>SUM(F100:F113)+F120</f>
        <v>29036.070954000006</v>
      </c>
      <c r="G99" s="218">
        <f>F99/D99</f>
        <v>0.98451841956569042</v>
      </c>
      <c r="H99" s="218">
        <f t="shared" si="13"/>
        <v>1.3356233489721465</v>
      </c>
      <c r="I99" s="2340">
        <f>SUM(I100:I113)+I120</f>
        <v>27503.935446224972</v>
      </c>
      <c r="J99" s="2152">
        <f t="shared" ref="J99:J105" si="15">I99/F99</f>
        <v>0.94723337361303817</v>
      </c>
      <c r="K99" s="2322"/>
      <c r="L99" s="51"/>
      <c r="M99" s="101"/>
      <c r="N99" s="101"/>
    </row>
    <row r="100" spans="1:21" s="5" customFormat="1" ht="16.2">
      <c r="A100" s="867"/>
      <c r="B100" s="867" t="s">
        <v>805</v>
      </c>
      <c r="C100" s="16" t="s">
        <v>902</v>
      </c>
      <c r="D100" s="13">
        <f>'PHONG TCHC'!C33/10^6</f>
        <v>901.46788500000002</v>
      </c>
      <c r="E100" s="13">
        <f>'PHONG TCHC'!D33/10^6</f>
        <v>700</v>
      </c>
      <c r="F100" s="13">
        <f>'PHONG TCHC'!E33/10^6</f>
        <v>1006.198603</v>
      </c>
      <c r="G100" s="218">
        <f>F100/D100</f>
        <v>1.1161779800952087</v>
      </c>
      <c r="H100" s="218">
        <f t="shared" si="13"/>
        <v>1.4374265757142859</v>
      </c>
      <c r="I100" s="2340">
        <f>'PHONG TCHC'!G33/10^6</f>
        <v>1000</v>
      </c>
      <c r="J100" s="2152">
        <f t="shared" si="15"/>
        <v>0.99383958297942498</v>
      </c>
      <c r="K100" s="2319"/>
      <c r="L100" s="51"/>
      <c r="M100" s="101"/>
      <c r="N100" s="101"/>
    </row>
    <row r="101" spans="1:21" s="5" customFormat="1" ht="16.2">
      <c r="A101" s="867"/>
      <c r="B101" s="867" t="s">
        <v>806</v>
      </c>
      <c r="C101" s="16" t="s">
        <v>903</v>
      </c>
      <c r="D101" s="13">
        <f>'PHONG TCHC'!C36/10^6</f>
        <v>1332.990978</v>
      </c>
      <c r="E101" s="13">
        <f>'PHONG TCHC'!D36/10^6</f>
        <v>994</v>
      </c>
      <c r="F101" s="13">
        <f>'PHONG TCHC'!E36/10^6</f>
        <v>2288.6031680000001</v>
      </c>
      <c r="G101" s="218">
        <f>F101/D101</f>
        <v>1.716893216662116</v>
      </c>
      <c r="H101" s="218">
        <f t="shared" si="13"/>
        <v>2.3024176740442659</v>
      </c>
      <c r="I101" s="2340">
        <f>'PHONG TCHC'!G36/10^6</f>
        <v>1845</v>
      </c>
      <c r="J101" s="2152">
        <f t="shared" si="15"/>
        <v>0.80616859479939329</v>
      </c>
      <c r="K101" s="2319"/>
      <c r="L101" s="51"/>
      <c r="M101" s="101"/>
      <c r="N101" s="101"/>
    </row>
    <row r="102" spans="1:21" s="5" customFormat="1">
      <c r="A102" s="31"/>
      <c r="B102" s="31" t="s">
        <v>808</v>
      </c>
      <c r="C102" s="16" t="s">
        <v>1779</v>
      </c>
      <c r="D102" s="13">
        <f>'PHONG TCHC'!C50/10^6</f>
        <v>12</v>
      </c>
      <c r="E102" s="13">
        <f>'PHONG TCHC'!D50/10^6</f>
        <v>12</v>
      </c>
      <c r="F102" s="13">
        <f>'PHONG TCHC'!E50/10^6</f>
        <v>6</v>
      </c>
      <c r="G102" s="218">
        <f>F102/D102</f>
        <v>0.5</v>
      </c>
      <c r="H102" s="218">
        <f t="shared" si="13"/>
        <v>0.5</v>
      </c>
      <c r="I102" s="2340">
        <f>'PHONG TCHC'!G50/10^6</f>
        <v>30</v>
      </c>
      <c r="J102" s="2152">
        <f t="shared" si="15"/>
        <v>5</v>
      </c>
      <c r="K102" s="2319"/>
      <c r="L102" s="51"/>
      <c r="M102" s="101"/>
      <c r="N102" s="101"/>
    </row>
    <row r="103" spans="1:21" s="5" customFormat="1">
      <c r="A103" s="31"/>
      <c r="B103" s="31" t="s">
        <v>809</v>
      </c>
      <c r="C103" s="16" t="s">
        <v>1349</v>
      </c>
      <c r="D103" s="13">
        <f>'PHONG TCHC'!C134/10^6</f>
        <v>872.08</v>
      </c>
      <c r="E103" s="13">
        <f>'PHONG TCHC'!D134/10^6</f>
        <v>988.76</v>
      </c>
      <c r="F103" s="13">
        <f>'PHONG TCHC'!E134/10^6</f>
        <v>944.6</v>
      </c>
      <c r="G103" s="218">
        <f>F103/D103</f>
        <v>1.0831575084854601</v>
      </c>
      <c r="H103" s="218">
        <f t="shared" si="13"/>
        <v>0.95533799910999639</v>
      </c>
      <c r="I103" s="2340">
        <f>'PHONG TCHC'!G134/10^6</f>
        <v>965.28</v>
      </c>
      <c r="J103" s="2152">
        <f t="shared" si="15"/>
        <v>1.0218928647046368</v>
      </c>
      <c r="K103" s="2319"/>
      <c r="L103" s="51"/>
      <c r="M103" s="101"/>
      <c r="N103" s="101"/>
    </row>
    <row r="104" spans="1:21" s="5" customFormat="1">
      <c r="A104" s="31"/>
      <c r="B104" s="31" t="s">
        <v>810</v>
      </c>
      <c r="C104" s="16" t="s">
        <v>1350</v>
      </c>
      <c r="D104" s="13">
        <f>'PHONG TCKT'!C85/10^6</f>
        <v>174.208755</v>
      </c>
      <c r="E104" s="13">
        <f>'PHONG TCKT'!D85/10^6</f>
        <v>100</v>
      </c>
      <c r="F104" s="13">
        <f>'PHONG TCKT'!E85/10^6</f>
        <v>82.407408000000004</v>
      </c>
      <c r="G104" s="218">
        <f>F104/D104</f>
        <v>0.47303826951751077</v>
      </c>
      <c r="H104" s="218">
        <f t="shared" si="13"/>
        <v>0.82407408000000004</v>
      </c>
      <c r="I104" s="2340">
        <f>'PHONG TCKT'!F85/10^6</f>
        <v>535</v>
      </c>
      <c r="J104" s="2152">
        <f t="shared" si="15"/>
        <v>6.4921347847756596</v>
      </c>
      <c r="K104" s="2319"/>
      <c r="L104" s="51"/>
      <c r="M104" s="101"/>
      <c r="N104" s="101"/>
    </row>
    <row r="105" spans="1:21" s="5" customFormat="1">
      <c r="A105" s="31"/>
      <c r="B105" s="31" t="s">
        <v>811</v>
      </c>
      <c r="C105" s="16" t="s">
        <v>1351</v>
      </c>
      <c r="D105" s="13">
        <f>'PHONG KHKD'!C34/10^6</f>
        <v>90</v>
      </c>
      <c r="E105" s="13">
        <f>'PHONG KHKD'!D34/10^6</f>
        <v>50</v>
      </c>
      <c r="F105" s="13">
        <f>'PHONG KHKD'!E34/10^6</f>
        <v>95</v>
      </c>
      <c r="G105" s="218">
        <f>F105/D105</f>
        <v>1.0555555555555556</v>
      </c>
      <c r="H105" s="218">
        <f>F105/E105</f>
        <v>1.9</v>
      </c>
      <c r="I105" s="2340">
        <f>'PHONG KHKD'!F34/10^6</f>
        <v>50</v>
      </c>
      <c r="J105" s="2152">
        <f t="shared" si="15"/>
        <v>0.52631578947368418</v>
      </c>
      <c r="K105" s="2319"/>
      <c r="L105" s="51"/>
      <c r="M105" s="101"/>
      <c r="N105" s="101"/>
    </row>
    <row r="106" spans="1:21" s="5" customFormat="1">
      <c r="A106" s="31"/>
      <c r="B106" s="31" t="s">
        <v>812</v>
      </c>
      <c r="C106" s="16" t="s">
        <v>1352</v>
      </c>
      <c r="D106" s="13">
        <f>'PHONG TCHC'!C121/10^6</f>
        <v>10</v>
      </c>
      <c r="E106" s="13">
        <f>'PHONG TCHC'!D121/10^6</f>
        <v>60</v>
      </c>
      <c r="F106" s="13">
        <f>'PHONG TCHC'!E121/10^6</f>
        <v>60</v>
      </c>
      <c r="G106" s="218"/>
      <c r="H106" s="218">
        <f>F106/E106</f>
        <v>1</v>
      </c>
      <c r="I106" s="2340">
        <f>'PHONG TCHC'!G121/10^6</f>
        <v>20</v>
      </c>
      <c r="J106" s="2152"/>
      <c r="K106" s="2319"/>
      <c r="L106" s="51"/>
      <c r="M106" s="101"/>
      <c r="N106" s="101"/>
    </row>
    <row r="107" spans="1:21" s="5" customFormat="1" ht="16.2">
      <c r="A107" s="867"/>
      <c r="B107" s="867" t="s">
        <v>813</v>
      </c>
      <c r="C107" s="16" t="s">
        <v>1531</v>
      </c>
      <c r="D107" s="13">
        <f>'PHONG TCKT'!C93/10^6</f>
        <v>1213.336182</v>
      </c>
      <c r="E107" s="13">
        <f>'PHONG TCKT'!D93/10^6</f>
        <v>1200</v>
      </c>
      <c r="F107" s="13">
        <f>'PHONG TCKT'!E93/10^6</f>
        <v>1181.0714109999999</v>
      </c>
      <c r="G107" s="218">
        <f>F107/D107</f>
        <v>0.97340821820147438</v>
      </c>
      <c r="H107" s="218">
        <f>F107/E107</f>
        <v>0.98422617583333327</v>
      </c>
      <c r="I107" s="2340">
        <f>'PHONG TCKT'!F93/10^6</f>
        <v>1440</v>
      </c>
      <c r="J107" s="2152">
        <f t="shared" ref="J107:J113" si="16">I107/F107</f>
        <v>1.2192319504040556</v>
      </c>
      <c r="K107" s="2319"/>
      <c r="L107" s="51"/>
      <c r="M107" s="101"/>
      <c r="N107" s="101"/>
    </row>
    <row r="108" spans="1:21" s="5" customFormat="1" ht="16.2">
      <c r="A108" s="867"/>
      <c r="B108" s="867" t="s">
        <v>814</v>
      </c>
      <c r="C108" s="16" t="s">
        <v>1530</v>
      </c>
      <c r="D108" s="13">
        <f>'PHONG TCKT'!C94/10^6</f>
        <v>0</v>
      </c>
      <c r="E108" s="13">
        <f>'PHONG TCKT'!D94/10^6</f>
        <v>1000</v>
      </c>
      <c r="F108" s="13">
        <f>'PHONG TCKT'!E94/10^6</f>
        <v>0</v>
      </c>
      <c r="G108" s="218"/>
      <c r="H108" s="218"/>
      <c r="I108" s="2340">
        <f>'PHONG TCKT'!F94/10^6</f>
        <v>0</v>
      </c>
      <c r="J108" s="2152"/>
      <c r="K108" s="2319"/>
      <c r="L108" s="51"/>
      <c r="M108" s="101"/>
      <c r="N108" s="101"/>
    </row>
    <row r="109" spans="1:21" s="5" customFormat="1" ht="16.2">
      <c r="A109" s="867"/>
      <c r="B109" s="867" t="s">
        <v>815</v>
      </c>
      <c r="C109" s="16" t="s">
        <v>1534</v>
      </c>
      <c r="D109" s="13">
        <f>'PHONG KHKD'!C9/10^6</f>
        <v>12562.297071000001</v>
      </c>
      <c r="E109" s="13">
        <f>'PHONG KHKD'!D9/10^6</f>
        <v>12818.355</v>
      </c>
      <c r="F109" s="13">
        <f>'PHONG KHKD'!E9/10^6</f>
        <v>13258.975827</v>
      </c>
      <c r="G109" s="218">
        <f>F109/D109</f>
        <v>1.0554579112452513</v>
      </c>
      <c r="H109" s="218">
        <f>F109/E109</f>
        <v>1.0343742100292901</v>
      </c>
      <c r="I109" s="2340">
        <f>'PHONG KHKD'!F9/10^6</f>
        <v>13673.446576224975</v>
      </c>
      <c r="J109" s="2152">
        <f t="shared" si="16"/>
        <v>1.0312596353317851</v>
      </c>
      <c r="K109" s="2319"/>
      <c r="L109" s="51"/>
      <c r="M109" s="101"/>
      <c r="N109" s="101"/>
      <c r="U109" s="601"/>
    </row>
    <row r="110" spans="1:21" s="5" customFormat="1" ht="16.2">
      <c r="A110" s="867"/>
      <c r="B110" s="867" t="s">
        <v>825</v>
      </c>
      <c r="C110" s="16" t="s">
        <v>1535</v>
      </c>
      <c r="D110" s="13">
        <f>'PHONG KHKD'!C13/10^6</f>
        <v>2895.9770779999999</v>
      </c>
      <c r="E110" s="13">
        <f>'PHONG KHKD'!D13/10^6</f>
        <v>1500</v>
      </c>
      <c r="F110" s="13">
        <f>'PHONG KHKD'!E13/10^6</f>
        <v>4462.9805480000005</v>
      </c>
      <c r="G110" s="218">
        <f>F110/D110</f>
        <v>1.5410966412352247</v>
      </c>
      <c r="H110" s="218">
        <f>F110/E110</f>
        <v>2.9753203653333338</v>
      </c>
      <c r="I110" s="2340">
        <f>'PHONG KHKD'!F13/10^6</f>
        <v>3350</v>
      </c>
      <c r="J110" s="2152">
        <f t="shared" si="16"/>
        <v>0.75061944903641553</v>
      </c>
      <c r="K110" s="2319"/>
      <c r="L110" s="51"/>
      <c r="M110" s="101"/>
      <c r="N110" s="101"/>
    </row>
    <row r="111" spans="1:21" s="5" customFormat="1" ht="16.2">
      <c r="A111" s="867"/>
      <c r="B111" s="867" t="s">
        <v>826</v>
      </c>
      <c r="C111" s="16" t="s">
        <v>1536</v>
      </c>
      <c r="D111" s="13">
        <f>'PHONG TCKT'!C80/10^6</f>
        <v>19.340461999999999</v>
      </c>
      <c r="E111" s="13">
        <f>'PHONG TCKT'!D80/10^6</f>
        <v>34.200000000000003</v>
      </c>
      <c r="F111" s="13">
        <f>'PHONG TCKT'!E80/10^6</f>
        <v>14.54616</v>
      </c>
      <c r="G111" s="218">
        <f>F111/D111</f>
        <v>0.7521102649978062</v>
      </c>
      <c r="H111" s="218">
        <f>F111/E111</f>
        <v>0.42532631578947366</v>
      </c>
      <c r="I111" s="2340">
        <f>'PHONG TCKT'!F80/10^6</f>
        <v>20</v>
      </c>
      <c r="J111" s="2152">
        <f t="shared" si="16"/>
        <v>1.3749333157341868</v>
      </c>
      <c r="K111" s="2319"/>
      <c r="L111" s="51"/>
      <c r="M111" s="101"/>
      <c r="N111" s="101"/>
    </row>
    <row r="112" spans="1:21" s="5" customFormat="1" ht="16.2">
      <c r="A112" s="867"/>
      <c r="B112" s="867" t="s">
        <v>1992</v>
      </c>
      <c r="C112" s="16" t="s">
        <v>1537</v>
      </c>
      <c r="D112" s="13"/>
      <c r="E112" s="13">
        <f>'PHONG TCHC'!D72/10^6</f>
        <v>0</v>
      </c>
      <c r="F112" s="13">
        <f>'PHONG TCHC'!E72/10^6</f>
        <v>2131.0452879999998</v>
      </c>
      <c r="G112" s="218">
        <v>0</v>
      </c>
      <c r="H112" s="218"/>
      <c r="I112" s="2340">
        <f>'PHONG TCHC'!F72/10^6</f>
        <v>1130</v>
      </c>
      <c r="J112" s="2152"/>
      <c r="K112" s="2319"/>
      <c r="L112" s="51"/>
      <c r="M112" s="101"/>
      <c r="N112" s="101"/>
    </row>
    <row r="113" spans="1:17" s="5" customFormat="1" ht="16.2">
      <c r="A113" s="867"/>
      <c r="B113" s="867" t="s">
        <v>827</v>
      </c>
      <c r="C113" s="16" t="s">
        <v>1538</v>
      </c>
      <c r="D113" s="13">
        <f>SUM(D114:D119)</f>
        <v>4312.0772280000001</v>
      </c>
      <c r="E113" s="13">
        <f>SUM(E114:E119)</f>
        <v>2282.4</v>
      </c>
      <c r="F113" s="13">
        <f>SUM(F114:F119)</f>
        <v>3546.2365249999998</v>
      </c>
      <c r="G113" s="218">
        <f>F113/D113</f>
        <v>0.82239633881622121</v>
      </c>
      <c r="H113" s="218">
        <f>F113/E113</f>
        <v>1.5537313902032945</v>
      </c>
      <c r="I113" s="13">
        <f>SUM(I114:I119)</f>
        <v>3445.2088699999999</v>
      </c>
      <c r="J113" s="115">
        <f t="shared" si="16"/>
        <v>0.97151130380396722</v>
      </c>
      <c r="K113" s="2319"/>
      <c r="L113" s="51"/>
      <c r="M113" s="101"/>
      <c r="N113" s="101"/>
      <c r="O113" s="101"/>
    </row>
    <row r="114" spans="1:17">
      <c r="A114" s="22"/>
      <c r="B114" s="22"/>
      <c r="C114" s="6" t="s">
        <v>904</v>
      </c>
      <c r="D114" s="12">
        <v>0</v>
      </c>
      <c r="E114" s="12">
        <v>0</v>
      </c>
      <c r="F114" s="12">
        <v>0</v>
      </c>
      <c r="G114" s="216">
        <v>0</v>
      </c>
      <c r="H114" s="216">
        <v>0</v>
      </c>
      <c r="I114" s="12"/>
      <c r="J114" s="113">
        <v>0</v>
      </c>
      <c r="K114" s="2319"/>
      <c r="L114" s="51"/>
      <c r="M114" s="101"/>
      <c r="N114" s="101"/>
      <c r="O114" s="57"/>
      <c r="P114" s="57"/>
      <c r="Q114" s="57"/>
    </row>
    <row r="115" spans="1:17">
      <c r="A115" s="22"/>
      <c r="B115" s="22"/>
      <c r="C115" s="6" t="s">
        <v>905</v>
      </c>
      <c r="D115" s="12">
        <f>'PHONG TCHC'!C127/10^6</f>
        <v>0</v>
      </c>
      <c r="E115" s="12">
        <f>'PHONG TCHC'!D127/10^6</f>
        <v>0</v>
      </c>
      <c r="F115" s="12">
        <f>'PHONG TCHC'!E127/10^6</f>
        <v>0</v>
      </c>
      <c r="G115" s="216"/>
      <c r="H115" s="216"/>
      <c r="I115" s="12">
        <f>'PHONG TCHC'!G127/10^6</f>
        <v>0</v>
      </c>
      <c r="J115" s="113"/>
      <c r="K115" s="2322"/>
      <c r="L115" s="51"/>
      <c r="M115" s="101"/>
      <c r="N115" s="101"/>
    </row>
    <row r="116" spans="1:17">
      <c r="A116" s="22"/>
      <c r="B116" s="22"/>
      <c r="C116" s="6" t="s">
        <v>906</v>
      </c>
      <c r="D116" s="12">
        <f>'PHONG TCKT'!C89/10^6</f>
        <v>100.091354</v>
      </c>
      <c r="E116" s="12">
        <f>'PHONG TCKT'!D89/10^6</f>
        <v>150.6</v>
      </c>
      <c r="F116" s="12">
        <f>'PHONG TCKT'!E89/10^6</f>
        <v>100.216094</v>
      </c>
      <c r="G116" s="216">
        <f>F116/D116</f>
        <v>1.0012462614902782</v>
      </c>
      <c r="H116" s="216">
        <f>F116/E116</f>
        <v>0.66544551128818064</v>
      </c>
      <c r="I116" s="12">
        <f>'PHONG TCKT'!F89/10^6</f>
        <v>138.5</v>
      </c>
      <c r="J116" s="113">
        <f>I116/F116</f>
        <v>1.3820135516357284</v>
      </c>
      <c r="K116" s="2322"/>
      <c r="L116" s="51"/>
      <c r="M116" s="101"/>
      <c r="N116" s="101"/>
    </row>
    <row r="117" spans="1:17">
      <c r="A117" s="22"/>
      <c r="B117" s="22"/>
      <c r="C117" s="6" t="s">
        <v>907</v>
      </c>
      <c r="D117" s="12">
        <f>'PHONG TCHC'!C153/10^6</f>
        <v>3206.2560800000001</v>
      </c>
      <c r="E117" s="12">
        <f>'PHONG TCHC'!D153/10^6</f>
        <v>2131.8000000000002</v>
      </c>
      <c r="F117" s="12">
        <f>'PHONG TCHC'!E153/10^6</f>
        <v>3446.0204309999999</v>
      </c>
      <c r="G117" s="216">
        <f>F117/D117</f>
        <v>1.0747801626001126</v>
      </c>
      <c r="H117" s="216">
        <f>F117/E117</f>
        <v>1.6164839248522374</v>
      </c>
      <c r="I117" s="12">
        <f>'PHONG TCHC'!G153/10^6+'PHONG TCHC'!G169/10^6-'PHONG TCHC'!F161/10^6</f>
        <v>2306.7088699999999</v>
      </c>
      <c r="J117" s="113">
        <f>I117/F117</f>
        <v>0.66938339925356061</v>
      </c>
      <c r="K117" s="2322"/>
      <c r="L117" s="51"/>
      <c r="M117" s="101"/>
      <c r="N117" s="101"/>
    </row>
    <row r="118" spans="1:17">
      <c r="A118" s="22"/>
      <c r="B118" s="22"/>
      <c r="C118" s="6" t="s">
        <v>1799</v>
      </c>
      <c r="D118" s="12"/>
      <c r="E118" s="12"/>
      <c r="F118" s="12"/>
      <c r="G118" s="216"/>
      <c r="H118" s="216"/>
      <c r="I118" s="12">
        <f>'PHONG TCHC'!F161/10^6</f>
        <v>1000</v>
      </c>
      <c r="J118" s="113"/>
      <c r="K118" s="2322"/>
      <c r="L118" s="51"/>
      <c r="M118" s="101"/>
      <c r="N118" s="101"/>
    </row>
    <row r="119" spans="1:17" s="722" customFormat="1">
      <c r="A119" s="1832"/>
      <c r="B119" s="1832"/>
      <c r="C119" s="6" t="s">
        <v>908</v>
      </c>
      <c r="D119" s="12">
        <f>'PHONG TCKT'!C95/10^6+'PHONG TCHC'!C71/10^6</f>
        <v>1005.729794</v>
      </c>
      <c r="E119" s="12">
        <f>'PHONG TCKT'!D95/10^6+'PHONG TCHC'!D71/10^6</f>
        <v>0</v>
      </c>
      <c r="F119" s="12"/>
      <c r="G119" s="216">
        <f>F119/D119</f>
        <v>0</v>
      </c>
      <c r="H119" s="216"/>
      <c r="I119" s="12"/>
      <c r="J119" s="113">
        <v>0</v>
      </c>
      <c r="K119" s="2322"/>
      <c r="L119" s="51"/>
      <c r="M119" s="1861"/>
      <c r="N119" s="1861"/>
    </row>
    <row r="120" spans="1:17" s="5" customFormat="1">
      <c r="A120" s="31"/>
      <c r="B120" s="31" t="s">
        <v>1037</v>
      </c>
      <c r="C120" s="16" t="s">
        <v>753</v>
      </c>
      <c r="D120" s="13">
        <f>'PHONG TCKT'!C96/10^6</f>
        <v>5096.8883649999998</v>
      </c>
      <c r="E120" s="13">
        <f>'PHONG TCKT'!D96/10^6</f>
        <v>0</v>
      </c>
      <c r="F120" s="13">
        <f>'PHONG TCKT'!E96/10^6</f>
        <v>-41.593983999999999</v>
      </c>
      <c r="G120" s="218">
        <v>0</v>
      </c>
      <c r="H120" s="218">
        <v>0</v>
      </c>
      <c r="I120" s="13">
        <v>0</v>
      </c>
      <c r="J120" s="115">
        <v>0</v>
      </c>
      <c r="K120" s="2322"/>
      <c r="L120" s="51"/>
      <c r="M120" s="101"/>
      <c r="N120" s="101"/>
    </row>
    <row r="121" spans="1:17">
      <c r="A121" s="31" t="s">
        <v>30</v>
      </c>
      <c r="B121" s="31"/>
      <c r="C121" s="16" t="s">
        <v>455</v>
      </c>
      <c r="D121" s="13">
        <f>D28-D29</f>
        <v>84954.623298666644</v>
      </c>
      <c r="E121" s="13">
        <f>E28-E29</f>
        <v>89343.721993113082</v>
      </c>
      <c r="F121" s="13">
        <f>F28-F29</f>
        <v>98030.382507600007</v>
      </c>
      <c r="G121" s="218">
        <f>F121/D121</f>
        <v>1.1539146276120158</v>
      </c>
      <c r="H121" s="218">
        <f>F121/E121</f>
        <v>1.0972274304304954</v>
      </c>
      <c r="I121" s="13">
        <f>ROUND(I28-I29,0)</f>
        <v>112312</v>
      </c>
      <c r="J121" s="115">
        <f>I121/F121</f>
        <v>1.1456856244674225</v>
      </c>
      <c r="K121" s="2319"/>
      <c r="L121" s="51"/>
      <c r="M121" s="101"/>
      <c r="N121" s="101"/>
    </row>
    <row r="122" spans="1:17">
      <c r="A122" s="31" t="s">
        <v>31</v>
      </c>
      <c r="B122" s="31"/>
      <c r="C122" s="16" t="s">
        <v>66</v>
      </c>
      <c r="D122" s="13">
        <f>SUM(D123:D126)</f>
        <v>9147.4900629999993</v>
      </c>
      <c r="E122" s="13">
        <f>SUM(E123:E126)</f>
        <v>8887.582629356275</v>
      </c>
      <c r="F122" s="13">
        <f>SUM(F123:F126)</f>
        <v>9982.0590090000005</v>
      </c>
      <c r="G122" s="218">
        <f>F122/D122</f>
        <v>1.0912347474828845</v>
      </c>
      <c r="H122" s="218">
        <f>F122/E122</f>
        <v>1.123146689632859</v>
      </c>
      <c r="I122" s="13">
        <f>SUM(I123:I126)</f>
        <v>9708.387495630137</v>
      </c>
      <c r="J122" s="115">
        <f>I122/F122</f>
        <v>0.97258366103394933</v>
      </c>
      <c r="K122" s="2319"/>
      <c r="L122" s="51"/>
      <c r="M122" s="101"/>
      <c r="N122" s="101"/>
      <c r="O122" s="57"/>
      <c r="P122" s="57"/>
      <c r="Q122" s="57"/>
    </row>
    <row r="123" spans="1:17" ht="16.2">
      <c r="A123" s="867"/>
      <c r="B123" s="173" t="s">
        <v>816</v>
      </c>
      <c r="C123" s="6" t="s">
        <v>78</v>
      </c>
      <c r="D123" s="12">
        <v>7734.7429949999996</v>
      </c>
      <c r="E123" s="12">
        <v>3146.9873972602741</v>
      </c>
      <c r="F123" s="12">
        <f>'PHONG TCKT'!E10/10^6</f>
        <v>5221.3408950000003</v>
      </c>
      <c r="G123" s="216">
        <f>F123/D123</f>
        <v>0.67505034082906856</v>
      </c>
      <c r="H123" s="216">
        <f>F123/E123</f>
        <v>1.659155324087294</v>
      </c>
      <c r="I123" s="12">
        <f>'PHONG TCKT'!F10/10^6</f>
        <v>4746.4136986301364</v>
      </c>
      <c r="J123" s="113">
        <f>I123/F123</f>
        <v>0.90904114366011646</v>
      </c>
      <c r="K123" s="2319"/>
      <c r="L123" s="51"/>
      <c r="M123" s="101"/>
      <c r="N123" s="101"/>
      <c r="P123" s="101"/>
    </row>
    <row r="124" spans="1:17" ht="16.2">
      <c r="A124" s="867"/>
      <c r="B124" s="173" t="s">
        <v>817</v>
      </c>
      <c r="C124" s="180" t="s">
        <v>754</v>
      </c>
      <c r="D124" s="12" t="s">
        <v>1574</v>
      </c>
      <c r="E124" s="12">
        <v>5500.5952320960005</v>
      </c>
      <c r="F124" s="12">
        <f>'PHONG TCKT'!E16/10^6</f>
        <v>3255.3772140000001</v>
      </c>
      <c r="G124" s="216"/>
      <c r="H124" s="216">
        <f>F124/E124</f>
        <v>0.59182271674979059</v>
      </c>
      <c r="I124" s="12">
        <f>'PHONG TCKT'!G16/10^6</f>
        <v>4961.9737969999996</v>
      </c>
      <c r="J124" s="113">
        <f>I124/F124</f>
        <v>1.5242392726903198</v>
      </c>
      <c r="K124" s="2322"/>
      <c r="L124" s="51"/>
      <c r="N124" s="101"/>
      <c r="O124" s="44"/>
      <c r="P124" s="599"/>
    </row>
    <row r="125" spans="1:17" ht="16.2">
      <c r="A125" s="867"/>
      <c r="B125" s="173" t="s">
        <v>818</v>
      </c>
      <c r="C125" s="6" t="s">
        <v>755</v>
      </c>
      <c r="D125" s="12">
        <v>1412.7470679999999</v>
      </c>
      <c r="E125" s="12">
        <v>240</v>
      </c>
      <c r="F125" s="12">
        <f>'PHONG TCKT'!E17/10^6</f>
        <v>1505.3408999999999</v>
      </c>
      <c r="G125" s="216">
        <f>F125/D125</f>
        <v>1.0655416911472224</v>
      </c>
      <c r="H125" s="216">
        <f>F125/E125</f>
        <v>6.27225375</v>
      </c>
      <c r="I125" s="12">
        <f>'PHONG TCKT'!F17/10^6</f>
        <v>0</v>
      </c>
      <c r="J125" s="113">
        <f>I125/F125</f>
        <v>0</v>
      </c>
      <c r="K125" s="2322"/>
      <c r="L125" s="51"/>
      <c r="M125" s="101"/>
      <c r="N125" s="101"/>
      <c r="P125" s="599"/>
    </row>
    <row r="126" spans="1:17" ht="16.2">
      <c r="A126" s="867"/>
      <c r="B126" s="173" t="s">
        <v>819</v>
      </c>
      <c r="C126" s="6" t="s">
        <v>756</v>
      </c>
      <c r="D126" s="12"/>
      <c r="E126" s="12"/>
      <c r="F126" s="12"/>
      <c r="G126" s="216">
        <v>0</v>
      </c>
      <c r="H126" s="216">
        <v>0</v>
      </c>
      <c r="I126" s="12"/>
      <c r="J126" s="115"/>
      <c r="K126" s="2322"/>
      <c r="L126" s="51"/>
      <c r="M126" s="101"/>
      <c r="N126" s="101"/>
    </row>
    <row r="127" spans="1:17">
      <c r="A127" s="31" t="s">
        <v>32</v>
      </c>
      <c r="B127" s="31"/>
      <c r="C127" s="16" t="s">
        <v>67</v>
      </c>
      <c r="D127" s="13">
        <f>SUM(D128:D129)</f>
        <v>747.71711400000004</v>
      </c>
      <c r="E127" s="13">
        <f>SUM(E128:E129)</f>
        <v>2325.198904109589</v>
      </c>
      <c r="F127" s="13">
        <f>SUM(F128:F129)</f>
        <v>644.54019600000004</v>
      </c>
      <c r="G127" s="218">
        <f>F127/D127</f>
        <v>0.8620107577208671</v>
      </c>
      <c r="H127" s="218">
        <f>F127/E127</f>
        <v>0.27719787535631069</v>
      </c>
      <c r="I127" s="13">
        <f>SUM(I128:I129)</f>
        <v>1149.7138660000001</v>
      </c>
      <c r="J127" s="115">
        <f t="shared" ref="J127:J136" si="17">I127/F127</f>
        <v>1.7837737244862226</v>
      </c>
      <c r="K127" s="2319"/>
      <c r="L127" s="51"/>
      <c r="M127" s="43"/>
      <c r="N127" s="43"/>
      <c r="O127" s="57"/>
    </row>
    <row r="128" spans="1:17" ht="18" customHeight="1">
      <c r="A128" s="867"/>
      <c r="B128" s="867" t="s">
        <v>821</v>
      </c>
      <c r="C128" s="6" t="s">
        <v>76</v>
      </c>
      <c r="D128" s="12">
        <f>SUM('PHONG TCKT'!C76:C77)/10^6</f>
        <v>0</v>
      </c>
      <c r="E128" s="12">
        <f>SUM('PHONG TCKT'!D76:D77)/10^6</f>
        <v>2145.198904109589</v>
      </c>
      <c r="F128" s="12">
        <f>SUM('PHONG TCKT'!E76:E77)/10^6</f>
        <v>0</v>
      </c>
      <c r="G128" s="216"/>
      <c r="H128" s="216">
        <f>F128/E128</f>
        <v>0</v>
      </c>
      <c r="I128" s="12">
        <f>SUM('PHONG TCKT'!F76:F77)/10^6</f>
        <v>1149.7138660000001</v>
      </c>
      <c r="J128" s="113">
        <v>0</v>
      </c>
      <c r="K128" s="2319"/>
      <c r="L128" s="51"/>
      <c r="M128" s="101"/>
      <c r="N128" s="101"/>
    </row>
    <row r="129" spans="1:21" ht="17.25" customHeight="1">
      <c r="A129" s="867"/>
      <c r="B129" s="867" t="s">
        <v>824</v>
      </c>
      <c r="C129" s="6" t="s">
        <v>77</v>
      </c>
      <c r="D129" s="12">
        <f>'PHONG TCKT'!C79/10^6</f>
        <v>747.71711400000004</v>
      </c>
      <c r="E129" s="12">
        <f>'PHONG TCKT'!D79/10^6</f>
        <v>180</v>
      </c>
      <c r="F129" s="12">
        <f>'PHONG TCKT'!E79/10^6</f>
        <v>644.54019600000004</v>
      </c>
      <c r="G129" s="216">
        <f>F129/D129</f>
        <v>0.8620107577208671</v>
      </c>
      <c r="H129" s="216">
        <v>0</v>
      </c>
      <c r="I129" s="12">
        <f>'PHONG TCKT'!F79/10^6</f>
        <v>0</v>
      </c>
      <c r="J129" s="113">
        <f t="shared" si="17"/>
        <v>0</v>
      </c>
      <c r="K129" s="2322"/>
      <c r="L129" s="51"/>
      <c r="M129" s="101"/>
      <c r="N129" s="101"/>
    </row>
    <row r="130" spans="1:21">
      <c r="A130" s="31" t="s">
        <v>33</v>
      </c>
      <c r="B130" s="31"/>
      <c r="C130" s="16" t="s">
        <v>68</v>
      </c>
      <c r="D130" s="13">
        <f>D121+(D122-D127)</f>
        <v>93354.396247666649</v>
      </c>
      <c r="E130" s="13">
        <f>ROUND(E121+(E122-E127),0)</f>
        <v>95906</v>
      </c>
      <c r="F130" s="13">
        <f>F121+(F122-F127)</f>
        <v>107367.90132060001</v>
      </c>
      <c r="G130" s="218">
        <f>F130/D130</f>
        <v>1.1501108210882316</v>
      </c>
      <c r="H130" s="218">
        <f t="shared" ref="H130:H136" si="18">F130/E130</f>
        <v>1.1195118274205995</v>
      </c>
      <c r="I130" s="13">
        <f>ROUND(I121+(I122-I127),0)</f>
        <v>120871</v>
      </c>
      <c r="J130" s="115">
        <f t="shared" si="17"/>
        <v>1.1257647631490888</v>
      </c>
      <c r="K130" s="2322"/>
      <c r="L130" s="51"/>
      <c r="M130" s="101"/>
      <c r="N130" s="101"/>
      <c r="O130" s="57"/>
    </row>
    <row r="131" spans="1:21">
      <c r="A131" s="31" t="s">
        <v>13</v>
      </c>
      <c r="B131" s="160" t="s">
        <v>822</v>
      </c>
      <c r="C131" s="16" t="s">
        <v>69</v>
      </c>
      <c r="D131" s="819">
        <v>646.89227500000004</v>
      </c>
      <c r="E131" s="819">
        <v>3000</v>
      </c>
      <c r="F131" s="819">
        <f>'PHONG TCKT'!E18/10^6</f>
        <v>2995.191409</v>
      </c>
      <c r="G131" s="218">
        <f>F131/D131</f>
        <v>4.6301239398785521</v>
      </c>
      <c r="H131" s="218">
        <f t="shared" si="18"/>
        <v>0.99839713633333338</v>
      </c>
      <c r="I131" s="819">
        <f>'PHONG TCKT'!G18/10^6</f>
        <v>300</v>
      </c>
      <c r="J131" s="115">
        <f t="shared" si="17"/>
        <v>0.10016054369632442</v>
      </c>
      <c r="K131" s="2319"/>
      <c r="L131" s="51"/>
      <c r="M131" s="101"/>
      <c r="N131" s="101"/>
    </row>
    <row r="132" spans="1:21">
      <c r="A132" s="31" t="s">
        <v>34</v>
      </c>
      <c r="B132" s="31" t="s">
        <v>1038</v>
      </c>
      <c r="C132" s="16" t="s">
        <v>70</v>
      </c>
      <c r="D132" s="819">
        <v>25.476479999999999</v>
      </c>
      <c r="E132" s="819">
        <v>50</v>
      </c>
      <c r="F132" s="819">
        <f>'PHONG TCKT'!E97/10^6</f>
        <v>210.06405100000001</v>
      </c>
      <c r="G132" s="218">
        <f>F132/D132</f>
        <v>8.2454111007486119</v>
      </c>
      <c r="H132" s="218">
        <f t="shared" si="18"/>
        <v>4.2012810199999997</v>
      </c>
      <c r="I132" s="819">
        <f>'PHONG TCKT'!G97</f>
        <v>0</v>
      </c>
      <c r="J132" s="115">
        <f t="shared" si="17"/>
        <v>0</v>
      </c>
      <c r="K132" s="2319"/>
      <c r="L132" s="51"/>
      <c r="M132" s="101"/>
      <c r="N132" s="101"/>
    </row>
    <row r="133" spans="1:21">
      <c r="A133" s="31" t="s">
        <v>35</v>
      </c>
      <c r="B133" s="31"/>
      <c r="C133" s="16" t="s">
        <v>71</v>
      </c>
      <c r="D133" s="13">
        <f>D130+(D131)-D132</f>
        <v>93975.812042666657</v>
      </c>
      <c r="E133" s="13">
        <f>E130+(E131)-E132</f>
        <v>98856</v>
      </c>
      <c r="F133" s="13">
        <f>F130+(F131)-F132</f>
        <v>110153.02867860002</v>
      </c>
      <c r="G133" s="218">
        <f>F133/D133</f>
        <v>1.1721423447619546</v>
      </c>
      <c r="H133" s="218">
        <f t="shared" si="18"/>
        <v>1.1142776227907261</v>
      </c>
      <c r="I133" s="13">
        <f>I130+(I131)-I132</f>
        <v>121171</v>
      </c>
      <c r="J133" s="115">
        <f t="shared" si="17"/>
        <v>1.1000242249675019</v>
      </c>
      <c r="K133" s="2319"/>
      <c r="L133" s="51"/>
      <c r="M133" s="101"/>
      <c r="N133" s="101"/>
    </row>
    <row r="134" spans="1:21">
      <c r="A134" s="31" t="s">
        <v>36</v>
      </c>
      <c r="B134" s="31"/>
      <c r="C134" s="16" t="s">
        <v>340</v>
      </c>
      <c r="D134" s="13">
        <f>D133</f>
        <v>93975.812042666657</v>
      </c>
      <c r="E134" s="13">
        <f>E133</f>
        <v>98856</v>
      </c>
      <c r="F134" s="13">
        <f>F133</f>
        <v>110153.02867860002</v>
      </c>
      <c r="G134" s="218">
        <f>F134/D134</f>
        <v>1.1721423447619546</v>
      </c>
      <c r="H134" s="218">
        <f t="shared" si="18"/>
        <v>1.1142776227907261</v>
      </c>
      <c r="I134" s="13">
        <f>I133</f>
        <v>121171</v>
      </c>
      <c r="J134" s="115">
        <f t="shared" si="17"/>
        <v>1.1000242249675019</v>
      </c>
      <c r="K134" s="2319"/>
      <c r="L134" s="51"/>
      <c r="M134" s="101"/>
      <c r="N134" s="101"/>
      <c r="O134" s="57"/>
    </row>
    <row r="135" spans="1:21">
      <c r="A135" s="31" t="s">
        <v>37</v>
      </c>
      <c r="B135" s="31"/>
      <c r="C135" s="16" t="s">
        <v>1078</v>
      </c>
      <c r="D135" s="13">
        <v>18044.320772999999</v>
      </c>
      <c r="E135" s="13">
        <f>ROUND(((E134-E124)*20%),0)</f>
        <v>18671</v>
      </c>
      <c r="F135" s="13">
        <f>20804870774/10^6</f>
        <v>20804.870773999999</v>
      </c>
      <c r="G135" s="218">
        <f>F135/D135</f>
        <v>1.1529871939059437</v>
      </c>
      <c r="H135" s="218">
        <f t="shared" si="18"/>
        <v>1.1142879746130363</v>
      </c>
      <c r="I135" s="13">
        <f>ROUND(((I134-I124)*20%),0)</f>
        <v>23242</v>
      </c>
      <c r="J135" s="115">
        <f t="shared" si="17"/>
        <v>1.1171422429138902</v>
      </c>
      <c r="K135" s="2319"/>
      <c r="L135" s="51"/>
      <c r="M135" s="101"/>
      <c r="N135" s="101"/>
      <c r="O135" s="57"/>
      <c r="U135" s="57"/>
    </row>
    <row r="136" spans="1:21">
      <c r="A136" s="31" t="s">
        <v>38</v>
      </c>
      <c r="B136" s="31"/>
      <c r="C136" s="16" t="s">
        <v>72</v>
      </c>
      <c r="D136" s="13">
        <f>D134-D135</f>
        <v>75931.491269666658</v>
      </c>
      <c r="E136" s="13">
        <f>ROUND(E134-E135,0)</f>
        <v>80185</v>
      </c>
      <c r="F136" s="13">
        <f>F134-F135</f>
        <v>89348.157904600026</v>
      </c>
      <c r="G136" s="218">
        <f>F136/D136</f>
        <v>1.1766943650202364</v>
      </c>
      <c r="H136" s="218">
        <f t="shared" si="18"/>
        <v>1.1142752123788742</v>
      </c>
      <c r="I136" s="13">
        <f>I134-I135</f>
        <v>97929</v>
      </c>
      <c r="J136" s="115">
        <f t="shared" si="17"/>
        <v>1.0960382653278875</v>
      </c>
      <c r="K136" s="2319"/>
      <c r="L136" s="51"/>
      <c r="M136" s="101"/>
      <c r="N136" s="101"/>
      <c r="O136" s="57"/>
    </row>
    <row r="137" spans="1:21">
      <c r="A137" s="31" t="s">
        <v>39</v>
      </c>
      <c r="B137" s="31"/>
      <c r="C137" s="16" t="s">
        <v>73</v>
      </c>
      <c r="D137" s="13">
        <v>0</v>
      </c>
      <c r="E137" s="13">
        <v>0</v>
      </c>
      <c r="F137" s="13">
        <v>0</v>
      </c>
      <c r="G137" s="218"/>
      <c r="H137" s="218"/>
      <c r="I137" s="13">
        <v>0</v>
      </c>
      <c r="J137" s="115"/>
      <c r="K137" s="2319"/>
      <c r="L137" s="51"/>
      <c r="M137" s="101"/>
      <c r="N137" s="101"/>
    </row>
    <row r="138" spans="1:21" s="5" customFormat="1">
      <c r="A138" s="31" t="s">
        <v>40</v>
      </c>
      <c r="B138" s="31"/>
      <c r="C138" s="16" t="s">
        <v>74</v>
      </c>
      <c r="D138" s="13">
        <f>D136</f>
        <v>75931.491269666658</v>
      </c>
      <c r="E138" s="13">
        <f>E136</f>
        <v>80185</v>
      </c>
      <c r="F138" s="13">
        <f>F136</f>
        <v>89348.157904600026</v>
      </c>
      <c r="G138" s="218">
        <f>F138/D138</f>
        <v>1.1766943650202364</v>
      </c>
      <c r="H138" s="218">
        <f t="shared" ref="H138:H143" si="19">F138/E138</f>
        <v>1.1142752123788742</v>
      </c>
      <c r="I138" s="13">
        <f>I136</f>
        <v>97929</v>
      </c>
      <c r="J138" s="115">
        <f>I138/F138</f>
        <v>1.0960382653278875</v>
      </c>
      <c r="K138" s="2319"/>
      <c r="L138" s="51"/>
      <c r="M138" s="101"/>
      <c r="N138" s="101"/>
      <c r="O138" s="101"/>
      <c r="P138" s="101"/>
      <c r="R138" s="101"/>
    </row>
    <row r="139" spans="1:21" s="5" customFormat="1">
      <c r="A139" s="31">
        <v>1</v>
      </c>
      <c r="B139" s="153"/>
      <c r="C139" s="21" t="s">
        <v>1025</v>
      </c>
      <c r="D139" s="694">
        <f>SUM(D140:D144)</f>
        <v>30754.121440999999</v>
      </c>
      <c r="E139" s="694">
        <f>'14 PPLN'!C27</f>
        <v>32121.954965749999</v>
      </c>
      <c r="F139" s="694">
        <f>'14 PPLN'!D27</f>
        <v>35710.068822999994</v>
      </c>
      <c r="G139" s="218">
        <f>F139/D139</f>
        <v>1.161147421866942</v>
      </c>
      <c r="H139" s="218">
        <f t="shared" si="19"/>
        <v>1.1117028481322453</v>
      </c>
      <c r="I139" s="694">
        <f>'14 PPLN'!F27</f>
        <v>38897.419087499999</v>
      </c>
      <c r="J139" s="115">
        <f>I139/F139</f>
        <v>1.0892563461666338</v>
      </c>
      <c r="K139" s="2319"/>
      <c r="L139" s="51"/>
      <c r="M139" s="101"/>
      <c r="N139" s="101"/>
      <c r="O139" s="101"/>
    </row>
    <row r="140" spans="1:21">
      <c r="A140" s="1822">
        <v>1.1000000000000001</v>
      </c>
      <c r="B140" s="1822"/>
      <c r="C140" s="8" t="s">
        <v>1342</v>
      </c>
      <c r="D140" s="606">
        <v>22779.447375</v>
      </c>
      <c r="E140" s="606">
        <f>'14 PPLN'!C28</f>
        <v>24055</v>
      </c>
      <c r="F140" s="606">
        <f>'14 PPLN'!D28</f>
        <v>26804.447371999999</v>
      </c>
      <c r="G140" s="216">
        <f>F140/D140</f>
        <v>1.1766943653522235</v>
      </c>
      <c r="H140" s="216">
        <f t="shared" si="19"/>
        <v>1.1142983733943046</v>
      </c>
      <c r="I140" s="606">
        <f>'14 PPLN'!F28</f>
        <v>29379</v>
      </c>
      <c r="J140" s="113">
        <f t="shared" ref="J140:J160" si="20">I140/F140</f>
        <v>1.0960494574750825</v>
      </c>
      <c r="K140" s="2319"/>
      <c r="L140" s="51"/>
      <c r="M140" s="101"/>
      <c r="N140" s="101"/>
      <c r="O140" s="57"/>
    </row>
    <row r="141" spans="1:21">
      <c r="A141" s="1822">
        <v>1.2</v>
      </c>
      <c r="B141" s="1822"/>
      <c r="C141" s="8" t="s">
        <v>1366</v>
      </c>
      <c r="D141" s="606">
        <v>6995.4240659999996</v>
      </c>
      <c r="E141" s="606">
        <f>'14 PPLN'!C29</f>
        <v>7300.9549657500002</v>
      </c>
      <c r="F141" s="606">
        <f>'14 PPLN'!D29</f>
        <v>7950.3339509999996</v>
      </c>
      <c r="G141" s="216">
        <f>F141/D141</f>
        <v>1.1365049317940805</v>
      </c>
      <c r="H141" s="216">
        <f t="shared" si="19"/>
        <v>1.0889443899183524</v>
      </c>
      <c r="I141" s="606">
        <f>'14 PPLN'!F29</f>
        <v>8668.4190875000004</v>
      </c>
      <c r="J141" s="113">
        <f t="shared" si="20"/>
        <v>1.0903213803251219</v>
      </c>
      <c r="K141" s="2322"/>
      <c r="L141" s="51"/>
      <c r="M141" s="101"/>
      <c r="N141" s="101"/>
      <c r="O141" s="57"/>
    </row>
    <row r="142" spans="1:21">
      <c r="A142" s="1822">
        <v>1.3</v>
      </c>
      <c r="B142" s="1822"/>
      <c r="C142" s="8" t="s">
        <v>1367</v>
      </c>
      <c r="D142" s="606">
        <v>500</v>
      </c>
      <c r="E142" s="606">
        <f>'14 PPLN'!C30</f>
        <v>500</v>
      </c>
      <c r="F142" s="606">
        <f>'14 PPLN'!D30</f>
        <v>500</v>
      </c>
      <c r="G142" s="216">
        <f>F142/D142</f>
        <v>1</v>
      </c>
      <c r="H142" s="216">
        <f t="shared" si="19"/>
        <v>1</v>
      </c>
      <c r="I142" s="606">
        <f>'14 PPLN'!F30</f>
        <v>500</v>
      </c>
      <c r="J142" s="113">
        <f t="shared" si="20"/>
        <v>1</v>
      </c>
      <c r="K142" s="2322"/>
      <c r="L142" s="51"/>
      <c r="M142" s="101"/>
      <c r="N142" s="101"/>
      <c r="O142" s="57"/>
    </row>
    <row r="143" spans="1:21">
      <c r="A143" s="1822">
        <v>1.4</v>
      </c>
      <c r="B143" s="1822"/>
      <c r="C143" s="8" t="s">
        <v>240</v>
      </c>
      <c r="D143" s="606">
        <v>479.25</v>
      </c>
      <c r="E143" s="606">
        <f>'14 PPLN'!C31</f>
        <v>266</v>
      </c>
      <c r="F143" s="606">
        <f>'14 PPLN'!D31</f>
        <v>455.28750000000002</v>
      </c>
      <c r="G143" s="216">
        <f>F143/D143</f>
        <v>0.95000000000000007</v>
      </c>
      <c r="H143" s="216">
        <f t="shared" si="19"/>
        <v>1.7116071428571429</v>
      </c>
      <c r="I143" s="606">
        <f>I51/12</f>
        <v>350</v>
      </c>
      <c r="J143" s="113"/>
      <c r="K143" s="2322"/>
      <c r="L143" s="51"/>
      <c r="M143" s="101"/>
      <c r="N143" s="101"/>
      <c r="O143" s="57"/>
    </row>
    <row r="144" spans="1:21">
      <c r="A144" s="1822">
        <v>1.5</v>
      </c>
      <c r="B144" s="1822"/>
      <c r="C144" s="8" t="s">
        <v>1026</v>
      </c>
      <c r="D144" s="606">
        <v>0</v>
      </c>
      <c r="E144" s="606">
        <f>'14 PPLN'!C32</f>
        <v>0</v>
      </c>
      <c r="F144" s="606">
        <v>0</v>
      </c>
      <c r="G144" s="216"/>
      <c r="H144" s="216">
        <v>0</v>
      </c>
      <c r="I144" s="606">
        <f>'14 PPLN'!F32</f>
        <v>0</v>
      </c>
      <c r="J144" s="113">
        <v>0</v>
      </c>
      <c r="K144" s="2322"/>
      <c r="L144" s="51"/>
      <c r="M144" s="57"/>
      <c r="N144" s="57"/>
      <c r="O144" s="57"/>
    </row>
    <row r="145" spans="1:15" s="5" customFormat="1">
      <c r="A145" s="31">
        <v>2</v>
      </c>
      <c r="B145" s="153"/>
      <c r="C145" s="21" t="s">
        <v>1070</v>
      </c>
      <c r="D145" s="694">
        <f>D138-D139</f>
        <v>45177.369828666662</v>
      </c>
      <c r="E145" s="694">
        <f>'14 PPLN'!C33</f>
        <v>48062.150752609843</v>
      </c>
      <c r="F145" s="694">
        <f>'14 PPLN'!D33</f>
        <v>53638.089082000035</v>
      </c>
      <c r="G145" s="218">
        <f>F145/D145</f>
        <v>1.1872778181957095</v>
      </c>
      <c r="H145" s="218">
        <f>F145/E145</f>
        <v>1.1160151645749521</v>
      </c>
      <c r="I145" s="694">
        <f>'14 PPLN'!F33</f>
        <v>59031.988219302722</v>
      </c>
      <c r="J145" s="115">
        <f t="shared" si="20"/>
        <v>1.1005609862248575</v>
      </c>
      <c r="K145" s="2322"/>
      <c r="L145" s="51"/>
      <c r="M145" s="101"/>
      <c r="N145" s="101"/>
      <c r="O145" s="101"/>
    </row>
    <row r="146" spans="1:15" s="5" customFormat="1">
      <c r="A146" s="31">
        <v>3</v>
      </c>
      <c r="B146" s="153"/>
      <c r="C146" s="21" t="s">
        <v>1306</v>
      </c>
      <c r="D146" s="694">
        <f>SUM(D147:D148)</f>
        <v>45177.369828666662</v>
      </c>
      <c r="E146" s="694">
        <f>'14 PPLN'!C34</f>
        <v>48062.150752609843</v>
      </c>
      <c r="F146" s="694">
        <f>'14 PPLN'!D34</f>
        <v>53638.089082000035</v>
      </c>
      <c r="G146" s="218">
        <f>F146/D146</f>
        <v>1.1872778181957095</v>
      </c>
      <c r="H146" s="218">
        <f>F146/E146</f>
        <v>1.1160151645749521</v>
      </c>
      <c r="I146" s="694">
        <f>'14 PPLN'!F34</f>
        <v>59031.988219302722</v>
      </c>
      <c r="J146" s="115">
        <f t="shared" si="20"/>
        <v>1.1005609862248575</v>
      </c>
      <c r="K146" s="2319"/>
      <c r="L146" s="51"/>
      <c r="M146" s="101"/>
      <c r="N146" s="101"/>
      <c r="O146" s="101"/>
    </row>
    <row r="147" spans="1:15">
      <c r="A147" s="1822">
        <v>3.1</v>
      </c>
      <c r="B147" s="1822"/>
      <c r="C147" s="8" t="s">
        <v>1035</v>
      </c>
      <c r="D147" s="606">
        <f>D145</f>
        <v>45177.369828666662</v>
      </c>
      <c r="E147" s="606">
        <f>'14 PPLN'!C35</f>
        <v>48062.150752609843</v>
      </c>
      <c r="F147" s="606">
        <f>'14 PPLN'!D35</f>
        <v>53638.089082000035</v>
      </c>
      <c r="G147" s="216">
        <f>F147/D147</f>
        <v>1.1872778181957095</v>
      </c>
      <c r="H147" s="216">
        <f>F147/E147</f>
        <v>1.1160151645749521</v>
      </c>
      <c r="I147" s="606">
        <f>'14 PPLN'!F35</f>
        <v>59031.988219302722</v>
      </c>
      <c r="J147" s="113">
        <f t="shared" si="20"/>
        <v>1.1005609862248575</v>
      </c>
      <c r="K147" s="2319"/>
      <c r="L147" s="51"/>
      <c r="M147" s="57"/>
      <c r="N147" s="57"/>
      <c r="O147" s="57"/>
    </row>
    <row r="148" spans="1:15">
      <c r="A148" s="1822">
        <v>3.2</v>
      </c>
      <c r="B148" s="1822"/>
      <c r="C148" s="8" t="s">
        <v>1033</v>
      </c>
      <c r="D148" s="606" t="s">
        <v>1574</v>
      </c>
      <c r="E148" s="606">
        <f>'14 PPLN'!C36</f>
        <v>0</v>
      </c>
      <c r="F148" s="606">
        <f>'14 PPLN'!D36</f>
        <v>0</v>
      </c>
      <c r="G148" s="216">
        <f>IFERROR(F148/D148,0)</f>
        <v>0</v>
      </c>
      <c r="H148" s="216">
        <v>0</v>
      </c>
      <c r="I148" s="606">
        <f>'14 PPLN'!F36</f>
        <v>0</v>
      </c>
      <c r="J148" s="113"/>
      <c r="K148" s="2322"/>
      <c r="L148" s="51"/>
      <c r="M148" s="57"/>
      <c r="N148" s="57"/>
      <c r="O148" s="57"/>
    </row>
    <row r="149" spans="1:15" s="5" customFormat="1">
      <c r="A149" s="31">
        <v>4</v>
      </c>
      <c r="B149" s="153"/>
      <c r="C149" s="21" t="s">
        <v>1499</v>
      </c>
      <c r="D149" s="694">
        <f>D152</f>
        <v>45177.369828666604</v>
      </c>
      <c r="E149" s="694">
        <f>'14 PPLN'!C37</f>
        <v>48062.150752609843</v>
      </c>
      <c r="F149" s="694">
        <f>'14 PPLN'!D37</f>
        <v>53638.089082000035</v>
      </c>
      <c r="G149" s="218">
        <f>F149/D149</f>
        <v>1.1872778181957111</v>
      </c>
      <c r="H149" s="218">
        <f>F149/E149</f>
        <v>1.1160151645749521</v>
      </c>
      <c r="I149" s="694">
        <f>'14 PPLN'!F37</f>
        <v>59031.988219302722</v>
      </c>
      <c r="J149" s="115">
        <f t="shared" si="20"/>
        <v>1.1005609862248575</v>
      </c>
      <c r="K149" s="2322"/>
      <c r="L149" s="51"/>
      <c r="M149" s="101"/>
      <c r="N149" s="101"/>
      <c r="O149" s="101"/>
    </row>
    <row r="150" spans="1:15">
      <c r="A150" s="1822">
        <v>4.0999999999999996</v>
      </c>
      <c r="B150" s="1822"/>
      <c r="C150" s="8" t="s">
        <v>1030</v>
      </c>
      <c r="D150" s="606"/>
      <c r="E150" s="606"/>
      <c r="F150" s="606"/>
      <c r="G150" s="216"/>
      <c r="H150" s="216"/>
      <c r="I150" s="606"/>
      <c r="J150" s="113"/>
      <c r="K150" s="2319"/>
      <c r="L150" s="51"/>
      <c r="M150" s="57"/>
      <c r="N150" s="57"/>
      <c r="O150" s="57"/>
    </row>
    <row r="151" spans="1:15" s="24" customFormat="1">
      <c r="A151" s="1831"/>
      <c r="B151" s="1831"/>
      <c r="C151" s="222" t="s">
        <v>1071</v>
      </c>
      <c r="D151" s="217">
        <v>0.30118246552444405</v>
      </c>
      <c r="E151" s="217">
        <f>'14 PPLN'!C39</f>
        <v>0.24031075376304922</v>
      </c>
      <c r="F151" s="217">
        <f>'14 PPLN'!D39</f>
        <v>0.3575872605466669</v>
      </c>
      <c r="G151" s="217">
        <f>F151/D151</f>
        <v>1.1872778181957111</v>
      </c>
      <c r="H151" s="217">
        <f>F151/E151</f>
        <v>1.4880202194332695</v>
      </c>
      <c r="I151" s="217">
        <f>'14 PPLN'!F39</f>
        <v>0.29515994109651361</v>
      </c>
      <c r="J151" s="217">
        <f t="shared" si="20"/>
        <v>0.82542073966864316</v>
      </c>
      <c r="K151" s="2322"/>
      <c r="L151" s="51"/>
      <c r="M151" s="542"/>
      <c r="N151" s="542"/>
      <c r="O151" s="542"/>
    </row>
    <row r="152" spans="1:15" s="24" customFormat="1">
      <c r="A152" s="1831"/>
      <c r="B152" s="1831"/>
      <c r="C152" s="23" t="s">
        <v>1031</v>
      </c>
      <c r="D152" s="1833">
        <v>45177.369828666604</v>
      </c>
      <c r="E152" s="1833">
        <f>'14 PPLN'!C40</f>
        <v>48062.150752609843</v>
      </c>
      <c r="F152" s="1833">
        <f>'14 PPLN'!D40</f>
        <v>53638.089082000035</v>
      </c>
      <c r="G152" s="217">
        <f>F152/D152</f>
        <v>1.1872778181957111</v>
      </c>
      <c r="H152" s="217">
        <f>F152/E152</f>
        <v>1.1160151645749521</v>
      </c>
      <c r="I152" s="1833">
        <f>'14 PPLN'!F40</f>
        <v>59031.988219302722</v>
      </c>
      <c r="J152" s="135">
        <f t="shared" si="20"/>
        <v>1.1005609862248575</v>
      </c>
      <c r="K152" s="2325"/>
      <c r="L152" s="51"/>
      <c r="M152" s="542"/>
      <c r="N152" s="542"/>
      <c r="O152" s="542"/>
    </row>
    <row r="153" spans="1:15" s="24" customFormat="1">
      <c r="A153" s="1831">
        <v>4.2</v>
      </c>
      <c r="B153" s="1831"/>
      <c r="C153" s="232" t="s">
        <v>1321</v>
      </c>
      <c r="D153" s="1833">
        <v>0</v>
      </c>
      <c r="E153" s="1833">
        <f>'14 PPLN'!C41</f>
        <v>0</v>
      </c>
      <c r="F153" s="1833">
        <f>'14 PPLN'!D41</f>
        <v>0</v>
      </c>
      <c r="G153" s="217">
        <v>0</v>
      </c>
      <c r="H153" s="217">
        <v>0</v>
      </c>
      <c r="I153" s="1833">
        <f>'14 PPLN'!F41</f>
        <v>0</v>
      </c>
      <c r="J153" s="1834">
        <v>0</v>
      </c>
      <c r="K153" s="2323"/>
      <c r="L153" s="51"/>
      <c r="M153" s="542"/>
      <c r="N153" s="542"/>
      <c r="O153" s="542"/>
    </row>
    <row r="154" spans="1:15" s="24" customFormat="1">
      <c r="A154" s="1831"/>
      <c r="B154" s="1831"/>
      <c r="C154" s="222" t="s">
        <v>1034</v>
      </c>
      <c r="D154" s="217">
        <v>0</v>
      </c>
      <c r="E154" s="217">
        <f>'14 PPLN'!C42</f>
        <v>0</v>
      </c>
      <c r="F154" s="217">
        <f>'14 PPLN'!D42</f>
        <v>0</v>
      </c>
      <c r="G154" s="217">
        <v>0</v>
      </c>
      <c r="H154" s="217">
        <v>0</v>
      </c>
      <c r="I154" s="217">
        <f>'14 PPLN'!F42</f>
        <v>0</v>
      </c>
      <c r="J154" s="1834">
        <v>0</v>
      </c>
      <c r="K154" s="2325"/>
      <c r="L154" s="51"/>
      <c r="M154" s="542"/>
      <c r="N154" s="542"/>
      <c r="O154" s="542"/>
    </row>
    <row r="155" spans="1:15" s="24" customFormat="1">
      <c r="A155" s="1831"/>
      <c r="B155" s="1831"/>
      <c r="C155" s="222" t="s">
        <v>1031</v>
      </c>
      <c r="D155" s="1833">
        <v>0</v>
      </c>
      <c r="E155" s="1833">
        <f>'14 PPLN'!C43</f>
        <v>0</v>
      </c>
      <c r="F155" s="1833">
        <f>'14 PPLN'!D43</f>
        <v>0</v>
      </c>
      <c r="G155" s="217">
        <v>0</v>
      </c>
      <c r="H155" s="217">
        <v>0</v>
      </c>
      <c r="I155" s="1833">
        <f>'14 PPLN'!F43</f>
        <v>0</v>
      </c>
      <c r="J155" s="1834">
        <v>0</v>
      </c>
      <c r="K155" s="2325"/>
      <c r="L155" s="51"/>
      <c r="M155" s="542"/>
      <c r="N155" s="542"/>
      <c r="O155" s="542"/>
    </row>
    <row r="156" spans="1:15" s="24" customFormat="1">
      <c r="A156" s="1831">
        <v>4.2</v>
      </c>
      <c r="B156" s="1831"/>
      <c r="C156" s="222" t="s">
        <v>1398</v>
      </c>
      <c r="D156" s="1833"/>
      <c r="E156" s="1833"/>
      <c r="F156" s="1833"/>
      <c r="G156" s="217"/>
      <c r="H156" s="217"/>
      <c r="I156" s="1833"/>
      <c r="J156" s="1834"/>
      <c r="K156" s="2325"/>
      <c r="L156" s="51"/>
      <c r="M156" s="542"/>
      <c r="N156" s="542"/>
      <c r="O156" s="542"/>
    </row>
    <row r="157" spans="1:15" s="5" customFormat="1">
      <c r="A157" s="31">
        <v>5</v>
      </c>
      <c r="B157" s="153"/>
      <c r="C157" s="21" t="s">
        <v>1077</v>
      </c>
      <c r="D157" s="694">
        <v>0</v>
      </c>
      <c r="E157" s="694">
        <f>'14 PPLN'!C44</f>
        <v>0</v>
      </c>
      <c r="F157" s="694">
        <f>'14 PPLN'!D44</f>
        <v>0</v>
      </c>
      <c r="G157" s="694">
        <f>'14 PPLN'!E44</f>
        <v>0</v>
      </c>
      <c r="H157" s="694">
        <f>'14 PPLN'!F44</f>
        <v>0</v>
      </c>
      <c r="I157" s="694">
        <f>'14 PPLN'!G44</f>
        <v>0</v>
      </c>
      <c r="J157" s="694">
        <f>'14 PPLN'!H44</f>
        <v>0</v>
      </c>
      <c r="K157" s="2325"/>
      <c r="L157" s="51"/>
      <c r="M157" s="101"/>
      <c r="N157" s="101"/>
      <c r="O157" s="101"/>
    </row>
    <row r="158" spans="1:15" s="5" customFormat="1">
      <c r="A158" s="31">
        <v>6</v>
      </c>
      <c r="B158" s="153"/>
      <c r="C158" s="21" t="s">
        <v>1075</v>
      </c>
      <c r="D158" s="218">
        <f>D138/D11</f>
        <v>0.50620994179777767</v>
      </c>
      <c r="E158" s="218">
        <f>'14 PPLN'!C45</f>
        <v>0.40092052859179922</v>
      </c>
      <c r="F158" s="218">
        <f>'14 PPLN'!D45</f>
        <v>0.59565438603333354</v>
      </c>
      <c r="G158" s="218">
        <f>F158/D158</f>
        <v>1.1766943650255044</v>
      </c>
      <c r="H158" s="218">
        <f>F158/E158</f>
        <v>1.4857168529771254</v>
      </c>
      <c r="I158" s="218">
        <f>'14 PPLN'!F45</f>
        <v>0.48964703653401359</v>
      </c>
      <c r="J158" s="218">
        <f t="shared" si="20"/>
        <v>0.82203211797824716</v>
      </c>
      <c r="K158" s="2319"/>
      <c r="L158" s="51"/>
      <c r="M158" s="101"/>
      <c r="N158" s="101"/>
      <c r="O158" s="101"/>
    </row>
    <row r="159" spans="1:15" s="5" customFormat="1">
      <c r="A159" s="31">
        <v>7</v>
      </c>
      <c r="B159" s="153"/>
      <c r="C159" s="21" t="s">
        <v>1076</v>
      </c>
      <c r="D159" s="218">
        <f>D138/D12</f>
        <v>0.23781579353267329</v>
      </c>
      <c r="E159" s="218">
        <f>'14 PPLN'!C46</f>
        <v>0.24114233547313299</v>
      </c>
      <c r="F159" s="218">
        <f>'14 PPLN'!D46</f>
        <v>0.26520039937096851</v>
      </c>
      <c r="G159" s="218">
        <f>F159/D159</f>
        <v>1.1151504928731022</v>
      </c>
      <c r="H159" s="218">
        <f>F159/E159</f>
        <v>1.0997670684852265</v>
      </c>
      <c r="I159" s="218">
        <f>'14 PPLN'!F46</f>
        <v>0.26347243306027751</v>
      </c>
      <c r="J159" s="218">
        <f t="shared" si="20"/>
        <v>0.99348429974166863</v>
      </c>
      <c r="K159" s="2326"/>
      <c r="L159" s="51"/>
      <c r="M159" s="101"/>
      <c r="N159" s="101"/>
      <c r="O159" s="101"/>
    </row>
    <row r="160" spans="1:15" s="5" customFormat="1">
      <c r="A160" s="31">
        <v>8</v>
      </c>
      <c r="B160" s="153"/>
      <c r="C160" s="21" t="s">
        <v>244</v>
      </c>
      <c r="D160" s="694">
        <f>(D138*10^4)/D11</f>
        <v>5062.0994179777772</v>
      </c>
      <c r="E160" s="694">
        <f>'14 PPLN'!C47</f>
        <v>4009.2052859179926</v>
      </c>
      <c r="F160" s="694">
        <f>'14 PPLN'!D47</f>
        <v>5956.543860333335</v>
      </c>
      <c r="G160" s="218">
        <f>F160/D160</f>
        <v>1.1766943650255042</v>
      </c>
      <c r="H160" s="218">
        <f>F160/E160</f>
        <v>1.4857168529771252</v>
      </c>
      <c r="I160" s="694">
        <f>'14 PPLN'!F47</f>
        <v>4896.4703653401366</v>
      </c>
      <c r="J160" s="115">
        <f t="shared" si="20"/>
        <v>0.82203211797824727</v>
      </c>
      <c r="K160" s="2326"/>
      <c r="L160" s="51"/>
      <c r="M160" s="101"/>
      <c r="N160" s="101"/>
      <c r="O160" s="101"/>
    </row>
    <row r="161" spans="1:15">
      <c r="A161" s="645"/>
      <c r="B161" s="645"/>
      <c r="C161" s="646"/>
      <c r="D161" s="647"/>
      <c r="E161" s="647"/>
      <c r="F161" s="170"/>
      <c r="G161" s="648"/>
      <c r="H161" s="648"/>
      <c r="I161" s="649"/>
      <c r="J161" s="650"/>
      <c r="K161" s="2318"/>
      <c r="L161" s="51"/>
      <c r="M161" s="57"/>
      <c r="N161" s="57"/>
      <c r="O161" s="57"/>
    </row>
    <row r="162" spans="1:15" ht="16.2">
      <c r="A162" s="651"/>
      <c r="B162" s="651"/>
      <c r="C162" s="652"/>
      <c r="E162" s="653"/>
      <c r="F162" s="2004"/>
      <c r="G162" s="654"/>
      <c r="H162" s="654"/>
      <c r="I162" s="655"/>
      <c r="J162" s="124"/>
      <c r="K162" s="124"/>
      <c r="L162" s="124"/>
    </row>
    <row r="163" spans="1:15">
      <c r="A163" s="124"/>
      <c r="B163" s="124"/>
      <c r="C163" s="124"/>
      <c r="D163" s="124"/>
      <c r="E163" s="2372" t="s">
        <v>2058</v>
      </c>
      <c r="F163" s="2372"/>
      <c r="G163" s="2372"/>
      <c r="H163" s="2372"/>
      <c r="I163" s="2372"/>
      <c r="J163" s="2372"/>
      <c r="K163" s="2312"/>
      <c r="L163" s="605"/>
    </row>
    <row r="164" spans="1:15">
      <c r="A164" s="124"/>
      <c r="B164" s="124"/>
      <c r="C164" s="579" t="s">
        <v>392</v>
      </c>
      <c r="D164" s="2369" t="s">
        <v>415</v>
      </c>
      <c r="E164" s="2369"/>
      <c r="F164" s="2369"/>
      <c r="G164" s="2369"/>
      <c r="H164" s="2369" t="s">
        <v>182</v>
      </c>
      <c r="I164" s="2369"/>
      <c r="J164" s="2369"/>
      <c r="K164" s="579"/>
      <c r="L164" s="2301"/>
    </row>
    <row r="165" spans="1:15">
      <c r="A165" s="124"/>
      <c r="B165" s="124"/>
      <c r="C165" s="124"/>
      <c r="D165" s="124"/>
      <c r="E165" s="124"/>
      <c r="F165" s="124"/>
      <c r="G165" s="124"/>
      <c r="H165" s="124"/>
      <c r="I165" s="655"/>
      <c r="J165" s="124"/>
      <c r="K165" s="124"/>
      <c r="L165" s="124"/>
    </row>
    <row r="169" spans="1: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</row>
    <row r="170" spans="1:15">
      <c r="C170" s="255" t="s">
        <v>1812</v>
      </c>
      <c r="D170" s="2370" t="s">
        <v>857</v>
      </c>
      <c r="E170" s="2370"/>
      <c r="F170" s="2370"/>
      <c r="G170" s="2370"/>
      <c r="H170" s="2371" t="s">
        <v>1571</v>
      </c>
      <c r="I170" s="2371"/>
      <c r="J170" s="2371"/>
      <c r="K170" s="2311"/>
      <c r="L170" s="2310"/>
    </row>
    <row r="175" spans="1:15">
      <c r="E175" s="195"/>
      <c r="F175" s="38"/>
      <c r="G175" s="125"/>
      <c r="I175" s="195"/>
    </row>
    <row r="176" spans="1:15">
      <c r="D176" s="755"/>
      <c r="E176" s="755"/>
      <c r="F176" s="1858"/>
      <c r="I176" s="755"/>
    </row>
  </sheetData>
  <autoFilter ref="B1:B176" xr:uid="{00000000-0001-0000-0900-000000000000}"/>
  <mergeCells count="15">
    <mergeCell ref="H164:J164"/>
    <mergeCell ref="D170:G170"/>
    <mergeCell ref="H170:J170"/>
    <mergeCell ref="E163:J163"/>
    <mergeCell ref="D164:G164"/>
    <mergeCell ref="E1:J1"/>
    <mergeCell ref="A3:J3"/>
    <mergeCell ref="A6:A7"/>
    <mergeCell ref="A1:C1"/>
    <mergeCell ref="B6:B7"/>
    <mergeCell ref="C6:C7"/>
    <mergeCell ref="I6:J6"/>
    <mergeCell ref="E6:E7"/>
    <mergeCell ref="D6:D7"/>
    <mergeCell ref="F6:H6"/>
  </mergeCells>
  <phoneticPr fontId="6" type="noConversion"/>
  <printOptions horizontalCentered="1"/>
  <pageMargins left="0" right="0" top="0.643700787" bottom="0.44685039399999998" header="0" footer="0"/>
  <pageSetup paperSize="9" scale="8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>
    <tabColor rgb="FF33CC33"/>
  </sheetPr>
  <dimension ref="A1:P146"/>
  <sheetViews>
    <sheetView zoomScale="90" zoomScaleNormal="90" workbookViewId="0">
      <pane ySplit="9" topLeftCell="A10" activePane="bottomLeft" state="frozen"/>
      <selection pane="bottomLeft" activeCell="E21" sqref="E21"/>
    </sheetView>
  </sheetViews>
  <sheetFormatPr defaultColWidth="9.109375" defaultRowHeight="15.6"/>
  <cols>
    <col min="1" max="1" width="62.44140625" style="286" customWidth="1"/>
    <col min="2" max="2" width="9.6640625" style="283" customWidth="1"/>
    <col min="3" max="3" width="8.6640625" style="283" customWidth="1"/>
    <col min="4" max="4" width="14.44140625" style="283" customWidth="1"/>
    <col min="5" max="6" width="14.44140625" style="284" customWidth="1"/>
    <col min="7" max="7" width="18.88671875" style="283" bestFit="1" customWidth="1"/>
    <col min="8" max="8" width="14.88671875" style="283" bestFit="1" customWidth="1"/>
    <col min="9" max="9" width="12.6640625" style="283" bestFit="1" customWidth="1"/>
    <col min="10" max="10" width="10.33203125" style="283" customWidth="1"/>
    <col min="11" max="14" width="9.6640625" style="283" customWidth="1"/>
    <col min="15" max="16384" width="9.109375" style="283"/>
  </cols>
  <sheetData>
    <row r="1" spans="1:16">
      <c r="A1" s="482" t="s">
        <v>1365</v>
      </c>
      <c r="B1" s="282"/>
    </row>
    <row r="2" spans="1:16">
      <c r="A2" s="345" t="s">
        <v>859</v>
      </c>
      <c r="B2" s="282"/>
    </row>
    <row r="3" spans="1:16">
      <c r="A3" s="282"/>
      <c r="B3" s="282"/>
    </row>
    <row r="4" spans="1:16" ht="10.5" customHeight="1"/>
    <row r="5" spans="1:16" ht="16.8">
      <c r="A5" s="2477" t="s">
        <v>529</v>
      </c>
      <c r="B5" s="2477"/>
      <c r="C5" s="2477"/>
      <c r="D5" s="2477"/>
      <c r="E5" s="2477"/>
      <c r="F5" s="2477"/>
    </row>
    <row r="6" spans="1:16" ht="16.8">
      <c r="A6" s="2477" t="s">
        <v>1855</v>
      </c>
      <c r="B6" s="2477"/>
      <c r="C6" s="2477"/>
      <c r="D6" s="2477"/>
      <c r="E6" s="2477"/>
      <c r="F6" s="2477"/>
    </row>
    <row r="7" spans="1:16">
      <c r="A7" s="287"/>
      <c r="B7" s="287"/>
      <c r="C7" s="287"/>
      <c r="D7" s="286"/>
      <c r="E7" s="2478" t="s">
        <v>780</v>
      </c>
      <c r="F7" s="2478"/>
    </row>
    <row r="8" spans="1:16" ht="27.6">
      <c r="A8" s="678" t="s">
        <v>530</v>
      </c>
      <c r="B8" s="678" t="s">
        <v>531</v>
      </c>
      <c r="C8" s="679" t="s">
        <v>532</v>
      </c>
      <c r="D8" s="680" t="s">
        <v>1836</v>
      </c>
      <c r="E8" s="680" t="s">
        <v>1837</v>
      </c>
      <c r="F8" s="680" t="s">
        <v>1815</v>
      </c>
      <c r="H8" s="285"/>
      <c r="I8" s="285"/>
      <c r="J8" s="285"/>
    </row>
    <row r="9" spans="1:16">
      <c r="A9" s="288">
        <v>1</v>
      </c>
      <c r="B9" s="288">
        <v>2</v>
      </c>
      <c r="C9" s="288">
        <v>3</v>
      </c>
      <c r="D9" s="288">
        <v>4</v>
      </c>
      <c r="E9" s="288">
        <v>5</v>
      </c>
      <c r="F9" s="288">
        <v>6</v>
      </c>
      <c r="H9" s="325"/>
    </row>
    <row r="10" spans="1:16" ht="17.25" customHeight="1">
      <c r="A10" s="289" t="s">
        <v>678</v>
      </c>
      <c r="B10" s="290">
        <v>100</v>
      </c>
      <c r="C10" s="290"/>
      <c r="D10" s="291">
        <f>D11+D14+D18+D27+D30</f>
        <v>291636.32786000002</v>
      </c>
      <c r="E10" s="291">
        <f>E11+E14+E18+E27+E30</f>
        <v>238047.58871000001</v>
      </c>
      <c r="F10" s="291">
        <f>F11+F14+F18+F27+F30</f>
        <v>275163.61420296552</v>
      </c>
      <c r="G10" s="284"/>
      <c r="H10" s="427"/>
      <c r="I10" s="428"/>
      <c r="J10" s="428"/>
      <c r="K10" s="428"/>
      <c r="L10" s="428"/>
      <c r="M10" s="428"/>
      <c r="N10" s="426"/>
      <c r="O10" s="426"/>
      <c r="P10" s="426"/>
    </row>
    <row r="11" spans="1:16">
      <c r="A11" s="292" t="s">
        <v>533</v>
      </c>
      <c r="B11" s="293">
        <v>110</v>
      </c>
      <c r="C11" s="293"/>
      <c r="D11" s="294">
        <f>D12+D13</f>
        <v>62432.98691</v>
      </c>
      <c r="E11" s="294">
        <f>E12+E13</f>
        <v>36651.364931999997</v>
      </c>
      <c r="F11" s="294">
        <f>F12+F13</f>
        <v>39617.352561693799</v>
      </c>
      <c r="G11" s="284"/>
      <c r="H11" s="427"/>
      <c r="I11" s="428"/>
      <c r="J11" s="428"/>
      <c r="K11" s="428"/>
      <c r="L11" s="428"/>
      <c r="M11" s="428"/>
      <c r="N11" s="426"/>
      <c r="O11" s="426"/>
      <c r="P11" s="426"/>
    </row>
    <row r="12" spans="1:16">
      <c r="A12" s="295" t="s">
        <v>534</v>
      </c>
      <c r="B12" s="296">
        <v>111</v>
      </c>
      <c r="C12" s="296"/>
      <c r="D12" s="297">
        <v>48432.98691</v>
      </c>
      <c r="E12" s="297">
        <v>19651.364932</v>
      </c>
      <c r="F12" s="297">
        <v>24617.352561693799</v>
      </c>
      <c r="G12" s="284"/>
      <c r="H12" s="427"/>
      <c r="I12" s="429"/>
      <c r="J12" s="429"/>
      <c r="K12" s="429"/>
      <c r="L12" s="429"/>
      <c r="M12" s="429"/>
      <c r="N12" s="426"/>
      <c r="O12" s="426"/>
      <c r="P12" s="426"/>
    </row>
    <row r="13" spans="1:16">
      <c r="A13" s="295" t="s">
        <v>535</v>
      </c>
      <c r="B13" s="296">
        <v>112</v>
      </c>
      <c r="C13" s="296"/>
      <c r="D13" s="297">
        <v>14000</v>
      </c>
      <c r="E13" s="297">
        <v>17000</v>
      </c>
      <c r="F13" s="297">
        <v>15000</v>
      </c>
      <c r="G13" s="284"/>
      <c r="H13" s="427"/>
      <c r="I13" s="429"/>
      <c r="J13" s="429"/>
      <c r="K13" s="429"/>
      <c r="L13" s="429"/>
      <c r="M13" s="429"/>
      <c r="N13" s="426"/>
      <c r="O13" s="426"/>
      <c r="P13" s="426"/>
    </row>
    <row r="14" spans="1:16">
      <c r="A14" s="298" t="s">
        <v>536</v>
      </c>
      <c r="B14" s="299">
        <v>120</v>
      </c>
      <c r="C14" s="299"/>
      <c r="D14" s="300">
        <f>D15+D17</f>
        <v>152100</v>
      </c>
      <c r="E14" s="300">
        <f>E15+E17</f>
        <v>115900</v>
      </c>
      <c r="F14" s="300">
        <f>F15+F17</f>
        <v>120100</v>
      </c>
      <c r="G14" s="284"/>
      <c r="H14" s="427"/>
      <c r="I14" s="426"/>
      <c r="J14" s="426"/>
      <c r="K14" s="426"/>
      <c r="L14" s="426"/>
      <c r="M14" s="426"/>
      <c r="N14" s="426"/>
      <c r="O14" s="426"/>
      <c r="P14" s="426"/>
    </row>
    <row r="15" spans="1:16">
      <c r="A15" s="295" t="s">
        <v>537</v>
      </c>
      <c r="B15" s="296">
        <v>121</v>
      </c>
      <c r="C15" s="296"/>
      <c r="D15" s="297">
        <v>0</v>
      </c>
      <c r="E15" s="297"/>
      <c r="F15" s="297">
        <v>0</v>
      </c>
      <c r="G15" s="284"/>
      <c r="H15" s="427"/>
      <c r="I15" s="426"/>
      <c r="J15" s="426"/>
      <c r="K15" s="426"/>
      <c r="L15" s="426"/>
      <c r="M15" s="426"/>
      <c r="N15" s="426"/>
      <c r="O15" s="426"/>
      <c r="P15" s="426"/>
    </row>
    <row r="16" spans="1:16">
      <c r="A16" s="295" t="s">
        <v>538</v>
      </c>
      <c r="B16" s="296">
        <v>122</v>
      </c>
      <c r="C16" s="296"/>
      <c r="D16" s="297">
        <v>0</v>
      </c>
      <c r="E16" s="297"/>
      <c r="F16" s="297">
        <v>0</v>
      </c>
      <c r="G16" s="284"/>
      <c r="H16" s="427"/>
      <c r="I16" s="426"/>
      <c r="J16" s="426"/>
      <c r="K16" s="426"/>
      <c r="L16" s="426"/>
      <c r="M16" s="426"/>
      <c r="N16" s="426"/>
      <c r="O16" s="426"/>
      <c r="P16" s="426"/>
    </row>
    <row r="17" spans="1:16">
      <c r="A17" s="295" t="s">
        <v>539</v>
      </c>
      <c r="B17" s="296">
        <v>123</v>
      </c>
      <c r="C17" s="296"/>
      <c r="D17" s="297">
        <v>152100</v>
      </c>
      <c r="E17" s="297">
        <v>115900</v>
      </c>
      <c r="F17" s="297">
        <v>120100</v>
      </c>
      <c r="G17" s="284"/>
      <c r="H17" s="427"/>
      <c r="I17" s="426"/>
      <c r="J17" s="426"/>
      <c r="K17" s="426"/>
      <c r="L17" s="426"/>
      <c r="M17" s="426"/>
      <c r="N17" s="426"/>
      <c r="O17" s="426"/>
      <c r="P17" s="426"/>
    </row>
    <row r="18" spans="1:16">
      <c r="A18" s="298" t="s">
        <v>540</v>
      </c>
      <c r="B18" s="299">
        <v>130</v>
      </c>
      <c r="C18" s="299"/>
      <c r="D18" s="300">
        <f>SUM(D19:D26)</f>
        <v>43730.161559</v>
      </c>
      <c r="E18" s="300">
        <f>SUM(E19:E26)</f>
        <v>45159.934337000006</v>
      </c>
      <c r="F18" s="300">
        <f>SUM(F19:F26)</f>
        <v>63593.261641271696</v>
      </c>
      <c r="G18" s="284"/>
      <c r="H18" s="427"/>
      <c r="I18" s="428"/>
      <c r="J18" s="428"/>
      <c r="K18" s="428"/>
      <c r="L18" s="428"/>
      <c r="M18" s="428"/>
      <c r="N18" s="426"/>
      <c r="O18" s="426"/>
      <c r="P18" s="426"/>
    </row>
    <row r="19" spans="1:16">
      <c r="A19" s="295" t="s">
        <v>541</v>
      </c>
      <c r="B19" s="296">
        <v>131</v>
      </c>
      <c r="C19" s="296"/>
      <c r="D19" s="297">
        <v>41740.823166000002</v>
      </c>
      <c r="E19" s="297">
        <v>43033.202737</v>
      </c>
      <c r="F19" s="297">
        <v>58528.836461271698</v>
      </c>
      <c r="G19" s="284"/>
      <c r="H19" s="427"/>
      <c r="I19" s="429"/>
      <c r="J19" s="429"/>
      <c r="K19" s="429"/>
      <c r="L19" s="429"/>
      <c r="M19" s="429"/>
      <c r="N19" s="426"/>
      <c r="O19" s="426"/>
      <c r="P19" s="426"/>
    </row>
    <row r="20" spans="1:16">
      <c r="A20" s="295" t="s">
        <v>542</v>
      </c>
      <c r="B20" s="296">
        <v>132</v>
      </c>
      <c r="C20" s="296"/>
      <c r="D20" s="297">
        <v>539.31373599999995</v>
      </c>
      <c r="E20" s="297">
        <v>452.04450000000003</v>
      </c>
      <c r="F20" s="297">
        <v>0</v>
      </c>
      <c r="G20" s="284"/>
      <c r="H20" s="427"/>
      <c r="I20" s="429"/>
      <c r="J20" s="429"/>
      <c r="K20" s="429"/>
      <c r="L20" s="429"/>
      <c r="M20" s="429"/>
      <c r="N20" s="426"/>
      <c r="O20" s="426"/>
      <c r="P20" s="426"/>
    </row>
    <row r="21" spans="1:16">
      <c r="A21" s="295" t="s">
        <v>543</v>
      </c>
      <c r="B21" s="296">
        <v>133</v>
      </c>
      <c r="C21" s="296"/>
      <c r="D21" s="297">
        <v>0</v>
      </c>
      <c r="E21" s="297"/>
      <c r="F21" s="297">
        <v>0</v>
      </c>
      <c r="G21" s="284"/>
      <c r="H21" s="427"/>
      <c r="I21" s="426"/>
      <c r="J21" s="426"/>
      <c r="K21" s="426"/>
      <c r="L21" s="426"/>
      <c r="M21" s="426"/>
      <c r="N21" s="426"/>
      <c r="O21" s="426"/>
      <c r="P21" s="426"/>
    </row>
    <row r="22" spans="1:16">
      <c r="A22" s="295" t="s">
        <v>544</v>
      </c>
      <c r="B22" s="296">
        <v>134</v>
      </c>
      <c r="C22" s="296"/>
      <c r="D22" s="297">
        <v>0</v>
      </c>
      <c r="E22" s="297"/>
      <c r="F22" s="297">
        <v>0</v>
      </c>
      <c r="G22" s="284"/>
      <c r="H22" s="427"/>
      <c r="I22" s="426"/>
      <c r="J22" s="426"/>
      <c r="K22" s="426"/>
      <c r="L22" s="426"/>
      <c r="M22" s="426"/>
      <c r="N22" s="426"/>
      <c r="O22" s="426"/>
      <c r="P22" s="426"/>
    </row>
    <row r="23" spans="1:16">
      <c r="A23" s="295" t="s">
        <v>545</v>
      </c>
      <c r="B23" s="296">
        <v>135</v>
      </c>
      <c r="C23" s="296"/>
      <c r="D23" s="297">
        <v>0</v>
      </c>
      <c r="E23" s="297"/>
      <c r="F23" s="297">
        <v>0</v>
      </c>
      <c r="G23" s="284"/>
      <c r="H23" s="427"/>
      <c r="I23" s="426"/>
      <c r="J23" s="426"/>
      <c r="K23" s="426"/>
      <c r="L23" s="426"/>
      <c r="M23" s="426"/>
      <c r="N23" s="426"/>
      <c r="O23" s="426"/>
      <c r="P23" s="426"/>
    </row>
    <row r="24" spans="1:16">
      <c r="A24" s="295" t="s">
        <v>546</v>
      </c>
      <c r="B24" s="296">
        <v>136</v>
      </c>
      <c r="C24" s="296"/>
      <c r="D24" s="297">
        <v>3244.299481</v>
      </c>
      <c r="E24" s="297">
        <v>3617.4635979999998</v>
      </c>
      <c r="F24" s="297">
        <v>5500</v>
      </c>
      <c r="G24" s="284"/>
      <c r="H24" s="427"/>
      <c r="I24" s="429"/>
      <c r="J24" s="429"/>
      <c r="K24" s="429"/>
      <c r="L24" s="429"/>
      <c r="M24" s="429"/>
      <c r="N24" s="426"/>
      <c r="O24" s="426"/>
      <c r="P24" s="426"/>
    </row>
    <row r="25" spans="1:16">
      <c r="A25" s="295" t="s">
        <v>547</v>
      </c>
      <c r="B25" s="296">
        <v>137</v>
      </c>
      <c r="C25" s="296"/>
      <c r="D25" s="297">
        <v>-1794.2748240000001</v>
      </c>
      <c r="E25" s="297">
        <v>-1942.7764979999999</v>
      </c>
      <c r="F25" s="297">
        <v>-435.57481999999999</v>
      </c>
      <c r="G25" s="284"/>
      <c r="H25" s="427"/>
      <c r="I25" s="426"/>
      <c r="J25" s="426"/>
      <c r="K25" s="426"/>
      <c r="L25" s="426"/>
      <c r="M25" s="426"/>
      <c r="N25" s="426"/>
      <c r="O25" s="426"/>
      <c r="P25" s="426"/>
    </row>
    <row r="26" spans="1:16">
      <c r="A26" s="295" t="s">
        <v>548</v>
      </c>
      <c r="B26" s="296">
        <v>139</v>
      </c>
      <c r="C26" s="296"/>
      <c r="D26" s="297">
        <v>0</v>
      </c>
      <c r="E26" s="297">
        <v>0</v>
      </c>
      <c r="F26" s="297">
        <v>0</v>
      </c>
      <c r="G26" s="284"/>
      <c r="H26" s="427"/>
      <c r="I26" s="426"/>
      <c r="J26" s="426"/>
      <c r="K26" s="426"/>
      <c r="L26" s="426"/>
      <c r="M26" s="426"/>
      <c r="N26" s="426"/>
      <c r="O26" s="426"/>
      <c r="P26" s="426"/>
    </row>
    <row r="27" spans="1:16">
      <c r="A27" s="298" t="s">
        <v>549</v>
      </c>
      <c r="B27" s="299">
        <v>140</v>
      </c>
      <c r="C27" s="299"/>
      <c r="D27" s="300">
        <f>D28+D29</f>
        <v>7475.2549310000004</v>
      </c>
      <c r="E27" s="300">
        <f>E28+E29</f>
        <v>2796.4910439999999</v>
      </c>
      <c r="F27" s="300">
        <f>F28+F29</f>
        <v>7203</v>
      </c>
      <c r="G27" s="284"/>
      <c r="H27" s="427"/>
      <c r="I27" s="428"/>
      <c r="J27" s="428"/>
      <c r="K27" s="428"/>
      <c r="L27" s="428"/>
      <c r="M27" s="428"/>
      <c r="N27" s="426"/>
      <c r="O27" s="426"/>
      <c r="P27" s="426"/>
    </row>
    <row r="28" spans="1:16">
      <c r="A28" s="295" t="s">
        <v>550</v>
      </c>
      <c r="B28" s="296">
        <v>141</v>
      </c>
      <c r="C28" s="296"/>
      <c r="D28" s="297">
        <v>7475.2549310000004</v>
      </c>
      <c r="E28" s="297">
        <v>2796.4910439999999</v>
      </c>
      <c r="F28" s="297">
        <v>7203</v>
      </c>
      <c r="G28" s="284"/>
      <c r="H28" s="427"/>
      <c r="I28" s="429"/>
      <c r="J28" s="429"/>
      <c r="K28" s="429"/>
      <c r="L28" s="429"/>
      <c r="M28" s="429"/>
      <c r="N28" s="426"/>
      <c r="O28" s="426"/>
      <c r="P28" s="426"/>
    </row>
    <row r="29" spans="1:16">
      <c r="A29" s="295" t="s">
        <v>551</v>
      </c>
      <c r="B29" s="296">
        <v>149</v>
      </c>
      <c r="C29" s="296"/>
      <c r="D29" s="297">
        <v>0</v>
      </c>
      <c r="E29" s="297">
        <v>0</v>
      </c>
      <c r="F29" s="297">
        <v>0</v>
      </c>
      <c r="G29" s="284"/>
      <c r="H29" s="427"/>
      <c r="I29" s="426"/>
      <c r="J29" s="426"/>
      <c r="K29" s="426"/>
      <c r="L29" s="426"/>
      <c r="M29" s="426"/>
      <c r="N29" s="426"/>
      <c r="O29" s="426"/>
      <c r="P29" s="426"/>
    </row>
    <row r="30" spans="1:16">
      <c r="A30" s="298" t="s">
        <v>552</v>
      </c>
      <c r="B30" s="299">
        <v>150</v>
      </c>
      <c r="C30" s="299"/>
      <c r="D30" s="300">
        <f>SUM(D31:D35)</f>
        <v>25897.924460000002</v>
      </c>
      <c r="E30" s="300">
        <f>SUM(E31:E35)</f>
        <v>37539.798396999999</v>
      </c>
      <c r="F30" s="300">
        <f>SUM(F31:F35)</f>
        <v>44650</v>
      </c>
      <c r="G30" s="284"/>
      <c r="H30" s="427"/>
      <c r="I30" s="428"/>
      <c r="J30" s="428"/>
      <c r="K30" s="428"/>
      <c r="L30" s="428"/>
      <c r="M30" s="428"/>
      <c r="N30" s="426"/>
      <c r="O30" s="426"/>
      <c r="P30" s="426"/>
    </row>
    <row r="31" spans="1:16">
      <c r="A31" s="295" t="s">
        <v>553</v>
      </c>
      <c r="B31" s="296">
        <v>151</v>
      </c>
      <c r="C31" s="296"/>
      <c r="D31" s="297">
        <v>309.648687</v>
      </c>
      <c r="E31" s="297">
        <v>439.29375299999998</v>
      </c>
      <c r="F31" s="297">
        <v>5548</v>
      </c>
      <c r="G31" s="284"/>
      <c r="H31" s="427"/>
      <c r="I31" s="429"/>
      <c r="J31" s="429"/>
      <c r="K31" s="429"/>
      <c r="L31" s="429"/>
      <c r="M31" s="429"/>
      <c r="N31" s="426"/>
      <c r="O31" s="426"/>
      <c r="P31" s="426"/>
    </row>
    <row r="32" spans="1:16">
      <c r="A32" s="295" t="s">
        <v>554</v>
      </c>
      <c r="B32" s="296">
        <v>152</v>
      </c>
      <c r="C32" s="296"/>
      <c r="D32" s="297">
        <v>25588.275773000001</v>
      </c>
      <c r="E32" s="297">
        <v>37100.504644000001</v>
      </c>
      <c r="F32" s="297">
        <v>39102</v>
      </c>
      <c r="G32" s="284"/>
      <c r="H32" s="427"/>
      <c r="I32" s="429"/>
      <c r="J32" s="429"/>
      <c r="K32" s="429"/>
      <c r="L32" s="429"/>
      <c r="M32" s="429"/>
      <c r="N32" s="426"/>
      <c r="O32" s="426"/>
      <c r="P32" s="426"/>
    </row>
    <row r="33" spans="1:16">
      <c r="A33" s="295" t="s">
        <v>555</v>
      </c>
      <c r="B33" s="296">
        <v>153</v>
      </c>
      <c r="C33" s="296"/>
      <c r="D33" s="297">
        <v>0</v>
      </c>
      <c r="E33" s="297"/>
      <c r="F33" s="297">
        <v>0</v>
      </c>
      <c r="G33" s="284"/>
      <c r="H33" s="427"/>
      <c r="I33" s="426"/>
      <c r="J33" s="426"/>
      <c r="K33" s="426"/>
      <c r="L33" s="426"/>
      <c r="M33" s="426"/>
      <c r="N33" s="426"/>
      <c r="O33" s="426"/>
      <c r="P33" s="426"/>
    </row>
    <row r="34" spans="1:16">
      <c r="A34" s="295" t="s">
        <v>556</v>
      </c>
      <c r="B34" s="296">
        <v>154</v>
      </c>
      <c r="C34" s="296"/>
      <c r="D34" s="297">
        <v>0</v>
      </c>
      <c r="E34" s="297"/>
      <c r="F34" s="297">
        <v>0</v>
      </c>
      <c r="G34" s="284"/>
      <c r="H34" s="427"/>
      <c r="I34" s="426"/>
      <c r="J34" s="426"/>
      <c r="K34" s="426"/>
      <c r="L34" s="426"/>
      <c r="M34" s="426"/>
      <c r="N34" s="426"/>
      <c r="O34" s="426"/>
      <c r="P34" s="426"/>
    </row>
    <row r="35" spans="1:16">
      <c r="A35" s="295" t="s">
        <v>557</v>
      </c>
      <c r="B35" s="296">
        <v>155</v>
      </c>
      <c r="C35" s="296"/>
      <c r="D35" s="297">
        <v>0</v>
      </c>
      <c r="E35" s="297"/>
      <c r="F35" s="297">
        <v>0</v>
      </c>
      <c r="G35" s="284"/>
      <c r="H35" s="427"/>
      <c r="I35" s="426"/>
      <c r="J35" s="426"/>
      <c r="K35" s="426"/>
      <c r="L35" s="426"/>
      <c r="M35" s="426"/>
      <c r="N35" s="426"/>
      <c r="O35" s="426"/>
      <c r="P35" s="426"/>
    </row>
    <row r="36" spans="1:16">
      <c r="A36" s="301" t="s">
        <v>679</v>
      </c>
      <c r="B36" s="302">
        <v>200</v>
      </c>
      <c r="C36" s="302"/>
      <c r="D36" s="303">
        <f>D37+D45+D55+D58+D61+D67</f>
        <v>108511.33077100002</v>
      </c>
      <c r="E36" s="303">
        <f>E37+E45+E55+E58+E61+E67</f>
        <v>126506.20308499999</v>
      </c>
      <c r="F36" s="303">
        <f>F37+F45+F55+F58+F61+F67</f>
        <v>192830.60588333721</v>
      </c>
      <c r="G36" s="284"/>
      <c r="H36" s="427"/>
      <c r="I36" s="428"/>
      <c r="J36" s="428"/>
      <c r="K36" s="428"/>
      <c r="L36" s="428"/>
      <c r="M36" s="428"/>
      <c r="N36" s="426"/>
      <c r="O36" s="426"/>
      <c r="P36" s="426"/>
    </row>
    <row r="37" spans="1:16">
      <c r="A37" s="304" t="s">
        <v>558</v>
      </c>
      <c r="B37" s="305">
        <v>210</v>
      </c>
      <c r="C37" s="305"/>
      <c r="D37" s="306">
        <v>0</v>
      </c>
      <c r="E37" s="306">
        <v>0</v>
      </c>
      <c r="F37" s="306">
        <f>SUM(F38:F44)</f>
        <v>0</v>
      </c>
      <c r="G37" s="284"/>
      <c r="H37" s="427"/>
      <c r="I37" s="426"/>
      <c r="J37" s="426"/>
      <c r="K37" s="426"/>
      <c r="L37" s="426"/>
      <c r="M37" s="426"/>
      <c r="N37" s="426"/>
      <c r="O37" s="426"/>
      <c r="P37" s="426"/>
    </row>
    <row r="38" spans="1:16">
      <c r="A38" s="307" t="s">
        <v>559</v>
      </c>
      <c r="B38" s="308">
        <v>211</v>
      </c>
      <c r="C38" s="308"/>
      <c r="D38" s="309">
        <v>0</v>
      </c>
      <c r="E38" s="309">
        <v>0</v>
      </c>
      <c r="F38" s="309">
        <v>0</v>
      </c>
      <c r="G38" s="284"/>
      <c r="H38" s="427"/>
      <c r="I38" s="426"/>
      <c r="J38" s="426"/>
      <c r="K38" s="426"/>
      <c r="L38" s="426"/>
      <c r="M38" s="426"/>
      <c r="N38" s="426"/>
      <c r="O38" s="426"/>
      <c r="P38" s="426"/>
    </row>
    <row r="39" spans="1:16">
      <c r="A39" s="295" t="s">
        <v>560</v>
      </c>
      <c r="B39" s="296">
        <v>212</v>
      </c>
      <c r="C39" s="296"/>
      <c r="D39" s="297">
        <v>0</v>
      </c>
      <c r="E39" s="297">
        <v>0</v>
      </c>
      <c r="F39" s="297">
        <v>0</v>
      </c>
      <c r="G39" s="284"/>
      <c r="H39" s="427"/>
      <c r="I39" s="426"/>
      <c r="J39" s="426"/>
      <c r="K39" s="426"/>
      <c r="L39" s="426"/>
      <c r="M39" s="426"/>
      <c r="N39" s="426"/>
      <c r="O39" s="426"/>
      <c r="P39" s="426"/>
    </row>
    <row r="40" spans="1:16">
      <c r="A40" s="295" t="s">
        <v>561</v>
      </c>
      <c r="B40" s="296">
        <v>213</v>
      </c>
      <c r="C40" s="296"/>
      <c r="D40" s="297">
        <v>0</v>
      </c>
      <c r="E40" s="297">
        <v>0</v>
      </c>
      <c r="F40" s="297">
        <v>0</v>
      </c>
      <c r="G40" s="284"/>
      <c r="H40" s="427"/>
      <c r="I40" s="426"/>
      <c r="J40" s="426"/>
      <c r="K40" s="426"/>
      <c r="L40" s="426"/>
      <c r="M40" s="426"/>
      <c r="N40" s="426"/>
      <c r="O40" s="426"/>
      <c r="P40" s="426"/>
    </row>
    <row r="41" spans="1:16">
      <c r="A41" s="295" t="s">
        <v>562</v>
      </c>
      <c r="B41" s="296">
        <v>214</v>
      </c>
      <c r="C41" s="296"/>
      <c r="D41" s="297">
        <v>0</v>
      </c>
      <c r="E41" s="297">
        <v>0</v>
      </c>
      <c r="F41" s="297">
        <v>0</v>
      </c>
      <c r="G41" s="284"/>
      <c r="H41" s="427"/>
      <c r="I41" s="426"/>
      <c r="J41" s="426"/>
      <c r="K41" s="426"/>
      <c r="L41" s="426"/>
      <c r="M41" s="426"/>
      <c r="N41" s="426"/>
      <c r="O41" s="426"/>
      <c r="P41" s="426"/>
    </row>
    <row r="42" spans="1:16">
      <c r="A42" s="295" t="s">
        <v>563</v>
      </c>
      <c r="B42" s="296">
        <v>215</v>
      </c>
      <c r="C42" s="296"/>
      <c r="D42" s="297">
        <v>0</v>
      </c>
      <c r="E42" s="297">
        <v>0</v>
      </c>
      <c r="F42" s="297">
        <v>0</v>
      </c>
      <c r="G42" s="284"/>
      <c r="H42" s="427"/>
      <c r="I42" s="426"/>
      <c r="J42" s="426"/>
      <c r="K42" s="426"/>
      <c r="L42" s="426"/>
      <c r="M42" s="426"/>
      <c r="N42" s="426"/>
      <c r="O42" s="426"/>
      <c r="P42" s="426"/>
    </row>
    <row r="43" spans="1:16">
      <c r="A43" s="295" t="s">
        <v>564</v>
      </c>
      <c r="B43" s="296">
        <v>216</v>
      </c>
      <c r="C43" s="296"/>
      <c r="D43" s="297">
        <v>0</v>
      </c>
      <c r="E43" s="297">
        <v>0</v>
      </c>
      <c r="F43" s="297">
        <v>0</v>
      </c>
      <c r="G43" s="284"/>
      <c r="H43" s="427"/>
      <c r="I43" s="426"/>
      <c r="J43" s="426"/>
      <c r="K43" s="426"/>
      <c r="L43" s="426"/>
      <c r="M43" s="426"/>
      <c r="N43" s="426"/>
      <c r="O43" s="426"/>
      <c r="P43" s="426"/>
    </row>
    <row r="44" spans="1:16">
      <c r="A44" s="295" t="s">
        <v>565</v>
      </c>
      <c r="B44" s="296">
        <v>219</v>
      </c>
      <c r="C44" s="296"/>
      <c r="D44" s="297">
        <v>0</v>
      </c>
      <c r="E44" s="297">
        <v>0</v>
      </c>
      <c r="F44" s="297">
        <v>0</v>
      </c>
      <c r="G44" s="284"/>
      <c r="H44" s="427"/>
      <c r="I44" s="426"/>
      <c r="J44" s="426"/>
      <c r="K44" s="426"/>
      <c r="L44" s="426"/>
      <c r="M44" s="426"/>
      <c r="N44" s="426"/>
      <c r="O44" s="426"/>
      <c r="P44" s="426"/>
    </row>
    <row r="45" spans="1:16">
      <c r="A45" s="298" t="s">
        <v>566</v>
      </c>
      <c r="B45" s="299">
        <v>220</v>
      </c>
      <c r="C45" s="299"/>
      <c r="D45" s="300">
        <f>D46+D49+D52</f>
        <v>63149.968577000021</v>
      </c>
      <c r="E45" s="300">
        <f>E46+E49+E52</f>
        <v>89743.594841999991</v>
      </c>
      <c r="F45" s="300">
        <f>F46+F49+F52</f>
        <v>123656.09048452391</v>
      </c>
      <c r="G45" s="284"/>
      <c r="H45" s="427"/>
      <c r="I45" s="428"/>
      <c r="J45" s="428"/>
      <c r="K45" s="428"/>
      <c r="L45" s="428"/>
      <c r="M45" s="428"/>
      <c r="N45" s="426"/>
      <c r="O45" s="426"/>
      <c r="P45" s="426"/>
    </row>
    <row r="46" spans="1:16">
      <c r="A46" s="295" t="s">
        <v>567</v>
      </c>
      <c r="B46" s="296">
        <v>221</v>
      </c>
      <c r="C46" s="296"/>
      <c r="D46" s="297">
        <f>D47+D48</f>
        <v>62384.968577000021</v>
      </c>
      <c r="E46" s="297">
        <f>E47+E48</f>
        <v>89532.284841999994</v>
      </c>
      <c r="F46" s="297">
        <f>F47+F48</f>
        <v>123066.09048452391</v>
      </c>
      <c r="G46" s="284"/>
      <c r="H46" s="427"/>
      <c r="I46" s="429"/>
      <c r="J46" s="429"/>
      <c r="K46" s="429"/>
      <c r="L46" s="429"/>
      <c r="M46" s="429"/>
      <c r="N46" s="426"/>
      <c r="O46" s="426"/>
      <c r="P46" s="426"/>
    </row>
    <row r="47" spans="1:16">
      <c r="A47" s="295" t="s">
        <v>568</v>
      </c>
      <c r="B47" s="296">
        <v>222</v>
      </c>
      <c r="C47" s="296"/>
      <c r="D47" s="297">
        <v>521874.313219</v>
      </c>
      <c r="E47" s="297">
        <v>535790.82674699998</v>
      </c>
      <c r="F47" s="729">
        <v>613110.63503699994</v>
      </c>
      <c r="G47" s="284"/>
      <c r="H47" s="427"/>
      <c r="I47" s="429"/>
      <c r="J47" s="429"/>
      <c r="K47" s="429"/>
      <c r="L47" s="429"/>
      <c r="M47" s="429"/>
      <c r="N47" s="426"/>
      <c r="O47" s="426"/>
      <c r="P47" s="426"/>
    </row>
    <row r="48" spans="1:16">
      <c r="A48" s="295" t="s">
        <v>569</v>
      </c>
      <c r="B48" s="296">
        <v>223</v>
      </c>
      <c r="C48" s="296"/>
      <c r="D48" s="297">
        <v>-459489.34464199998</v>
      </c>
      <c r="E48" s="297">
        <v>-446258.54190499999</v>
      </c>
      <c r="F48" s="729">
        <v>-490044.54455247603</v>
      </c>
      <c r="G48" s="284"/>
      <c r="H48" s="427"/>
      <c r="I48" s="368"/>
      <c r="J48" s="429"/>
      <c r="K48" s="429"/>
      <c r="L48" s="429"/>
      <c r="M48" s="429"/>
      <c r="N48" s="426"/>
      <c r="O48" s="426"/>
      <c r="P48" s="426"/>
    </row>
    <row r="49" spans="1:16">
      <c r="A49" s="295" t="s">
        <v>828</v>
      </c>
      <c r="B49" s="296">
        <v>224</v>
      </c>
      <c r="C49" s="296"/>
      <c r="D49" s="297">
        <v>0</v>
      </c>
      <c r="E49" s="297">
        <v>0</v>
      </c>
      <c r="F49" s="297">
        <f>F50+F51</f>
        <v>0</v>
      </c>
      <c r="G49" s="284"/>
      <c r="H49" s="427"/>
      <c r="I49" s="603"/>
      <c r="J49" s="426"/>
      <c r="K49" s="426"/>
      <c r="L49" s="426"/>
      <c r="M49" s="426"/>
      <c r="N49" s="426"/>
      <c r="O49" s="426"/>
      <c r="P49" s="426"/>
    </row>
    <row r="50" spans="1:16">
      <c r="A50" s="295" t="s">
        <v>568</v>
      </c>
      <c r="B50" s="296">
        <v>225</v>
      </c>
      <c r="C50" s="296"/>
      <c r="D50" s="297">
        <v>0</v>
      </c>
      <c r="E50" s="297">
        <v>0</v>
      </c>
      <c r="F50" s="297">
        <v>0</v>
      </c>
      <c r="G50" s="284"/>
      <c r="H50" s="427"/>
      <c r="I50" s="603"/>
      <c r="J50" s="426"/>
      <c r="K50" s="426"/>
      <c r="L50" s="426"/>
      <c r="M50" s="426"/>
      <c r="N50" s="426"/>
      <c r="O50" s="426"/>
      <c r="P50" s="426"/>
    </row>
    <row r="51" spans="1:16">
      <c r="A51" s="295" t="s">
        <v>569</v>
      </c>
      <c r="B51" s="296">
        <v>226</v>
      </c>
      <c r="C51" s="296"/>
      <c r="D51" s="297">
        <v>0</v>
      </c>
      <c r="E51" s="297">
        <v>0</v>
      </c>
      <c r="F51" s="297">
        <v>0</v>
      </c>
      <c r="G51" s="284"/>
      <c r="H51" s="427"/>
      <c r="I51" s="447"/>
      <c r="J51" s="426"/>
      <c r="K51" s="447"/>
      <c r="L51" s="447"/>
      <c r="M51" s="426"/>
      <c r="N51" s="426"/>
      <c r="O51" s="426"/>
      <c r="P51" s="426"/>
    </row>
    <row r="52" spans="1:16" ht="15.75" customHeight="1">
      <c r="A52" s="295" t="s">
        <v>829</v>
      </c>
      <c r="B52" s="296">
        <v>227</v>
      </c>
      <c r="C52" s="296"/>
      <c r="D52" s="297">
        <f>D53+D54</f>
        <v>765.00000000000023</v>
      </c>
      <c r="E52" s="297">
        <f>E53+E54</f>
        <v>211.30999999999995</v>
      </c>
      <c r="F52" s="297">
        <f>F53+F54</f>
        <v>590.00000000000023</v>
      </c>
      <c r="G52" s="284"/>
      <c r="H52" s="427"/>
      <c r="I52" s="426"/>
      <c r="J52" s="426"/>
      <c r="K52" s="430"/>
      <c r="L52" s="430"/>
      <c r="M52" s="430"/>
      <c r="N52" s="430"/>
      <c r="O52" s="430"/>
      <c r="P52" s="430"/>
    </row>
    <row r="53" spans="1:16" ht="15.75" customHeight="1">
      <c r="A53" s="295" t="s">
        <v>568</v>
      </c>
      <c r="B53" s="296">
        <v>228</v>
      </c>
      <c r="C53" s="296"/>
      <c r="D53" s="297">
        <v>2159.7330000000002</v>
      </c>
      <c r="E53" s="297">
        <v>1419.7329999999999</v>
      </c>
      <c r="F53" s="297">
        <v>2159.7330000000002</v>
      </c>
      <c r="G53" s="284"/>
      <c r="H53" s="427"/>
      <c r="I53" s="429"/>
      <c r="J53" s="430"/>
      <c r="K53" s="430"/>
      <c r="L53" s="430"/>
      <c r="M53" s="430"/>
      <c r="N53" s="430"/>
      <c r="O53" s="430"/>
      <c r="P53" s="430"/>
    </row>
    <row r="54" spans="1:16">
      <c r="A54" s="295" t="s">
        <v>569</v>
      </c>
      <c r="B54" s="296">
        <v>229</v>
      </c>
      <c r="C54" s="296"/>
      <c r="D54" s="297">
        <v>-1394.7329999999999</v>
      </c>
      <c r="E54" s="297">
        <v>-1208.423</v>
      </c>
      <c r="F54" s="729">
        <v>-1569.7329999999999</v>
      </c>
      <c r="G54" s="284"/>
      <c r="H54" s="427"/>
      <c r="I54" s="284"/>
      <c r="J54" s="430"/>
      <c r="K54" s="430"/>
      <c r="L54" s="430"/>
      <c r="M54" s="430"/>
      <c r="N54" s="430"/>
      <c r="O54" s="430"/>
      <c r="P54" s="430"/>
    </row>
    <row r="55" spans="1:16">
      <c r="A55" s="298" t="s">
        <v>570</v>
      </c>
      <c r="B55" s="299">
        <v>230</v>
      </c>
      <c r="C55" s="299"/>
      <c r="D55" s="300">
        <v>0</v>
      </c>
      <c r="E55" s="300">
        <v>0</v>
      </c>
      <c r="F55" s="300">
        <f>F56+F57</f>
        <v>0</v>
      </c>
      <c r="G55" s="284"/>
      <c r="H55" s="427"/>
      <c r="I55" s="427"/>
      <c r="J55" s="426"/>
      <c r="K55" s="430"/>
      <c r="L55" s="430"/>
      <c r="M55" s="430"/>
      <c r="N55" s="430"/>
      <c r="O55" s="430"/>
      <c r="P55" s="430"/>
    </row>
    <row r="56" spans="1:16">
      <c r="A56" s="295" t="s">
        <v>568</v>
      </c>
      <c r="B56" s="296">
        <v>231</v>
      </c>
      <c r="C56" s="299"/>
      <c r="D56" s="300">
        <v>0</v>
      </c>
      <c r="E56" s="300">
        <v>0</v>
      </c>
      <c r="F56" s="300">
        <v>0</v>
      </c>
      <c r="G56" s="284"/>
      <c r="H56" s="427"/>
      <c r="I56" s="426"/>
      <c r="J56" s="426"/>
      <c r="K56" s="426"/>
      <c r="L56" s="426"/>
      <c r="M56" s="426"/>
      <c r="N56" s="426"/>
      <c r="O56" s="426"/>
      <c r="P56" s="426"/>
    </row>
    <row r="57" spans="1:16">
      <c r="A57" s="295" t="s">
        <v>569</v>
      </c>
      <c r="B57" s="296">
        <v>232</v>
      </c>
      <c r="C57" s="299"/>
      <c r="D57" s="300">
        <v>0</v>
      </c>
      <c r="E57" s="300">
        <v>0</v>
      </c>
      <c r="F57" s="300">
        <v>0</v>
      </c>
      <c r="G57" s="284"/>
      <c r="H57" s="427"/>
      <c r="I57" s="431"/>
      <c r="J57" s="431"/>
      <c r="K57" s="431"/>
      <c r="L57" s="431"/>
      <c r="M57" s="431"/>
      <c r="N57" s="431"/>
      <c r="O57" s="431"/>
      <c r="P57" s="431"/>
    </row>
    <row r="58" spans="1:16">
      <c r="A58" s="298" t="s">
        <v>571</v>
      </c>
      <c r="B58" s="299">
        <v>240</v>
      </c>
      <c r="C58" s="299"/>
      <c r="D58" s="300">
        <v>0</v>
      </c>
      <c r="E58" s="300">
        <v>0</v>
      </c>
      <c r="F58" s="300">
        <f>SUM(F59:F60)</f>
        <v>0</v>
      </c>
      <c r="G58" s="284"/>
      <c r="H58" s="427"/>
      <c r="I58" s="426"/>
      <c r="J58" s="426"/>
      <c r="K58" s="426"/>
      <c r="L58" s="426"/>
      <c r="M58" s="426"/>
      <c r="N58" s="426"/>
      <c r="O58" s="426"/>
      <c r="P58" s="426"/>
    </row>
    <row r="59" spans="1:16">
      <c r="A59" s="295" t="s">
        <v>572</v>
      </c>
      <c r="B59" s="296">
        <v>241</v>
      </c>
      <c r="C59" s="299"/>
      <c r="D59" s="297">
        <v>0</v>
      </c>
      <c r="E59" s="297">
        <v>0</v>
      </c>
      <c r="F59" s="297"/>
      <c r="G59" s="284"/>
      <c r="H59" s="427"/>
      <c r="I59" s="429"/>
      <c r="J59" s="429"/>
      <c r="K59" s="429"/>
      <c r="L59" s="429"/>
      <c r="M59" s="429"/>
      <c r="N59" s="426"/>
      <c r="O59" s="426"/>
      <c r="P59" s="426"/>
    </row>
    <row r="60" spans="1:16">
      <c r="A60" s="295" t="s">
        <v>573</v>
      </c>
      <c r="B60" s="296">
        <v>242</v>
      </c>
      <c r="C60" s="299"/>
      <c r="D60" s="297">
        <v>0</v>
      </c>
      <c r="E60" s="297">
        <v>0</v>
      </c>
      <c r="F60" s="297">
        <v>0</v>
      </c>
      <c r="G60" s="284"/>
      <c r="H60" s="427"/>
      <c r="I60" s="429"/>
      <c r="J60" s="429"/>
      <c r="K60" s="429"/>
      <c r="L60" s="429"/>
      <c r="M60" s="429"/>
      <c r="N60" s="426"/>
      <c r="O60" s="426"/>
      <c r="P60" s="426"/>
    </row>
    <row r="61" spans="1:16">
      <c r="A61" s="298" t="s">
        <v>574</v>
      </c>
      <c r="B61" s="299">
        <v>250</v>
      </c>
      <c r="C61" s="299"/>
      <c r="D61" s="300">
        <f>SUM(D62:D66)</f>
        <v>22435.5</v>
      </c>
      <c r="E61" s="300">
        <f>SUM(E62:E66)</f>
        <v>22435.5</v>
      </c>
      <c r="F61" s="300">
        <f>SUM(F62:F66)</f>
        <v>37735.5</v>
      </c>
      <c r="G61" s="284"/>
      <c r="H61" s="427"/>
      <c r="I61" s="429"/>
      <c r="J61" s="429"/>
      <c r="K61" s="429"/>
      <c r="L61" s="429"/>
      <c r="M61" s="429"/>
      <c r="N61" s="426"/>
      <c r="O61" s="426"/>
      <c r="P61" s="426"/>
    </row>
    <row r="62" spans="1:16">
      <c r="A62" s="295" t="s">
        <v>575</v>
      </c>
      <c r="B62" s="296">
        <v>251</v>
      </c>
      <c r="C62" s="296"/>
      <c r="D62" s="297">
        <v>0</v>
      </c>
      <c r="E62" s="297">
        <v>0</v>
      </c>
      <c r="F62" s="297">
        <f>'[89]04AKH ĐT XDCB TTB'!K16</f>
        <v>15300</v>
      </c>
      <c r="G62" s="284"/>
      <c r="H62" s="427"/>
      <c r="I62" s="426"/>
      <c r="J62" s="426"/>
      <c r="K62" s="426"/>
      <c r="L62" s="426"/>
      <c r="M62" s="426"/>
      <c r="N62" s="426"/>
      <c r="O62" s="426"/>
      <c r="P62" s="426"/>
    </row>
    <row r="63" spans="1:16">
      <c r="A63" s="295" t="s">
        <v>576</v>
      </c>
      <c r="B63" s="296">
        <v>252</v>
      </c>
      <c r="C63" s="296"/>
      <c r="D63" s="297">
        <v>22435.5</v>
      </c>
      <c r="E63" s="297">
        <v>22435.5</v>
      </c>
      <c r="F63" s="297">
        <v>22435.5</v>
      </c>
      <c r="G63" s="284"/>
      <c r="H63" s="427"/>
      <c r="I63" s="426"/>
      <c r="J63" s="426"/>
      <c r="K63" s="426"/>
      <c r="L63" s="426"/>
      <c r="M63" s="426"/>
      <c r="N63" s="426"/>
      <c r="O63" s="426"/>
      <c r="P63" s="426"/>
    </row>
    <row r="64" spans="1:16">
      <c r="A64" s="295" t="s">
        <v>577</v>
      </c>
      <c r="B64" s="296">
        <v>253</v>
      </c>
      <c r="C64" s="296"/>
      <c r="D64" s="297">
        <v>0</v>
      </c>
      <c r="E64" s="297">
        <v>0</v>
      </c>
      <c r="F64" s="297"/>
      <c r="G64" s="284"/>
      <c r="H64" s="427"/>
      <c r="I64" s="426"/>
      <c r="J64" s="426"/>
      <c r="K64" s="426"/>
      <c r="L64" s="426"/>
      <c r="M64" s="426"/>
      <c r="N64" s="426"/>
      <c r="O64" s="426"/>
      <c r="P64" s="426"/>
    </row>
    <row r="65" spans="1:16">
      <c r="A65" s="295" t="s">
        <v>578</v>
      </c>
      <c r="B65" s="296">
        <v>254</v>
      </c>
      <c r="C65" s="296"/>
      <c r="D65" s="297">
        <v>0</v>
      </c>
      <c r="E65" s="297">
        <v>0</v>
      </c>
      <c r="F65" s="297"/>
      <c r="G65" s="284"/>
      <c r="H65" s="427"/>
      <c r="I65" s="426"/>
      <c r="J65" s="426"/>
      <c r="K65" s="426"/>
      <c r="L65" s="426"/>
      <c r="M65" s="426"/>
      <c r="N65" s="426"/>
      <c r="O65" s="426"/>
      <c r="P65" s="426"/>
    </row>
    <row r="66" spans="1:16">
      <c r="A66" s="295" t="s">
        <v>579</v>
      </c>
      <c r="B66" s="296">
        <v>255</v>
      </c>
      <c r="C66" s="296"/>
      <c r="D66" s="297">
        <v>0</v>
      </c>
      <c r="E66" s="297">
        <v>0</v>
      </c>
      <c r="F66" s="297"/>
      <c r="G66" s="284"/>
      <c r="H66" s="427"/>
      <c r="I66" s="426"/>
      <c r="J66" s="426"/>
      <c r="K66" s="426"/>
      <c r="L66" s="426"/>
      <c r="M66" s="426"/>
      <c r="N66" s="426"/>
      <c r="O66" s="426"/>
      <c r="P66" s="426"/>
    </row>
    <row r="67" spans="1:16">
      <c r="A67" s="298" t="s">
        <v>580</v>
      </c>
      <c r="B67" s="299">
        <v>260</v>
      </c>
      <c r="C67" s="299"/>
      <c r="D67" s="300">
        <f>SUM(D68:D71)</f>
        <v>22925.862194000001</v>
      </c>
      <c r="E67" s="300">
        <f>SUM(E68:E71)</f>
        <v>14327.108243000001</v>
      </c>
      <c r="F67" s="300">
        <f>SUM(F68:F71)</f>
        <v>31439.015398813299</v>
      </c>
      <c r="G67" s="284"/>
      <c r="H67" s="427"/>
      <c r="I67" s="426"/>
      <c r="J67" s="426"/>
      <c r="K67" s="426"/>
      <c r="L67" s="426"/>
      <c r="M67" s="426"/>
      <c r="N67" s="426"/>
      <c r="O67" s="426"/>
      <c r="P67" s="426"/>
    </row>
    <row r="68" spans="1:16">
      <c r="A68" s="310" t="s">
        <v>581</v>
      </c>
      <c r="B68" s="296">
        <v>261</v>
      </c>
      <c r="C68" s="296"/>
      <c r="D68" s="297">
        <v>22925.862194000001</v>
      </c>
      <c r="E68" s="297">
        <v>14327.108243000001</v>
      </c>
      <c r="F68" s="297">
        <v>31439.015398813299</v>
      </c>
      <c r="G68" s="284"/>
      <c r="H68" s="427"/>
      <c r="I68" s="428"/>
      <c r="J68" s="428"/>
      <c r="K68" s="428"/>
      <c r="L68" s="428"/>
      <c r="M68" s="428"/>
      <c r="N68" s="426"/>
      <c r="O68" s="426"/>
      <c r="P68" s="426"/>
    </row>
    <row r="69" spans="1:16">
      <c r="A69" s="295" t="s">
        <v>582</v>
      </c>
      <c r="B69" s="296">
        <v>262</v>
      </c>
      <c r="C69" s="296"/>
      <c r="D69" s="297">
        <v>0</v>
      </c>
      <c r="E69" s="297"/>
      <c r="F69" s="297"/>
      <c r="G69" s="284"/>
      <c r="H69" s="427"/>
      <c r="I69" s="426"/>
      <c r="J69" s="426"/>
      <c r="K69" s="426"/>
      <c r="L69" s="426"/>
      <c r="M69" s="426"/>
      <c r="N69" s="426"/>
      <c r="O69" s="426"/>
      <c r="P69" s="426"/>
    </row>
    <row r="70" spans="1:16">
      <c r="A70" s="311" t="s">
        <v>583</v>
      </c>
      <c r="B70" s="312">
        <v>263</v>
      </c>
      <c r="C70" s="312"/>
      <c r="D70" s="313">
        <v>0</v>
      </c>
      <c r="E70" s="313"/>
      <c r="F70" s="313"/>
      <c r="G70" s="284"/>
      <c r="H70" s="427"/>
      <c r="I70" s="429"/>
      <c r="J70" s="429"/>
      <c r="K70" s="429"/>
      <c r="L70" s="429"/>
      <c r="M70" s="429"/>
      <c r="N70" s="426"/>
      <c r="O70" s="426"/>
      <c r="P70" s="426"/>
    </row>
    <row r="71" spans="1:16">
      <c r="A71" s="311" t="s">
        <v>584</v>
      </c>
      <c r="B71" s="312">
        <v>268</v>
      </c>
      <c r="C71" s="312"/>
      <c r="D71" s="313">
        <v>0</v>
      </c>
      <c r="E71" s="313"/>
      <c r="F71" s="313"/>
      <c r="G71" s="284"/>
      <c r="H71" s="427"/>
      <c r="I71" s="426"/>
      <c r="J71" s="426"/>
      <c r="K71" s="426"/>
      <c r="L71" s="426"/>
      <c r="M71" s="426"/>
      <c r="N71" s="426"/>
      <c r="O71" s="426"/>
      <c r="P71" s="426"/>
    </row>
    <row r="72" spans="1:16">
      <c r="A72" s="314" t="s">
        <v>585</v>
      </c>
      <c r="B72" s="290">
        <v>270</v>
      </c>
      <c r="C72" s="290"/>
      <c r="D72" s="291">
        <f>D10+D36</f>
        <v>400147.65863100003</v>
      </c>
      <c r="E72" s="291">
        <f>E10+E36</f>
        <v>364553.79179499997</v>
      </c>
      <c r="F72" s="291">
        <f>F10+F36</f>
        <v>467994.22008630272</v>
      </c>
      <c r="G72" s="284"/>
      <c r="H72" s="427"/>
      <c r="I72" s="426"/>
      <c r="J72" s="426"/>
      <c r="K72" s="426"/>
      <c r="L72" s="426"/>
      <c r="M72" s="426"/>
      <c r="N72" s="426"/>
      <c r="O72" s="426"/>
      <c r="P72" s="426"/>
    </row>
    <row r="73" spans="1:16" ht="15.75" hidden="1" customHeight="1">
      <c r="A73" s="315"/>
      <c r="B73" s="315"/>
      <c r="C73" s="315"/>
      <c r="D73" s="315"/>
      <c r="E73" s="316"/>
      <c r="F73" s="316"/>
      <c r="G73" s="284"/>
      <c r="H73" s="427"/>
      <c r="I73" s="429"/>
      <c r="J73" s="429"/>
      <c r="K73" s="429"/>
      <c r="L73" s="429"/>
      <c r="M73" s="429"/>
      <c r="N73" s="426"/>
      <c r="O73" s="426"/>
      <c r="P73" s="426"/>
    </row>
    <row r="74" spans="1:16">
      <c r="A74" s="678" t="s">
        <v>586</v>
      </c>
      <c r="B74" s="681" t="s">
        <v>531</v>
      </c>
      <c r="C74" s="681"/>
      <c r="D74" s="680" t="s">
        <v>1836</v>
      </c>
      <c r="E74" s="680" t="s">
        <v>1837</v>
      </c>
      <c r="F74" s="680" t="s">
        <v>1625</v>
      </c>
      <c r="G74" s="284"/>
      <c r="H74" s="427"/>
      <c r="I74" s="428"/>
      <c r="J74" s="428"/>
      <c r="K74" s="428"/>
      <c r="L74" s="428"/>
      <c r="M74" s="428"/>
      <c r="N74" s="426"/>
      <c r="O74" s="426"/>
      <c r="P74" s="426"/>
    </row>
    <row r="75" spans="1:16">
      <c r="A75" s="317" t="s">
        <v>587</v>
      </c>
      <c r="B75" s="318">
        <v>300</v>
      </c>
      <c r="C75" s="317"/>
      <c r="D75" s="319">
        <f>D76+D91</f>
        <v>45618.974531</v>
      </c>
      <c r="E75" s="319">
        <f>E76+E91</f>
        <v>45266.311839999995</v>
      </c>
      <c r="F75" s="319">
        <f>F76+F91</f>
        <v>79147.924350000001</v>
      </c>
      <c r="G75" s="284"/>
      <c r="H75" s="427"/>
      <c r="I75" s="429"/>
      <c r="J75" s="429"/>
      <c r="K75" s="429"/>
      <c r="L75" s="429"/>
      <c r="M75" s="429"/>
      <c r="N75" s="426"/>
      <c r="O75" s="426"/>
      <c r="P75" s="426"/>
    </row>
    <row r="76" spans="1:16">
      <c r="A76" s="320" t="s">
        <v>588</v>
      </c>
      <c r="B76" s="321">
        <v>310</v>
      </c>
      <c r="C76" s="321"/>
      <c r="D76" s="322">
        <f>SUM(D77:D90)</f>
        <v>45618.974531</v>
      </c>
      <c r="E76" s="322">
        <f>SUM(E77:E90)</f>
        <v>45266.311839999995</v>
      </c>
      <c r="F76" s="322">
        <f>SUM(F77:F90)</f>
        <v>45742.194600000003</v>
      </c>
      <c r="G76" s="284"/>
      <c r="H76" s="427"/>
      <c r="I76" s="426"/>
      <c r="J76" s="426"/>
      <c r="K76" s="426"/>
      <c r="L76" s="426"/>
      <c r="M76" s="426"/>
      <c r="N76" s="426"/>
      <c r="O76" s="426"/>
      <c r="P76" s="426"/>
    </row>
    <row r="77" spans="1:16">
      <c r="A77" s="295" t="s">
        <v>589</v>
      </c>
      <c r="B77" s="296">
        <v>311</v>
      </c>
      <c r="C77" s="296"/>
      <c r="D77" s="297">
        <v>11029.622653</v>
      </c>
      <c r="E77" s="297">
        <v>11907.636157999999</v>
      </c>
      <c r="F77" s="297">
        <v>7620</v>
      </c>
      <c r="G77" s="284"/>
      <c r="H77" s="427"/>
      <c r="I77" s="426"/>
      <c r="J77" s="426"/>
      <c r="K77" s="426"/>
      <c r="L77" s="426"/>
      <c r="M77" s="426"/>
      <c r="N77" s="426"/>
      <c r="O77" s="426"/>
      <c r="P77" s="426"/>
    </row>
    <row r="78" spans="1:16">
      <c r="A78" s="295" t="s">
        <v>590</v>
      </c>
      <c r="B78" s="296">
        <v>312</v>
      </c>
      <c r="C78" s="296"/>
      <c r="D78" s="297">
        <v>52.976598000000003</v>
      </c>
      <c r="E78" s="297">
        <v>0</v>
      </c>
      <c r="F78" s="297">
        <v>0</v>
      </c>
      <c r="G78" s="284"/>
      <c r="H78" s="427"/>
      <c r="I78" s="426"/>
      <c r="J78" s="426"/>
      <c r="K78" s="426"/>
      <c r="L78" s="426"/>
      <c r="M78" s="426"/>
      <c r="N78" s="426"/>
      <c r="O78" s="426"/>
      <c r="P78" s="426"/>
    </row>
    <row r="79" spans="1:16">
      <c r="A79" s="295" t="s">
        <v>591</v>
      </c>
      <c r="B79" s="296">
        <v>313</v>
      </c>
      <c r="C79" s="296"/>
      <c r="D79" s="297">
        <v>3278.5828489999999</v>
      </c>
      <c r="E79" s="297">
        <v>3348.6702030000001</v>
      </c>
      <c r="F79" s="297">
        <v>3225</v>
      </c>
      <c r="G79" s="284"/>
      <c r="H79" s="427"/>
      <c r="I79" s="428"/>
      <c r="J79" s="428"/>
      <c r="K79" s="428"/>
      <c r="L79" s="428"/>
      <c r="M79" s="428"/>
      <c r="N79" s="426"/>
      <c r="O79" s="426"/>
      <c r="P79" s="426"/>
    </row>
    <row r="80" spans="1:16">
      <c r="A80" s="295" t="s">
        <v>592</v>
      </c>
      <c r="B80" s="296">
        <v>314</v>
      </c>
      <c r="C80" s="296"/>
      <c r="D80" s="297">
        <v>15248.725219</v>
      </c>
      <c r="E80" s="297">
        <v>13207.185584000001</v>
      </c>
      <c r="F80" s="297">
        <v>9720</v>
      </c>
      <c r="G80" s="284"/>
      <c r="H80" s="427"/>
      <c r="I80" s="426"/>
      <c r="J80" s="426"/>
      <c r="K80" s="426"/>
      <c r="L80" s="426"/>
      <c r="M80" s="426"/>
      <c r="N80" s="426"/>
      <c r="O80" s="426"/>
      <c r="P80" s="426"/>
    </row>
    <row r="81" spans="1:16" ht="15.75" customHeight="1">
      <c r="A81" s="295" t="s">
        <v>593</v>
      </c>
      <c r="B81" s="296">
        <v>315</v>
      </c>
      <c r="C81" s="296"/>
      <c r="D81" s="297">
        <v>1777.6374209999999</v>
      </c>
      <c r="E81" s="297">
        <v>4533.080696</v>
      </c>
      <c r="F81" s="297">
        <v>4242</v>
      </c>
      <c r="G81" s="284"/>
      <c r="H81" s="427"/>
      <c r="I81" s="426"/>
      <c r="J81" s="426"/>
      <c r="K81" s="430"/>
      <c r="L81" s="430"/>
      <c r="M81" s="430"/>
      <c r="N81" s="430"/>
      <c r="O81" s="430"/>
      <c r="P81" s="430"/>
    </row>
    <row r="82" spans="1:16" ht="15.75" customHeight="1">
      <c r="A82" s="295" t="s">
        <v>594</v>
      </c>
      <c r="B82" s="296">
        <v>316</v>
      </c>
      <c r="C82" s="296"/>
      <c r="D82" s="297">
        <v>0</v>
      </c>
      <c r="E82" s="297">
        <v>0</v>
      </c>
      <c r="F82" s="297"/>
      <c r="G82" s="284"/>
      <c r="H82" s="427"/>
      <c r="I82" s="430"/>
      <c r="J82" s="430"/>
      <c r="K82" s="430"/>
      <c r="L82" s="430"/>
      <c r="M82" s="430"/>
      <c r="N82" s="430"/>
      <c r="O82" s="430"/>
      <c r="P82" s="430"/>
    </row>
    <row r="83" spans="1:16" ht="18" customHeight="1">
      <c r="A83" s="295" t="s">
        <v>595</v>
      </c>
      <c r="B83" s="296">
        <v>317</v>
      </c>
      <c r="C83" s="296"/>
      <c r="D83" s="297">
        <v>0</v>
      </c>
      <c r="E83" s="297">
        <v>0</v>
      </c>
      <c r="F83" s="297">
        <v>0</v>
      </c>
      <c r="G83" s="284"/>
      <c r="H83" s="427"/>
      <c r="I83" s="430"/>
      <c r="J83" s="430"/>
      <c r="K83" s="430"/>
      <c r="L83" s="430"/>
      <c r="M83" s="430"/>
      <c r="N83" s="430"/>
      <c r="O83" s="430"/>
      <c r="P83" s="430"/>
    </row>
    <row r="84" spans="1:16">
      <c r="A84" s="295" t="s">
        <v>596</v>
      </c>
      <c r="B84" s="296">
        <v>318</v>
      </c>
      <c r="C84" s="296"/>
      <c r="D84" s="297">
        <v>0</v>
      </c>
      <c r="E84" s="297">
        <v>0</v>
      </c>
      <c r="F84" s="297">
        <v>0</v>
      </c>
      <c r="G84" s="284"/>
      <c r="H84" s="427"/>
      <c r="I84" s="426"/>
      <c r="J84" s="426"/>
      <c r="K84" s="430"/>
      <c r="L84" s="430"/>
      <c r="M84" s="430"/>
      <c r="N84" s="430"/>
      <c r="O84" s="430"/>
      <c r="P84" s="430"/>
    </row>
    <row r="85" spans="1:16">
      <c r="A85" s="295" t="s">
        <v>597</v>
      </c>
      <c r="B85" s="296">
        <v>319</v>
      </c>
      <c r="C85" s="296"/>
      <c r="D85" s="297">
        <v>9894.7994799999997</v>
      </c>
      <c r="E85" s="297">
        <v>9152.7258120000006</v>
      </c>
      <c r="F85" s="297">
        <v>8817</v>
      </c>
      <c r="G85" s="284"/>
      <c r="H85" s="427"/>
      <c r="I85" s="426"/>
      <c r="J85" s="426"/>
      <c r="K85" s="426"/>
      <c r="L85" s="426"/>
      <c r="M85" s="426"/>
      <c r="N85" s="426"/>
      <c r="O85" s="426"/>
      <c r="P85" s="426"/>
    </row>
    <row r="86" spans="1:16">
      <c r="A86" s="295" t="s">
        <v>598</v>
      </c>
      <c r="B86" s="296">
        <v>320</v>
      </c>
      <c r="C86" s="296"/>
      <c r="D86" s="297">
        <v>0</v>
      </c>
      <c r="E86" s="297">
        <v>0</v>
      </c>
      <c r="F86" s="729">
        <f>'[89]VAY '!J11/60*12</f>
        <v>8908.1946000000025</v>
      </c>
      <c r="G86" s="284"/>
      <c r="H86" s="427"/>
      <c r="I86" s="431"/>
      <c r="J86" s="431"/>
      <c r="K86" s="431"/>
      <c r="L86" s="431"/>
      <c r="M86" s="431"/>
      <c r="N86" s="431"/>
      <c r="O86" s="431"/>
      <c r="P86" s="431"/>
    </row>
    <row r="87" spans="1:16">
      <c r="A87" s="295" t="s">
        <v>599</v>
      </c>
      <c r="B87" s="296">
        <v>321</v>
      </c>
      <c r="C87" s="296"/>
      <c r="D87" s="297">
        <v>0</v>
      </c>
      <c r="E87" s="297">
        <v>0</v>
      </c>
      <c r="F87" s="297">
        <v>0</v>
      </c>
      <c r="G87" s="284"/>
      <c r="H87" s="427"/>
      <c r="I87" s="426"/>
      <c r="J87" s="426"/>
      <c r="K87" s="426"/>
      <c r="L87" s="426"/>
      <c r="M87" s="426"/>
      <c r="N87" s="426"/>
      <c r="O87" s="426"/>
      <c r="P87" s="426"/>
    </row>
    <row r="88" spans="1:16">
      <c r="A88" s="295" t="s">
        <v>600</v>
      </c>
      <c r="B88" s="296">
        <v>322</v>
      </c>
      <c r="C88" s="296"/>
      <c r="D88" s="297">
        <v>4336.6303109999999</v>
      </c>
      <c r="E88" s="297">
        <v>3117.013387</v>
      </c>
      <c r="F88" s="297">
        <v>3210</v>
      </c>
      <c r="G88" s="284"/>
      <c r="H88" s="427"/>
      <c r="I88" s="428"/>
      <c r="J88" s="428"/>
      <c r="K88" s="428"/>
      <c r="L88" s="428"/>
      <c r="M88" s="428"/>
      <c r="N88" s="426"/>
      <c r="O88" s="426"/>
      <c r="P88" s="426"/>
    </row>
    <row r="89" spans="1:16">
      <c r="A89" s="295" t="s">
        <v>601</v>
      </c>
      <c r="B89" s="296">
        <v>323</v>
      </c>
      <c r="C89" s="296"/>
      <c r="D89" s="297">
        <v>0</v>
      </c>
      <c r="E89" s="297"/>
      <c r="F89" s="297">
        <v>0</v>
      </c>
      <c r="G89" s="284"/>
      <c r="H89" s="427"/>
      <c r="I89" s="428"/>
      <c r="J89" s="428"/>
      <c r="K89" s="428"/>
      <c r="L89" s="428"/>
      <c r="M89" s="428"/>
      <c r="N89" s="426"/>
      <c r="O89" s="426"/>
      <c r="P89" s="426"/>
    </row>
    <row r="90" spans="1:16">
      <c r="A90" s="295" t="s">
        <v>602</v>
      </c>
      <c r="B90" s="296">
        <v>324</v>
      </c>
      <c r="C90" s="296"/>
      <c r="D90" s="297">
        <v>0</v>
      </c>
      <c r="E90" s="297"/>
      <c r="F90" s="297">
        <v>0</v>
      </c>
      <c r="G90" s="284"/>
      <c r="H90" s="427"/>
      <c r="I90" s="429"/>
      <c r="J90" s="429"/>
      <c r="K90" s="429"/>
      <c r="L90" s="429"/>
      <c r="M90" s="429"/>
      <c r="N90" s="426"/>
      <c r="O90" s="426"/>
      <c r="P90" s="426"/>
    </row>
    <row r="91" spans="1:16">
      <c r="A91" s="298" t="s">
        <v>603</v>
      </c>
      <c r="B91" s="299">
        <v>330</v>
      </c>
      <c r="C91" s="299"/>
      <c r="D91" s="300">
        <f>SUM(D92:D104)</f>
        <v>0</v>
      </c>
      <c r="E91" s="300">
        <f>SUM(E92:E104)</f>
        <v>0</v>
      </c>
      <c r="F91" s="300">
        <f>SUM(F92:F104)</f>
        <v>33405.729749999999</v>
      </c>
      <c r="G91" s="284"/>
      <c r="H91" s="427"/>
      <c r="I91" s="429"/>
      <c r="J91" s="429"/>
      <c r="K91" s="429"/>
      <c r="L91" s="429"/>
      <c r="M91" s="429"/>
      <c r="N91" s="426"/>
      <c r="O91" s="426"/>
      <c r="P91" s="426"/>
    </row>
    <row r="92" spans="1:16">
      <c r="A92" s="295" t="s">
        <v>604</v>
      </c>
      <c r="B92" s="296">
        <v>331</v>
      </c>
      <c r="C92" s="296"/>
      <c r="D92" s="297">
        <v>0</v>
      </c>
      <c r="E92" s="297">
        <v>0</v>
      </c>
      <c r="F92" s="297">
        <v>0</v>
      </c>
      <c r="G92" s="284"/>
      <c r="H92" s="427"/>
      <c r="I92" s="429"/>
      <c r="J92" s="429"/>
      <c r="K92" s="429"/>
      <c r="L92" s="429"/>
      <c r="M92" s="429"/>
      <c r="N92" s="426"/>
      <c r="O92" s="426"/>
      <c r="P92" s="426"/>
    </row>
    <row r="93" spans="1:16">
      <c r="A93" s="295" t="s">
        <v>605</v>
      </c>
      <c r="B93" s="296">
        <v>332</v>
      </c>
      <c r="C93" s="296"/>
      <c r="D93" s="297">
        <v>0</v>
      </c>
      <c r="E93" s="297">
        <v>0</v>
      </c>
      <c r="F93" s="297">
        <v>0</v>
      </c>
      <c r="G93" s="284"/>
      <c r="H93" s="427"/>
      <c r="I93" s="429"/>
      <c r="J93" s="429"/>
      <c r="K93" s="429"/>
      <c r="L93" s="429"/>
      <c r="M93" s="429"/>
      <c r="N93" s="426"/>
      <c r="O93" s="426"/>
      <c r="P93" s="426"/>
    </row>
    <row r="94" spans="1:16">
      <c r="A94" s="295" t="s">
        <v>606</v>
      </c>
      <c r="B94" s="296">
        <v>333</v>
      </c>
      <c r="C94" s="296"/>
      <c r="D94" s="297">
        <v>0</v>
      </c>
      <c r="E94" s="297">
        <v>0</v>
      </c>
      <c r="F94" s="297">
        <v>0</v>
      </c>
      <c r="G94" s="284"/>
      <c r="H94" s="427"/>
      <c r="I94" s="429"/>
      <c r="J94" s="429"/>
      <c r="K94" s="429"/>
      <c r="L94" s="429"/>
      <c r="M94" s="429"/>
      <c r="N94" s="426"/>
      <c r="O94" s="426"/>
      <c r="P94" s="426"/>
    </row>
    <row r="95" spans="1:16">
      <c r="A95" s="295" t="s">
        <v>607</v>
      </c>
      <c r="B95" s="296">
        <v>334</v>
      </c>
      <c r="C95" s="296"/>
      <c r="D95" s="297">
        <v>0</v>
      </c>
      <c r="E95" s="297">
        <v>0</v>
      </c>
      <c r="F95" s="297">
        <v>0</v>
      </c>
      <c r="G95" s="284"/>
      <c r="H95" s="427"/>
      <c r="I95" s="426"/>
      <c r="J95" s="426"/>
      <c r="K95" s="426"/>
      <c r="L95" s="426"/>
      <c r="M95" s="426"/>
      <c r="N95" s="426"/>
      <c r="O95" s="426"/>
      <c r="P95" s="426"/>
    </row>
    <row r="96" spans="1:16">
      <c r="A96" s="295" t="s">
        <v>608</v>
      </c>
      <c r="B96" s="296">
        <v>335</v>
      </c>
      <c r="C96" s="296"/>
      <c r="D96" s="297">
        <v>0</v>
      </c>
      <c r="E96" s="297">
        <v>0</v>
      </c>
      <c r="F96" s="297">
        <v>0</v>
      </c>
      <c r="G96" s="284"/>
      <c r="H96" s="427"/>
      <c r="I96" s="426"/>
      <c r="J96" s="426"/>
      <c r="K96" s="426"/>
      <c r="L96" s="426"/>
      <c r="M96" s="426"/>
      <c r="N96" s="426"/>
      <c r="O96" s="426"/>
      <c r="P96" s="426"/>
    </row>
    <row r="97" spans="1:16">
      <c r="A97" s="295" t="s">
        <v>609</v>
      </c>
      <c r="B97" s="296">
        <v>336</v>
      </c>
      <c r="C97" s="296"/>
      <c r="D97" s="297">
        <v>0</v>
      </c>
      <c r="E97" s="297">
        <v>0</v>
      </c>
      <c r="F97" s="297">
        <v>0</v>
      </c>
      <c r="G97" s="284"/>
      <c r="H97" s="427"/>
      <c r="I97" s="426"/>
      <c r="J97" s="426"/>
      <c r="K97" s="426"/>
      <c r="L97" s="426"/>
      <c r="M97" s="426"/>
      <c r="N97" s="426"/>
      <c r="O97" s="426"/>
      <c r="P97" s="426"/>
    </row>
    <row r="98" spans="1:16">
      <c r="A98" s="295" t="s">
        <v>610</v>
      </c>
      <c r="B98" s="296">
        <v>337</v>
      </c>
      <c r="C98" s="296"/>
      <c r="D98" s="297">
        <v>0</v>
      </c>
      <c r="E98" s="297">
        <v>0</v>
      </c>
      <c r="F98" s="297">
        <f>[89]LCTT!F23</f>
        <v>0</v>
      </c>
      <c r="G98" s="284"/>
      <c r="H98" s="427"/>
      <c r="I98" s="429"/>
      <c r="J98" s="429"/>
      <c r="K98" s="429"/>
      <c r="L98" s="429"/>
      <c r="M98" s="429"/>
      <c r="N98" s="426"/>
      <c r="O98" s="426"/>
      <c r="P98" s="426"/>
    </row>
    <row r="99" spans="1:16">
      <c r="A99" s="295" t="s">
        <v>611</v>
      </c>
      <c r="B99" s="296">
        <v>338</v>
      </c>
      <c r="C99" s="296"/>
      <c r="D99" s="297">
        <v>0</v>
      </c>
      <c r="E99" s="297">
        <v>0</v>
      </c>
      <c r="F99" s="729">
        <f>'[89]VAY '!K11-F86</f>
        <v>33405.729749999999</v>
      </c>
      <c r="G99" s="284"/>
      <c r="H99" s="427"/>
      <c r="I99" s="429"/>
      <c r="J99" s="429"/>
      <c r="K99" s="429"/>
      <c r="L99" s="429"/>
      <c r="M99" s="429"/>
      <c r="N99" s="426"/>
      <c r="O99" s="426"/>
      <c r="P99" s="426"/>
    </row>
    <row r="100" spans="1:16">
      <c r="A100" s="295" t="s">
        <v>612</v>
      </c>
      <c r="B100" s="312">
        <v>339</v>
      </c>
      <c r="C100" s="312"/>
      <c r="D100" s="313">
        <v>0</v>
      </c>
      <c r="E100" s="313">
        <v>0</v>
      </c>
      <c r="F100" s="313">
        <v>0</v>
      </c>
      <c r="G100" s="284"/>
      <c r="H100" s="427"/>
      <c r="I100" s="426"/>
      <c r="J100" s="426"/>
      <c r="K100" s="426"/>
      <c r="L100" s="426"/>
      <c r="M100" s="426"/>
      <c r="N100" s="426"/>
      <c r="O100" s="426"/>
      <c r="P100" s="426"/>
    </row>
    <row r="101" spans="1:16">
      <c r="A101" s="295" t="s">
        <v>613</v>
      </c>
      <c r="B101" s="312">
        <v>340</v>
      </c>
      <c r="C101" s="312"/>
      <c r="D101" s="313">
        <v>0</v>
      </c>
      <c r="E101" s="313">
        <v>0</v>
      </c>
      <c r="F101" s="313">
        <v>0</v>
      </c>
      <c r="G101" s="284"/>
      <c r="H101" s="427"/>
      <c r="I101" s="429"/>
      <c r="J101" s="429"/>
      <c r="K101" s="429"/>
      <c r="L101" s="429"/>
      <c r="M101" s="429"/>
      <c r="N101" s="426"/>
      <c r="O101" s="426"/>
      <c r="P101" s="426"/>
    </row>
    <row r="102" spans="1:16">
      <c r="A102" s="295" t="s">
        <v>614</v>
      </c>
      <c r="B102" s="296">
        <v>341</v>
      </c>
      <c r="C102" s="296"/>
      <c r="D102" s="297">
        <v>0</v>
      </c>
      <c r="E102" s="297">
        <v>0</v>
      </c>
      <c r="F102" s="297">
        <v>0</v>
      </c>
      <c r="G102" s="284"/>
      <c r="H102" s="427"/>
      <c r="I102" s="426"/>
      <c r="J102" s="426"/>
      <c r="K102" s="426"/>
      <c r="L102" s="426"/>
      <c r="M102" s="426"/>
      <c r="N102" s="426"/>
      <c r="O102" s="426"/>
      <c r="P102" s="426"/>
    </row>
    <row r="103" spans="1:16">
      <c r="A103" s="295" t="s">
        <v>615</v>
      </c>
      <c r="B103" s="296">
        <v>342</v>
      </c>
      <c r="C103" s="296"/>
      <c r="D103" s="297">
        <v>0</v>
      </c>
      <c r="E103" s="297">
        <v>0</v>
      </c>
      <c r="F103" s="297">
        <v>0</v>
      </c>
      <c r="G103" s="284"/>
      <c r="H103" s="427"/>
      <c r="I103" s="426"/>
      <c r="J103" s="426"/>
      <c r="K103" s="426"/>
      <c r="L103" s="426"/>
      <c r="M103" s="426"/>
      <c r="N103" s="426"/>
      <c r="O103" s="426"/>
      <c r="P103" s="426"/>
    </row>
    <row r="104" spans="1:16">
      <c r="A104" s="311" t="s">
        <v>616</v>
      </c>
      <c r="B104" s="323">
        <v>343</v>
      </c>
      <c r="C104" s="323"/>
      <c r="D104" s="324">
        <v>0</v>
      </c>
      <c r="E104" s="324">
        <v>0</v>
      </c>
      <c r="F104" s="324">
        <v>0</v>
      </c>
      <c r="G104" s="284"/>
      <c r="H104" s="427"/>
      <c r="I104" s="428"/>
      <c r="J104" s="428"/>
      <c r="K104" s="428"/>
      <c r="L104" s="428"/>
      <c r="M104" s="428"/>
      <c r="N104" s="426"/>
      <c r="O104" s="426"/>
      <c r="P104" s="426"/>
    </row>
    <row r="105" spans="1:16" ht="19.5" customHeight="1">
      <c r="A105" s="289" t="s">
        <v>677</v>
      </c>
      <c r="B105" s="318">
        <v>400</v>
      </c>
      <c r="C105" s="317"/>
      <c r="D105" s="319">
        <f>D106+D123</f>
        <v>354528.68410000001</v>
      </c>
      <c r="E105" s="319">
        <f>E106+E123</f>
        <v>319287.47995499999</v>
      </c>
      <c r="F105" s="319">
        <f>F106+F123</f>
        <v>388846.29573630274</v>
      </c>
      <c r="G105" s="284"/>
      <c r="H105" s="427"/>
      <c r="I105" s="426"/>
      <c r="J105" s="426"/>
      <c r="K105" s="426"/>
      <c r="L105" s="426"/>
      <c r="M105" s="426"/>
      <c r="N105" s="426"/>
      <c r="O105" s="426"/>
      <c r="P105" s="426"/>
    </row>
    <row r="106" spans="1:16">
      <c r="A106" s="292" t="s">
        <v>1368</v>
      </c>
      <c r="B106" s="293">
        <v>410</v>
      </c>
      <c r="C106" s="293"/>
      <c r="D106" s="294">
        <f>D107+D110+D111+D112+D113+D114+D115+D116+D117+D118+D119+D122</f>
        <v>354528.68410000001</v>
      </c>
      <c r="E106" s="294">
        <f>E107+E110+E111+E112+E113+E114+E115+E116+E117+E118+E119+E122</f>
        <v>319287.47995499999</v>
      </c>
      <c r="F106" s="294">
        <f>F107+F110+F111+F112+F113+F114+F115+F116+F117+F118+F119+F122</f>
        <v>388846.29573630274</v>
      </c>
      <c r="G106" s="284"/>
      <c r="H106" s="427"/>
      <c r="I106" s="815"/>
      <c r="J106" s="426"/>
      <c r="K106" s="816"/>
      <c r="L106" s="426"/>
      <c r="M106" s="426"/>
      <c r="N106" s="426"/>
      <c r="O106" s="426"/>
      <c r="P106" s="426"/>
    </row>
    <row r="107" spans="1:16">
      <c r="A107" s="295" t="s">
        <v>617</v>
      </c>
      <c r="B107" s="296">
        <v>411</v>
      </c>
      <c r="C107" s="296"/>
      <c r="D107" s="297">
        <f>D108+D109</f>
        <v>150000</v>
      </c>
      <c r="E107" s="297">
        <f>E108+E109</f>
        <v>150000</v>
      </c>
      <c r="F107" s="297">
        <f>F108+F109</f>
        <v>200000</v>
      </c>
      <c r="G107" s="284"/>
      <c r="H107" s="427"/>
      <c r="I107" s="447"/>
      <c r="J107" s="426"/>
      <c r="K107" s="426"/>
      <c r="L107" s="426"/>
      <c r="M107" s="426"/>
      <c r="N107" s="426"/>
      <c r="O107" s="426"/>
      <c r="P107" s="426"/>
    </row>
    <row r="108" spans="1:16" s="329" customFormat="1">
      <c r="A108" s="326" t="s">
        <v>618</v>
      </c>
      <c r="B108" s="327" t="s">
        <v>619</v>
      </c>
      <c r="C108" s="327"/>
      <c r="D108" s="328">
        <v>150000</v>
      </c>
      <c r="E108" s="328">
        <v>150000</v>
      </c>
      <c r="F108" s="328">
        <v>200000</v>
      </c>
      <c r="G108" s="284"/>
      <c r="H108" s="427"/>
      <c r="I108" s="426"/>
      <c r="J108" s="426"/>
      <c r="K108" s="426"/>
      <c r="L108" s="426"/>
      <c r="M108" s="426"/>
      <c r="N108" s="426"/>
      <c r="O108" s="426"/>
      <c r="P108" s="426"/>
    </row>
    <row r="109" spans="1:16" s="329" customFormat="1">
      <c r="A109" s="326" t="s">
        <v>620</v>
      </c>
      <c r="B109" s="327" t="s">
        <v>621</v>
      </c>
      <c r="C109" s="327"/>
      <c r="D109" s="328"/>
      <c r="E109" s="328"/>
      <c r="F109" s="328">
        <v>0</v>
      </c>
      <c r="G109" s="284"/>
      <c r="H109" s="427"/>
      <c r="I109" s="426"/>
      <c r="J109" s="426"/>
      <c r="K109" s="426"/>
      <c r="L109" s="426"/>
      <c r="M109" s="426"/>
      <c r="N109" s="426"/>
      <c r="O109" s="426"/>
      <c r="P109" s="426"/>
    </row>
    <row r="110" spans="1:16">
      <c r="A110" s="295" t="s">
        <v>622</v>
      </c>
      <c r="B110" s="296">
        <v>412</v>
      </c>
      <c r="C110" s="296"/>
      <c r="D110" s="297"/>
      <c r="E110" s="297"/>
      <c r="F110" s="297">
        <v>0</v>
      </c>
      <c r="G110" s="284"/>
      <c r="H110" s="427"/>
      <c r="I110" s="426"/>
      <c r="J110" s="426"/>
      <c r="K110" s="426"/>
      <c r="L110" s="426"/>
      <c r="M110" s="426"/>
      <c r="N110" s="426"/>
      <c r="O110" s="426"/>
      <c r="P110" s="426"/>
    </row>
    <row r="111" spans="1:16">
      <c r="A111" s="295" t="s">
        <v>623</v>
      </c>
      <c r="B111" s="296">
        <v>413</v>
      </c>
      <c r="C111" s="296"/>
      <c r="D111" s="297"/>
      <c r="E111" s="297"/>
      <c r="F111" s="297">
        <v>0</v>
      </c>
      <c r="G111" s="284"/>
      <c r="H111" s="427"/>
      <c r="I111" s="429"/>
      <c r="J111" s="429"/>
      <c r="K111" s="429"/>
      <c r="L111" s="429"/>
      <c r="M111" s="429"/>
      <c r="N111" s="426"/>
      <c r="O111" s="426"/>
      <c r="P111" s="426"/>
    </row>
    <row r="112" spans="1:16">
      <c r="A112" s="295" t="s">
        <v>624</v>
      </c>
      <c r="B112" s="296">
        <v>414</v>
      </c>
      <c r="C112" s="296"/>
      <c r="D112" s="297"/>
      <c r="E112" s="297"/>
      <c r="F112" s="297">
        <v>0</v>
      </c>
      <c r="G112" s="284"/>
      <c r="H112" s="427"/>
      <c r="I112" s="429"/>
      <c r="J112" s="429"/>
      <c r="K112" s="429"/>
      <c r="L112" s="429"/>
      <c r="M112" s="429"/>
      <c r="N112" s="426"/>
      <c r="O112" s="426"/>
      <c r="P112" s="426"/>
    </row>
    <row r="113" spans="1:16">
      <c r="A113" s="295" t="s">
        <v>625</v>
      </c>
      <c r="B113" s="296">
        <v>415</v>
      </c>
      <c r="C113" s="296"/>
      <c r="D113" s="297"/>
      <c r="E113" s="297"/>
      <c r="F113" s="297">
        <v>0</v>
      </c>
      <c r="G113" s="284"/>
      <c r="H113" s="427"/>
      <c r="I113" s="426"/>
      <c r="J113" s="426"/>
      <c r="K113" s="426"/>
      <c r="L113" s="426"/>
      <c r="M113" s="426"/>
      <c r="N113" s="426"/>
      <c r="O113" s="426"/>
      <c r="P113" s="426"/>
    </row>
    <row r="114" spans="1:16">
      <c r="A114" s="295" t="s">
        <v>626</v>
      </c>
      <c r="B114" s="296">
        <v>416</v>
      </c>
      <c r="C114" s="296"/>
      <c r="D114" s="297"/>
      <c r="E114" s="297"/>
      <c r="F114" s="297">
        <v>0</v>
      </c>
      <c r="G114" s="284"/>
      <c r="H114" s="427"/>
      <c r="I114" s="426"/>
      <c r="J114" s="426"/>
      <c r="K114" s="426"/>
      <c r="L114" s="426"/>
      <c r="M114" s="426"/>
      <c r="N114" s="426"/>
      <c r="O114" s="426"/>
      <c r="P114" s="426"/>
    </row>
    <row r="115" spans="1:16" ht="15.75" customHeight="1">
      <c r="A115" s="295" t="s">
        <v>627</v>
      </c>
      <c r="B115" s="296">
        <v>417</v>
      </c>
      <c r="C115" s="296"/>
      <c r="D115" s="297"/>
      <c r="E115" s="297"/>
      <c r="F115" s="297">
        <v>0</v>
      </c>
      <c r="G115" s="284"/>
      <c r="H115" s="427"/>
      <c r="I115" s="426"/>
      <c r="J115" s="426"/>
      <c r="K115" s="430"/>
      <c r="L115" s="430"/>
      <c r="M115" s="430"/>
      <c r="N115" s="430"/>
      <c r="O115" s="430"/>
      <c r="P115" s="430"/>
    </row>
    <row r="116" spans="1:16" ht="15.75" customHeight="1">
      <c r="A116" s="295" t="s">
        <v>628</v>
      </c>
      <c r="B116" s="296">
        <v>418</v>
      </c>
      <c r="C116" s="296"/>
      <c r="D116" s="297">
        <v>150435.30751700001</v>
      </c>
      <c r="E116" s="297">
        <v>123630.860145</v>
      </c>
      <c r="F116" s="297">
        <f>D116+'14 PPLN'!F28-50000</f>
        <v>129814.30751700001</v>
      </c>
      <c r="G116" s="284"/>
      <c r="H116" s="427"/>
      <c r="I116" s="511"/>
      <c r="J116" s="430"/>
      <c r="K116" s="430"/>
      <c r="L116" s="430"/>
      <c r="M116" s="430"/>
      <c r="N116" s="430"/>
      <c r="O116" s="430"/>
      <c r="P116" s="430"/>
    </row>
    <row r="117" spans="1:16">
      <c r="A117" s="295" t="s">
        <v>629</v>
      </c>
      <c r="B117" s="296">
        <v>419</v>
      </c>
      <c r="C117" s="296"/>
      <c r="D117" s="297">
        <v>0</v>
      </c>
      <c r="E117" s="297">
        <v>0</v>
      </c>
      <c r="F117" s="297">
        <v>0</v>
      </c>
      <c r="G117" s="284"/>
      <c r="H117" s="427"/>
      <c r="I117" s="511"/>
      <c r="J117" s="511"/>
      <c r="K117" s="511"/>
      <c r="L117" s="430"/>
      <c r="M117" s="430"/>
      <c r="N117" s="430"/>
      <c r="O117" s="430"/>
      <c r="P117" s="430"/>
    </row>
    <row r="118" spans="1:16">
      <c r="A118" s="295" t="s">
        <v>630</v>
      </c>
      <c r="B118" s="296">
        <v>420</v>
      </c>
      <c r="C118" s="296"/>
      <c r="D118" s="297">
        <v>0</v>
      </c>
      <c r="E118" s="297">
        <v>0</v>
      </c>
      <c r="F118" s="297">
        <v>0</v>
      </c>
      <c r="G118" s="284"/>
      <c r="H118" s="427"/>
      <c r="I118" s="426"/>
      <c r="J118" s="426"/>
      <c r="K118" s="430"/>
      <c r="L118" s="430"/>
      <c r="M118" s="430"/>
      <c r="N118" s="430"/>
      <c r="O118" s="430"/>
      <c r="P118" s="430"/>
    </row>
    <row r="119" spans="1:16">
      <c r="A119" s="295" t="s">
        <v>631</v>
      </c>
      <c r="B119" s="296">
        <v>421</v>
      </c>
      <c r="C119" s="296"/>
      <c r="D119" s="297">
        <f>SUM(D120:D121)</f>
        <v>54093.376582999997</v>
      </c>
      <c r="E119" s="297">
        <f>SUM(E120:E121)</f>
        <v>45656.619809999997</v>
      </c>
      <c r="F119" s="297">
        <f>SUM(F120:F121)</f>
        <v>59031.988219302722</v>
      </c>
      <c r="G119" s="284"/>
      <c r="H119" s="427"/>
      <c r="I119" s="426"/>
      <c r="J119" s="426"/>
      <c r="K119" s="426"/>
      <c r="L119" s="426"/>
      <c r="M119" s="426"/>
      <c r="N119" s="426"/>
      <c r="O119" s="426"/>
      <c r="P119" s="426"/>
    </row>
    <row r="120" spans="1:16" s="329" customFormat="1">
      <c r="A120" s="326" t="s">
        <v>632</v>
      </c>
      <c r="B120" s="327" t="s">
        <v>633</v>
      </c>
      <c r="C120" s="327"/>
      <c r="D120" s="328"/>
      <c r="E120" s="328"/>
      <c r="F120" s="328">
        <v>0</v>
      </c>
      <c r="G120" s="284"/>
      <c r="H120" s="427"/>
      <c r="I120" s="749"/>
      <c r="J120" s="431"/>
      <c r="K120" s="431"/>
      <c r="L120" s="431"/>
      <c r="M120" s="431"/>
      <c r="N120" s="431"/>
      <c r="O120" s="431"/>
      <c r="P120" s="431"/>
    </row>
    <row r="121" spans="1:16" s="329" customFormat="1">
      <c r="A121" s="326" t="s">
        <v>743</v>
      </c>
      <c r="B121" s="327" t="s">
        <v>634</v>
      </c>
      <c r="C121" s="327"/>
      <c r="D121" s="328">
        <v>54093.376582999997</v>
      </c>
      <c r="E121" s="328">
        <v>45656.619809999997</v>
      </c>
      <c r="F121" s="328">
        <f>'14 PPLN'!F34</f>
        <v>59031.988219302722</v>
      </c>
      <c r="G121" s="284"/>
      <c r="H121" s="427"/>
      <c r="I121" s="447"/>
      <c r="J121" s="426"/>
      <c r="K121" s="426"/>
      <c r="L121" s="426"/>
      <c r="M121" s="426"/>
      <c r="N121" s="426"/>
      <c r="O121" s="426"/>
      <c r="P121" s="426"/>
    </row>
    <row r="122" spans="1:16">
      <c r="A122" s="295" t="s">
        <v>635</v>
      </c>
      <c r="B122" s="296">
        <v>422</v>
      </c>
      <c r="C122" s="296"/>
      <c r="D122" s="297">
        <v>0</v>
      </c>
      <c r="E122" s="297">
        <v>0</v>
      </c>
      <c r="F122" s="297">
        <v>0</v>
      </c>
      <c r="G122" s="284"/>
      <c r="H122" s="427"/>
      <c r="I122" s="426"/>
      <c r="J122" s="426"/>
      <c r="K122" s="426"/>
      <c r="L122" s="426"/>
      <c r="M122" s="426"/>
      <c r="N122" s="426"/>
      <c r="O122" s="426"/>
      <c r="P122" s="426"/>
    </row>
    <row r="123" spans="1:16">
      <c r="A123" s="298" t="s">
        <v>636</v>
      </c>
      <c r="B123" s="299">
        <v>430</v>
      </c>
      <c r="C123" s="299"/>
      <c r="D123" s="300">
        <v>0</v>
      </c>
      <c r="E123" s="300">
        <v>0</v>
      </c>
      <c r="F123" s="300">
        <f>F124+F125</f>
        <v>0</v>
      </c>
      <c r="G123" s="284"/>
      <c r="H123" s="427"/>
      <c r="I123" s="426"/>
      <c r="J123" s="426"/>
      <c r="K123" s="426"/>
      <c r="L123" s="426"/>
      <c r="M123" s="426"/>
      <c r="N123" s="426"/>
      <c r="O123" s="426"/>
      <c r="P123" s="426"/>
    </row>
    <row r="124" spans="1:16">
      <c r="A124" s="295" t="s">
        <v>637</v>
      </c>
      <c r="B124" s="296">
        <v>431</v>
      </c>
      <c r="C124" s="296"/>
      <c r="D124" s="297">
        <v>0</v>
      </c>
      <c r="E124" s="297">
        <v>0</v>
      </c>
      <c r="F124" s="297">
        <v>0</v>
      </c>
      <c r="G124" s="284"/>
      <c r="H124" s="427"/>
      <c r="I124" s="426"/>
      <c r="J124" s="426"/>
      <c r="K124" s="426"/>
      <c r="L124" s="426"/>
      <c r="M124" s="426"/>
      <c r="N124" s="426"/>
      <c r="O124" s="426"/>
      <c r="P124" s="426"/>
    </row>
    <row r="125" spans="1:16">
      <c r="A125" s="311" t="s">
        <v>638</v>
      </c>
      <c r="B125" s="312">
        <v>432</v>
      </c>
      <c r="C125" s="312"/>
      <c r="D125" s="313">
        <v>0</v>
      </c>
      <c r="E125" s="313">
        <v>0</v>
      </c>
      <c r="F125" s="313">
        <v>0</v>
      </c>
      <c r="G125" s="284"/>
      <c r="H125" s="427"/>
      <c r="I125" s="428"/>
      <c r="J125" s="428"/>
      <c r="K125" s="428"/>
      <c r="L125" s="428"/>
      <c r="M125" s="428"/>
      <c r="N125" s="426"/>
      <c r="O125" s="426"/>
      <c r="P125" s="426"/>
    </row>
    <row r="126" spans="1:16">
      <c r="A126" s="289" t="s">
        <v>639</v>
      </c>
      <c r="B126" s="314">
        <v>440</v>
      </c>
      <c r="C126" s="289"/>
      <c r="D126" s="291">
        <f>D75+D105</f>
        <v>400147.65863100003</v>
      </c>
      <c r="E126" s="291">
        <f>E75+E105</f>
        <v>364553.79179499997</v>
      </c>
      <c r="F126" s="291">
        <f>F75+F105</f>
        <v>467994.22008630272</v>
      </c>
      <c r="G126" s="284"/>
      <c r="H126" s="427"/>
      <c r="I126" s="428"/>
      <c r="J126" s="428"/>
      <c r="K126" s="428"/>
      <c r="L126" s="428"/>
      <c r="M126" s="428"/>
      <c r="N126" s="426"/>
      <c r="O126" s="426"/>
      <c r="P126" s="426"/>
    </row>
    <row r="127" spans="1:16" ht="15.75" hidden="1" customHeight="1">
      <c r="G127" s="284"/>
      <c r="H127" s="429"/>
      <c r="I127" s="429"/>
      <c r="J127" s="429"/>
      <c r="K127" s="429"/>
      <c r="L127" s="429"/>
      <c r="M127" s="429"/>
      <c r="N127" s="426"/>
      <c r="O127" s="426"/>
      <c r="P127" s="426"/>
    </row>
    <row r="128" spans="1:16" ht="15.75" hidden="1" customHeight="1">
      <c r="A128" s="287"/>
      <c r="B128" s="287"/>
      <c r="C128" s="287"/>
      <c r="D128" s="287"/>
      <c r="E128" s="330"/>
      <c r="F128" s="330"/>
      <c r="G128" s="284"/>
      <c r="H128" s="429"/>
      <c r="I128" s="429"/>
      <c r="J128" s="429"/>
      <c r="K128" s="429"/>
      <c r="L128" s="429"/>
      <c r="M128" s="429"/>
      <c r="N128" s="426"/>
      <c r="O128" s="426"/>
      <c r="P128" s="426"/>
    </row>
    <row r="129" spans="1:16" ht="31.5" hidden="1" customHeight="1">
      <c r="A129" s="331" t="s">
        <v>0</v>
      </c>
      <c r="B129" s="331" t="s">
        <v>640</v>
      </c>
      <c r="C129" s="331"/>
      <c r="D129" s="331"/>
      <c r="E129" s="332" t="s">
        <v>641</v>
      </c>
      <c r="F129" s="332" t="s">
        <v>642</v>
      </c>
      <c r="G129" s="284"/>
      <c r="H129" s="426"/>
      <c r="I129" s="426"/>
      <c r="J129" s="426"/>
      <c r="K129" s="426"/>
      <c r="L129" s="426"/>
      <c r="M129" s="426"/>
      <c r="N129" s="426"/>
      <c r="O129" s="426"/>
      <c r="P129" s="426"/>
    </row>
    <row r="130" spans="1:16" ht="18" hidden="1" customHeight="1">
      <c r="A130" s="333" t="s">
        <v>643</v>
      </c>
      <c r="B130" s="334"/>
      <c r="C130" s="334"/>
      <c r="D130" s="334"/>
      <c r="E130" s="335">
        <v>0</v>
      </c>
      <c r="F130" s="335">
        <v>0</v>
      </c>
      <c r="G130" s="284"/>
      <c r="H130" s="426"/>
      <c r="I130" s="426"/>
      <c r="J130" s="426"/>
      <c r="K130" s="426"/>
      <c r="L130" s="426"/>
      <c r="M130" s="426"/>
      <c r="N130" s="426"/>
      <c r="O130" s="426"/>
      <c r="P130" s="426"/>
    </row>
    <row r="131" spans="1:16" ht="18" hidden="1" customHeight="1">
      <c r="A131" s="336" t="s">
        <v>644</v>
      </c>
      <c r="B131" s="337"/>
      <c r="C131" s="337"/>
      <c r="D131" s="337"/>
      <c r="E131" s="338">
        <v>0</v>
      </c>
      <c r="F131" s="338">
        <v>0</v>
      </c>
      <c r="G131" s="284"/>
      <c r="H131" s="426"/>
      <c r="I131" s="426"/>
      <c r="J131" s="426"/>
      <c r="K131" s="426"/>
      <c r="L131" s="426"/>
      <c r="M131" s="426"/>
      <c r="N131" s="426"/>
      <c r="O131" s="426"/>
      <c r="P131" s="426"/>
    </row>
    <row r="132" spans="1:16" ht="18" hidden="1" customHeight="1">
      <c r="A132" s="336" t="s">
        <v>645</v>
      </c>
      <c r="B132" s="337"/>
      <c r="C132" s="337"/>
      <c r="D132" s="337"/>
      <c r="E132" s="338">
        <v>0</v>
      </c>
      <c r="F132" s="338">
        <v>0</v>
      </c>
      <c r="G132" s="284"/>
      <c r="H132" s="426"/>
      <c r="I132" s="426"/>
      <c r="J132" s="426"/>
      <c r="K132" s="426"/>
      <c r="L132" s="426"/>
      <c r="M132" s="426"/>
      <c r="N132" s="426"/>
      <c r="O132" s="426"/>
      <c r="P132" s="426"/>
    </row>
    <row r="133" spans="1:16" ht="18" hidden="1" customHeight="1">
      <c r="A133" s="336" t="s">
        <v>646</v>
      </c>
      <c r="B133" s="337"/>
      <c r="C133" s="337"/>
      <c r="D133" s="337"/>
      <c r="E133" s="338">
        <v>0</v>
      </c>
      <c r="F133" s="338">
        <v>0</v>
      </c>
      <c r="G133" s="284"/>
      <c r="H133" s="426"/>
      <c r="I133" s="426"/>
      <c r="J133" s="426"/>
      <c r="K133" s="426"/>
      <c r="L133" s="426"/>
      <c r="M133" s="426"/>
      <c r="N133" s="426"/>
      <c r="O133" s="426"/>
      <c r="P133" s="426"/>
    </row>
    <row r="134" spans="1:16" ht="18" hidden="1" customHeight="1">
      <c r="A134" s="336" t="s">
        <v>647</v>
      </c>
      <c r="B134" s="337"/>
      <c r="C134" s="337"/>
      <c r="D134" s="337"/>
      <c r="E134" s="338">
        <v>0</v>
      </c>
      <c r="F134" s="338">
        <v>0</v>
      </c>
      <c r="G134" s="284"/>
      <c r="H134" s="426"/>
      <c r="I134" s="426"/>
      <c r="J134" s="426"/>
      <c r="K134" s="426"/>
      <c r="L134" s="426"/>
      <c r="M134" s="426"/>
      <c r="N134" s="426"/>
      <c r="O134" s="426"/>
      <c r="P134" s="426"/>
    </row>
    <row r="135" spans="1:16" ht="18" hidden="1" customHeight="1">
      <c r="A135" s="339" t="s">
        <v>648</v>
      </c>
      <c r="B135" s="337"/>
      <c r="C135" s="337"/>
      <c r="D135" s="337"/>
      <c r="E135" s="338">
        <v>0</v>
      </c>
      <c r="F135" s="338">
        <v>0</v>
      </c>
      <c r="G135" s="284"/>
      <c r="H135" s="426"/>
      <c r="I135" s="426"/>
      <c r="J135" s="426"/>
      <c r="K135" s="426"/>
      <c r="L135" s="426"/>
      <c r="M135" s="426"/>
      <c r="N135" s="426"/>
      <c r="O135" s="426"/>
      <c r="P135" s="426"/>
    </row>
    <row r="136" spans="1:16" ht="18" hidden="1" customHeight="1">
      <c r="A136" s="340" t="s">
        <v>649</v>
      </c>
      <c r="B136" s="337"/>
      <c r="C136" s="337"/>
      <c r="D136" s="337"/>
      <c r="E136" s="338">
        <v>0</v>
      </c>
      <c r="F136" s="338">
        <v>0</v>
      </c>
      <c r="G136" s="284"/>
      <c r="H136" s="429"/>
      <c r="I136" s="429"/>
      <c r="J136" s="429"/>
      <c r="K136" s="429"/>
      <c r="L136" s="429"/>
      <c r="M136" s="429"/>
      <c r="N136" s="426"/>
      <c r="O136" s="426"/>
      <c r="P136" s="426"/>
    </row>
    <row r="137" spans="1:16" ht="18" hidden="1" customHeight="1">
      <c r="A137" s="336" t="s">
        <v>650</v>
      </c>
      <c r="B137" s="337"/>
      <c r="C137" s="337"/>
      <c r="D137" s="337"/>
      <c r="E137" s="338">
        <v>0</v>
      </c>
      <c r="F137" s="338">
        <v>0</v>
      </c>
      <c r="G137" s="284"/>
      <c r="H137" s="426"/>
      <c r="I137" s="426"/>
      <c r="J137" s="426"/>
      <c r="K137" s="426"/>
      <c r="L137" s="426"/>
      <c r="M137" s="426"/>
      <c r="N137" s="426"/>
      <c r="O137" s="426"/>
      <c r="P137" s="426"/>
    </row>
    <row r="138" spans="1:16" ht="15.75" hidden="1" customHeight="1">
      <c r="A138" s="341"/>
      <c r="B138" s="341"/>
      <c r="C138" s="341"/>
      <c r="D138" s="341"/>
      <c r="E138" s="342"/>
      <c r="F138" s="342"/>
      <c r="G138" s="284"/>
      <c r="H138" s="426"/>
      <c r="I138" s="426"/>
      <c r="J138" s="426"/>
      <c r="K138" s="426"/>
      <c r="L138" s="426"/>
      <c r="M138" s="426"/>
      <c r="N138" s="426"/>
      <c r="O138" s="426"/>
      <c r="P138" s="426"/>
    </row>
    <row r="139" spans="1:16">
      <c r="A139" s="343"/>
      <c r="B139" s="344"/>
      <c r="D139" s="874">
        <f>D72-D126</f>
        <v>0</v>
      </c>
      <c r="E139" s="512">
        <f>E72-E126</f>
        <v>0</v>
      </c>
      <c r="F139" s="512">
        <f>F72-F126</f>
        <v>0</v>
      </c>
      <c r="H139" s="429"/>
      <c r="I139" s="429"/>
      <c r="J139" s="429"/>
      <c r="K139" s="429"/>
      <c r="L139" s="429"/>
      <c r="M139" s="429"/>
      <c r="N139" s="426"/>
      <c r="O139" s="426"/>
      <c r="P139" s="426"/>
    </row>
    <row r="140" spans="1:16" s="346" customFormat="1">
      <c r="A140" s="345" t="s">
        <v>721</v>
      </c>
      <c r="B140" s="2479" t="s">
        <v>290</v>
      </c>
      <c r="C140" s="2479"/>
      <c r="D140" s="2479"/>
      <c r="E140" s="2479" t="s">
        <v>182</v>
      </c>
      <c r="F140" s="2479"/>
      <c r="H140" s="426"/>
      <c r="I140" s="426"/>
      <c r="J140" s="426"/>
      <c r="K140" s="426"/>
      <c r="L140" s="426"/>
      <c r="M140" s="426"/>
      <c r="N140" s="426"/>
      <c r="O140" s="426"/>
      <c r="P140" s="426"/>
    </row>
    <row r="141" spans="1:16">
      <c r="B141" s="286"/>
      <c r="C141" s="286"/>
      <c r="D141" s="286"/>
      <c r="E141" s="286"/>
      <c r="F141" s="286"/>
      <c r="H141" s="432"/>
      <c r="I141" s="432"/>
      <c r="J141" s="432"/>
      <c r="K141" s="432"/>
      <c r="L141" s="432"/>
      <c r="M141" s="432"/>
      <c r="N141" s="426"/>
      <c r="O141" s="426"/>
      <c r="P141" s="426"/>
    </row>
    <row r="142" spans="1:16">
      <c r="B142" s="286"/>
      <c r="C142" s="286"/>
      <c r="D142" s="286"/>
      <c r="E142" s="286"/>
      <c r="F142" s="286"/>
      <c r="H142" s="426"/>
      <c r="I142" s="426"/>
      <c r="J142" s="426"/>
      <c r="K142" s="426"/>
      <c r="L142" s="426"/>
      <c r="M142" s="426"/>
      <c r="N142" s="426"/>
      <c r="O142" s="426"/>
      <c r="P142" s="426"/>
    </row>
    <row r="143" spans="1:16" ht="7.5" customHeight="1">
      <c r="B143" s="286"/>
      <c r="C143" s="286"/>
      <c r="D143" s="286"/>
      <c r="E143" s="286"/>
      <c r="F143" s="286"/>
      <c r="H143" s="426"/>
      <c r="I143" s="426"/>
      <c r="J143" s="426"/>
      <c r="K143" s="426"/>
      <c r="L143" s="426"/>
      <c r="M143" s="426"/>
      <c r="N143" s="426"/>
      <c r="O143" s="426"/>
      <c r="P143" s="426"/>
    </row>
    <row r="144" spans="1:16">
      <c r="B144" s="286"/>
      <c r="C144" s="286"/>
      <c r="D144" s="286"/>
      <c r="E144" s="286"/>
      <c r="F144" s="286"/>
      <c r="H144" s="426"/>
      <c r="I144" s="426"/>
      <c r="J144" s="426"/>
      <c r="K144" s="426"/>
      <c r="L144" s="426"/>
      <c r="M144" s="426"/>
      <c r="N144" s="426"/>
      <c r="O144" s="426"/>
      <c r="P144" s="426"/>
    </row>
    <row r="145" spans="1:16" s="346" customFormat="1" ht="15.75" customHeight="1">
      <c r="A145" s="347" t="s">
        <v>862</v>
      </c>
      <c r="B145" s="2476" t="s">
        <v>857</v>
      </c>
      <c r="C145" s="2476"/>
      <c r="D145" s="2476"/>
      <c r="E145" s="2476" t="s">
        <v>1571</v>
      </c>
      <c r="F145" s="2476"/>
      <c r="H145" s="426"/>
      <c r="I145" s="426"/>
      <c r="J145" s="426"/>
      <c r="K145" s="426"/>
      <c r="L145" s="426"/>
      <c r="M145" s="426"/>
      <c r="N145" s="426"/>
      <c r="O145" s="426"/>
      <c r="P145" s="426"/>
    </row>
    <row r="146" spans="1:16">
      <c r="B146" s="286"/>
      <c r="C146" s="286"/>
      <c r="D146" s="286"/>
      <c r="E146" s="286"/>
      <c r="F146" s="286"/>
      <c r="H146" s="428"/>
      <c r="I146" s="428"/>
      <c r="J146" s="428"/>
      <c r="K146" s="428"/>
      <c r="L146" s="428"/>
      <c r="M146" s="428"/>
      <c r="N146" s="426"/>
      <c r="O146" s="426"/>
      <c r="P146" s="426"/>
    </row>
  </sheetData>
  <mergeCells count="7">
    <mergeCell ref="E145:F145"/>
    <mergeCell ref="A5:F5"/>
    <mergeCell ref="A6:F6"/>
    <mergeCell ref="E7:F7"/>
    <mergeCell ref="E140:F140"/>
    <mergeCell ref="B140:D140"/>
    <mergeCell ref="B145:D145"/>
  </mergeCells>
  <printOptions horizontalCentered="1"/>
  <pageMargins left="0.59055118110236227" right="0.23622047244094491" top="0.51181102362204722" bottom="0.27559055118110237" header="0.23622047244094491" footer="0.23622047244094491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2">
    <tabColor rgb="FF33CC33"/>
  </sheetPr>
  <dimension ref="A1:K47"/>
  <sheetViews>
    <sheetView zoomScaleNormal="100" workbookViewId="0">
      <selection activeCell="F25" sqref="F25"/>
    </sheetView>
  </sheetViews>
  <sheetFormatPr defaultColWidth="9.109375" defaultRowHeight="15.6"/>
  <cols>
    <col min="1" max="1" width="71.88671875" style="283" customWidth="1"/>
    <col min="2" max="3" width="10.33203125" style="349" customWidth="1"/>
    <col min="4" max="4" width="12.6640625" style="283" bestFit="1" customWidth="1"/>
    <col min="5" max="5" width="10.6640625" style="283" hidden="1" customWidth="1"/>
    <col min="6" max="6" width="12.6640625" style="283" bestFit="1" customWidth="1"/>
    <col min="7" max="7" width="11.88671875" style="285" bestFit="1" customWidth="1"/>
    <col min="8" max="10" width="18.109375" style="283" bestFit="1" customWidth="1"/>
    <col min="11" max="11" width="9.5546875" style="283" bestFit="1" customWidth="1"/>
    <col min="12" max="16384" width="9.109375" style="283"/>
  </cols>
  <sheetData>
    <row r="1" spans="1:10">
      <c r="A1" s="483" t="s">
        <v>487</v>
      </c>
    </row>
    <row r="2" spans="1:10">
      <c r="A2" s="348" t="s">
        <v>61</v>
      </c>
    </row>
    <row r="5" spans="1:10">
      <c r="A5" s="2481" t="s">
        <v>676</v>
      </c>
      <c r="B5" s="2481"/>
      <c r="C5" s="2481"/>
      <c r="D5" s="2481"/>
      <c r="E5" s="2481"/>
      <c r="F5" s="2481"/>
    </row>
    <row r="6" spans="1:10">
      <c r="A6" s="2481" t="s">
        <v>1573</v>
      </c>
      <c r="B6" s="2481"/>
      <c r="C6" s="2481"/>
      <c r="D6" s="2481"/>
      <c r="E6" s="2481"/>
      <c r="F6" s="2481"/>
    </row>
    <row r="7" spans="1:10">
      <c r="D7" s="2486" t="s">
        <v>1361</v>
      </c>
      <c r="E7" s="2486"/>
      <c r="F7" s="2486"/>
    </row>
    <row r="8" spans="1:10">
      <c r="A8" s="2482" t="s">
        <v>0</v>
      </c>
      <c r="B8" s="2482" t="s">
        <v>531</v>
      </c>
      <c r="C8" s="2482" t="s">
        <v>1483</v>
      </c>
      <c r="D8" s="2484" t="s">
        <v>1575</v>
      </c>
      <c r="E8" s="2484"/>
      <c r="F8" s="2484" t="s">
        <v>1625</v>
      </c>
      <c r="G8" s="2480" t="s">
        <v>1396</v>
      </c>
    </row>
    <row r="9" spans="1:10">
      <c r="A9" s="2483"/>
      <c r="B9" s="2483"/>
      <c r="C9" s="2483"/>
      <c r="D9" s="2485"/>
      <c r="E9" s="2485"/>
      <c r="F9" s="2485"/>
      <c r="G9" s="2480"/>
    </row>
    <row r="10" spans="1:10">
      <c r="A10" s="350">
        <v>-1</v>
      </c>
      <c r="B10" s="350">
        <v>-2</v>
      </c>
      <c r="C10" s="350"/>
      <c r="D10" s="350">
        <v>-3</v>
      </c>
      <c r="E10" s="350"/>
      <c r="F10" s="350">
        <v>-4</v>
      </c>
      <c r="G10" s="742"/>
    </row>
    <row r="11" spans="1:10">
      <c r="A11" s="351" t="s">
        <v>651</v>
      </c>
      <c r="B11" s="334">
        <v>1</v>
      </c>
      <c r="C11" s="335">
        <f>'BANG TÍNH'!E22</f>
        <v>328382</v>
      </c>
      <c r="D11" s="335">
        <f>'BANG TÍNH'!F22</f>
        <v>344350.31394700002</v>
      </c>
      <c r="E11" s="743">
        <f>D11/C11</f>
        <v>1.0486272510277665</v>
      </c>
      <c r="F11" s="335">
        <f>'BANG TÍNH'!I22</f>
        <v>383104.45652499999</v>
      </c>
      <c r="G11" s="743">
        <f>F11/D11</f>
        <v>1.1125427827661709</v>
      </c>
      <c r="H11" s="284"/>
      <c r="I11" s="284"/>
      <c r="J11" s="284"/>
    </row>
    <row r="12" spans="1:10">
      <c r="A12" s="352" t="s">
        <v>652</v>
      </c>
      <c r="B12" s="337">
        <v>2</v>
      </c>
      <c r="C12" s="338">
        <v>0</v>
      </c>
      <c r="D12" s="338">
        <v>0</v>
      </c>
      <c r="E12" s="744"/>
      <c r="F12" s="338">
        <v>0</v>
      </c>
      <c r="G12" s="744"/>
      <c r="H12" s="284"/>
      <c r="I12" s="284"/>
      <c r="J12" s="284"/>
    </row>
    <row r="13" spans="1:10" s="346" customFormat="1">
      <c r="A13" s="298" t="s">
        <v>653</v>
      </c>
      <c r="B13" s="353">
        <v>10</v>
      </c>
      <c r="C13" s="354">
        <f>C11-C12</f>
        <v>328382</v>
      </c>
      <c r="D13" s="2137">
        <f>D11-D12</f>
        <v>344350.31394700002</v>
      </c>
      <c r="E13" s="745">
        <f t="shared" ref="E13:E29" si="0">D13/C13</f>
        <v>1.0486272510277665</v>
      </c>
      <c r="F13" s="354">
        <f>F11-F12</f>
        <v>383104.45652499999</v>
      </c>
      <c r="G13" s="745">
        <f t="shared" ref="G13:G26" si="1">F13/D13</f>
        <v>1.1125427827661709</v>
      </c>
      <c r="H13" s="284"/>
      <c r="I13" s="284"/>
      <c r="J13" s="284"/>
    </row>
    <row r="14" spans="1:10">
      <c r="A14" s="352" t="s">
        <v>654</v>
      </c>
      <c r="B14" s="337">
        <v>11</v>
      </c>
      <c r="C14" s="338">
        <f>'10 GVHB'!D20</f>
        <v>199396.38181188688</v>
      </c>
      <c r="D14" s="2138">
        <f>'10 GVHB'!E20</f>
        <v>196606.41262399999</v>
      </c>
      <c r="E14" s="744">
        <f t="shared" si="0"/>
        <v>0.98600792470487764</v>
      </c>
      <c r="F14" s="338">
        <f>'10 GVHB'!G20</f>
        <v>221754.66097497384</v>
      </c>
      <c r="G14" s="744">
        <f t="shared" si="1"/>
        <v>1.1279116383607926</v>
      </c>
      <c r="H14" s="284"/>
      <c r="I14" s="284"/>
      <c r="J14" s="284"/>
    </row>
    <row r="15" spans="1:10" s="346" customFormat="1">
      <c r="A15" s="298" t="s">
        <v>655</v>
      </c>
      <c r="B15" s="355">
        <v>20</v>
      </c>
      <c r="C15" s="354">
        <f>C13-C14</f>
        <v>128985.61818811312</v>
      </c>
      <c r="D15" s="2137">
        <f>D13-D14</f>
        <v>147743.90132300003</v>
      </c>
      <c r="E15" s="745">
        <f t="shared" si="0"/>
        <v>1.1454292610167573</v>
      </c>
      <c r="F15" s="354">
        <f>F13-F14</f>
        <v>161349.79555002615</v>
      </c>
      <c r="G15" s="745">
        <f t="shared" si="1"/>
        <v>1.092091071815416</v>
      </c>
      <c r="H15" s="284"/>
      <c r="I15" s="284"/>
      <c r="J15" s="284"/>
    </row>
    <row r="16" spans="1:10">
      <c r="A16" s="352" t="s">
        <v>656</v>
      </c>
      <c r="B16" s="337">
        <v>21</v>
      </c>
      <c r="C16" s="338">
        <f>'BANG TÍNH'!E122</f>
        <v>8887.582629356275</v>
      </c>
      <c r="D16" s="2138">
        <f>'BANG TÍNH'!F122</f>
        <v>9982.0590090000005</v>
      </c>
      <c r="E16" s="744">
        <f t="shared" si="0"/>
        <v>1.123146689632859</v>
      </c>
      <c r="F16" s="338">
        <f>'BANG TÍNH'!I122</f>
        <v>9708.387495630137</v>
      </c>
      <c r="G16" s="744">
        <f t="shared" si="1"/>
        <v>0.97258366103394933</v>
      </c>
      <c r="H16" s="284"/>
      <c r="I16" s="284"/>
      <c r="J16" s="284"/>
    </row>
    <row r="17" spans="1:11">
      <c r="A17" s="352" t="s">
        <v>657</v>
      </c>
      <c r="B17" s="337">
        <v>22</v>
      </c>
      <c r="C17" s="338">
        <f>'BANG TÍNH'!E127</f>
        <v>2325.198904109589</v>
      </c>
      <c r="D17" s="2138">
        <f>'BANG TÍNH'!F127</f>
        <v>644.54019600000004</v>
      </c>
      <c r="E17" s="744">
        <f t="shared" si="0"/>
        <v>0.27719787535631069</v>
      </c>
      <c r="F17" s="338">
        <f>'BANG TÍNH'!I127</f>
        <v>1149.7138660000001</v>
      </c>
      <c r="G17" s="744">
        <f t="shared" si="1"/>
        <v>1.7837737244862226</v>
      </c>
      <c r="H17" s="284"/>
      <c r="I17" s="284"/>
      <c r="J17" s="284"/>
    </row>
    <row r="18" spans="1:11">
      <c r="A18" s="356" t="s">
        <v>658</v>
      </c>
      <c r="B18" s="357">
        <v>23</v>
      </c>
      <c r="C18" s="358">
        <f>'BANG TÍNH'!E128</f>
        <v>2145.198904109589</v>
      </c>
      <c r="D18" s="2139">
        <f>'BANG TÍNH'!F128</f>
        <v>0</v>
      </c>
      <c r="E18" s="744">
        <f t="shared" si="0"/>
        <v>0</v>
      </c>
      <c r="F18" s="358">
        <f>'BANG TÍNH'!I128</f>
        <v>1149.7138660000001</v>
      </c>
      <c r="G18" s="744"/>
      <c r="H18" s="284"/>
      <c r="I18" s="284"/>
      <c r="J18" s="284"/>
    </row>
    <row r="19" spans="1:11">
      <c r="A19" s="352" t="s">
        <v>659</v>
      </c>
      <c r="B19" s="337">
        <v>24</v>
      </c>
      <c r="C19" s="338">
        <f>'12 CPBH'!D21</f>
        <v>14318.355</v>
      </c>
      <c r="D19" s="2138">
        <f>'12 CPBH'!E21</f>
        <v>17721.956375000002</v>
      </c>
      <c r="E19" s="744">
        <f t="shared" si="0"/>
        <v>1.2377089669169399</v>
      </c>
      <c r="F19" s="338">
        <f>'12 CPBH'!G21</f>
        <v>17023.446576224975</v>
      </c>
      <c r="G19" s="744">
        <f t="shared" si="1"/>
        <v>0.96058506273266764</v>
      </c>
      <c r="H19" s="284"/>
      <c r="I19" s="284"/>
      <c r="J19" s="284"/>
      <c r="K19" s="875"/>
    </row>
    <row r="20" spans="1:11">
      <c r="A20" s="352" t="s">
        <v>660</v>
      </c>
      <c r="B20" s="337">
        <v>25</v>
      </c>
      <c r="C20" s="338">
        <f>'11 QLDN'!D28</f>
        <v>25324.541194999998</v>
      </c>
      <c r="D20" s="2138">
        <f>'11 QLDN'!E28</f>
        <v>31991.562440000009</v>
      </c>
      <c r="E20" s="744">
        <f t="shared" si="0"/>
        <v>1.2632632588943538</v>
      </c>
      <c r="F20" s="338">
        <f>'11 QLDN'!G28</f>
        <v>32013.615296628574</v>
      </c>
      <c r="G20" s="744">
        <f t="shared" si="1"/>
        <v>1.0006893335287992</v>
      </c>
      <c r="H20" s="284"/>
      <c r="I20" s="284"/>
      <c r="J20" s="284"/>
      <c r="K20" s="875"/>
    </row>
    <row r="21" spans="1:11" s="346" customFormat="1">
      <c r="A21" s="298" t="s">
        <v>661</v>
      </c>
      <c r="B21" s="353">
        <v>30</v>
      </c>
      <c r="C21" s="354">
        <f>C15+(C16-C17)-(C19+C20)</f>
        <v>95905.105718359802</v>
      </c>
      <c r="D21" s="2137">
        <f>D15+(D16-D17)-(D19+D20)</f>
        <v>107367.90132100001</v>
      </c>
      <c r="E21" s="745">
        <f t="shared" si="0"/>
        <v>1.1195222664818543</v>
      </c>
      <c r="F21" s="354">
        <f>F15+(F16-F17)-(F19+F20)</f>
        <v>120871.40730680272</v>
      </c>
      <c r="G21" s="745">
        <f t="shared" si="1"/>
        <v>1.1257685567070088</v>
      </c>
      <c r="H21" s="284"/>
      <c r="I21" s="284"/>
      <c r="J21" s="284"/>
      <c r="K21" s="876"/>
    </row>
    <row r="22" spans="1:11">
      <c r="A22" s="352" t="s">
        <v>662</v>
      </c>
      <c r="B22" s="337">
        <v>31</v>
      </c>
      <c r="C22" s="338">
        <f>'BANG TÍNH'!E131</f>
        <v>3000</v>
      </c>
      <c r="D22" s="2138">
        <f>'BANG TÍNH'!F131</f>
        <v>2995.191409</v>
      </c>
      <c r="E22" s="744"/>
      <c r="F22" s="338">
        <f>'BANG TÍNH'!I131</f>
        <v>300</v>
      </c>
      <c r="G22" s="744">
        <f t="shared" si="1"/>
        <v>0.10016054369632442</v>
      </c>
      <c r="H22" s="284"/>
      <c r="I22" s="284"/>
      <c r="J22" s="284"/>
      <c r="K22" s="875"/>
    </row>
    <row r="23" spans="1:11">
      <c r="A23" s="352" t="s">
        <v>663</v>
      </c>
      <c r="B23" s="337">
        <v>32</v>
      </c>
      <c r="C23" s="338">
        <f>'BANG TÍNH'!E132</f>
        <v>50</v>
      </c>
      <c r="D23" s="2138">
        <f>'BANG TÍNH'!F132</f>
        <v>210.06405100000001</v>
      </c>
      <c r="E23" s="744">
        <f t="shared" si="0"/>
        <v>4.2012810199999997</v>
      </c>
      <c r="F23" s="338">
        <f>'BANG TÍNH'!I132</f>
        <v>0</v>
      </c>
      <c r="G23" s="744">
        <f t="shared" si="1"/>
        <v>0</v>
      </c>
      <c r="H23" s="284"/>
      <c r="I23" s="284"/>
      <c r="J23" s="284"/>
      <c r="K23" s="875"/>
    </row>
    <row r="24" spans="1:11">
      <c r="A24" s="352" t="s">
        <v>664</v>
      </c>
      <c r="B24" s="337">
        <v>40</v>
      </c>
      <c r="C24" s="338">
        <v>2950</v>
      </c>
      <c r="D24" s="2138">
        <f>D22-D23</f>
        <v>2785.1273580000002</v>
      </c>
      <c r="E24" s="744">
        <f t="shared" si="0"/>
        <v>0.94411096881355938</v>
      </c>
      <c r="F24" s="338">
        <f>F22-F23</f>
        <v>300</v>
      </c>
      <c r="G24" s="744">
        <f t="shared" si="1"/>
        <v>0.10771500238158947</v>
      </c>
      <c r="H24" s="284"/>
      <c r="I24" s="284"/>
      <c r="J24" s="284"/>
      <c r="K24" s="875"/>
    </row>
    <row r="25" spans="1:11" s="346" customFormat="1">
      <c r="A25" s="359" t="s">
        <v>665</v>
      </c>
      <c r="B25" s="355">
        <v>50</v>
      </c>
      <c r="C25" s="360">
        <f>C21+C24</f>
        <v>98855.105718359802</v>
      </c>
      <c r="D25" s="2140">
        <f>D21+D24</f>
        <v>110153.02867900001</v>
      </c>
      <c r="E25" s="745">
        <f t="shared" si="0"/>
        <v>1.1142877029824663</v>
      </c>
      <c r="F25" s="360">
        <f>F21+F24</f>
        <v>121171.40730680272</v>
      </c>
      <c r="G25" s="745">
        <f t="shared" si="1"/>
        <v>1.100027922608571</v>
      </c>
      <c r="H25" s="284"/>
      <c r="I25" s="284"/>
      <c r="J25" s="284"/>
      <c r="K25" s="876"/>
    </row>
    <row r="26" spans="1:11">
      <c r="A26" s="352" t="s">
        <v>666</v>
      </c>
      <c r="B26" s="337">
        <v>51</v>
      </c>
      <c r="C26" s="686">
        <f>'BANG TÍNH'!E135</f>
        <v>18671</v>
      </c>
      <c r="D26" s="2141">
        <f>'BANG TÍNH'!F135</f>
        <v>20804.870773999999</v>
      </c>
      <c r="E26" s="744">
        <f t="shared" si="0"/>
        <v>1.1142879746130363</v>
      </c>
      <c r="F26" s="338">
        <f>'BANG TÍNH'!I135</f>
        <v>23242</v>
      </c>
      <c r="G26" s="744">
        <f t="shared" si="1"/>
        <v>1.1171422429138902</v>
      </c>
      <c r="H26" s="284"/>
      <c r="I26" s="284"/>
      <c r="J26" s="284"/>
      <c r="K26" s="875"/>
    </row>
    <row r="27" spans="1:11">
      <c r="A27" s="352" t="s">
        <v>667</v>
      </c>
      <c r="B27" s="337">
        <v>52</v>
      </c>
      <c r="C27" s="338">
        <v>0</v>
      </c>
      <c r="D27" s="338">
        <v>0</v>
      </c>
      <c r="E27" s="744"/>
      <c r="F27" s="338">
        <v>0</v>
      </c>
      <c r="G27" s="744"/>
      <c r="H27" s="284"/>
      <c r="I27" s="284"/>
      <c r="J27" s="284"/>
    </row>
    <row r="28" spans="1:11" s="346" customFormat="1">
      <c r="A28" s="359" t="s">
        <v>668</v>
      </c>
      <c r="B28" s="355">
        <v>60</v>
      </c>
      <c r="C28" s="360">
        <f>C25-C26-C27</f>
        <v>80184.105718359802</v>
      </c>
      <c r="D28" s="360">
        <f>D25-D26-D27</f>
        <v>89348.157905000015</v>
      </c>
      <c r="E28" s="745">
        <f t="shared" si="0"/>
        <v>1.1142876397328443</v>
      </c>
      <c r="F28" s="360">
        <f>F25-F26-F27</f>
        <v>97929.407306802721</v>
      </c>
      <c r="G28" s="745">
        <f>F28/D28</f>
        <v>1.0960428239709965</v>
      </c>
      <c r="H28" s="284"/>
      <c r="I28" s="284"/>
      <c r="J28" s="284"/>
    </row>
    <row r="29" spans="1:11" s="346" customFormat="1">
      <c r="A29" s="361" t="s">
        <v>669</v>
      </c>
      <c r="B29" s="362">
        <v>70</v>
      </c>
      <c r="C29" s="363">
        <f>'BANG TÍNH'!E160</f>
        <v>4009.2052859179926</v>
      </c>
      <c r="D29" s="363">
        <f>'14 PPLN'!D47</f>
        <v>5956.543860333335</v>
      </c>
      <c r="E29" s="812">
        <f t="shared" si="0"/>
        <v>1.4857168529771252</v>
      </c>
      <c r="F29" s="369">
        <f>'14 PPLN'!F47</f>
        <v>4896.4703653401366</v>
      </c>
      <c r="G29" s="746">
        <f>F29/D29</f>
        <v>0.82203211797824727</v>
      </c>
      <c r="I29" s="284"/>
    </row>
    <row r="30" spans="1:11" s="346" customFormat="1" hidden="1">
      <c r="A30" s="364" t="s">
        <v>670</v>
      </c>
      <c r="B30" s="365">
        <v>71</v>
      </c>
      <c r="C30" s="365"/>
      <c r="D30" s="366"/>
      <c r="E30" s="366"/>
      <c r="F30" s="366"/>
      <c r="G30" s="285"/>
    </row>
    <row r="31" spans="1:11" ht="6.75" customHeight="1"/>
    <row r="32" spans="1:11">
      <c r="B32" s="2488" t="s">
        <v>2058</v>
      </c>
      <c r="C32" s="2488"/>
      <c r="D32" s="2488"/>
      <c r="E32" s="2488"/>
      <c r="F32" s="2488"/>
      <c r="G32" s="2488"/>
    </row>
    <row r="33" spans="1:7" s="282" customFormat="1">
      <c r="A33" s="345" t="s">
        <v>722</v>
      </c>
      <c r="B33" s="2481" t="s">
        <v>182</v>
      </c>
      <c r="C33" s="2481"/>
      <c r="D33" s="2481"/>
      <c r="E33" s="2481"/>
      <c r="F33" s="2481"/>
      <c r="G33" s="414"/>
    </row>
    <row r="34" spans="1:7" s="282" customFormat="1">
      <c r="B34" s="2487"/>
      <c r="C34" s="2481"/>
      <c r="D34" s="2481"/>
      <c r="E34" s="2481"/>
      <c r="F34" s="2481"/>
      <c r="G34" s="414"/>
    </row>
    <row r="35" spans="1:7" s="282" customFormat="1">
      <c r="B35" s="2487"/>
      <c r="C35" s="2481"/>
      <c r="D35" s="2481"/>
      <c r="E35" s="2481"/>
      <c r="F35" s="2481"/>
      <c r="G35" s="414"/>
    </row>
    <row r="36" spans="1:7" s="282" customFormat="1">
      <c r="B36" s="2481"/>
      <c r="C36" s="2481"/>
      <c r="D36" s="2481"/>
      <c r="E36" s="2481"/>
      <c r="F36" s="2481"/>
      <c r="G36" s="414"/>
    </row>
    <row r="37" spans="1:7" s="367" customFormat="1">
      <c r="A37" s="345" t="s">
        <v>1324</v>
      </c>
      <c r="B37" s="2481" t="s">
        <v>1571</v>
      </c>
      <c r="C37" s="2481"/>
      <c r="D37" s="2481"/>
      <c r="E37" s="2481"/>
      <c r="F37" s="2481"/>
      <c r="G37" s="410"/>
    </row>
    <row r="38" spans="1:7">
      <c r="G38" s="728"/>
    </row>
    <row r="39" spans="1:7">
      <c r="D39" s="284"/>
      <c r="E39" s="284"/>
      <c r="F39" s="284"/>
    </row>
    <row r="40" spans="1:7">
      <c r="B40" s="817"/>
      <c r="C40" s="817"/>
      <c r="D40" s="285"/>
      <c r="E40" s="285"/>
      <c r="F40" s="285"/>
    </row>
    <row r="41" spans="1:7">
      <c r="C41" s="817"/>
      <c r="D41" s="817"/>
      <c r="F41" s="817"/>
    </row>
    <row r="42" spans="1:7">
      <c r="C42" s="817"/>
      <c r="D42" s="817"/>
      <c r="F42" s="817"/>
    </row>
    <row r="43" spans="1:7">
      <c r="C43" s="817"/>
      <c r="D43" s="817"/>
      <c r="F43" s="817"/>
    </row>
    <row r="44" spans="1:7">
      <c r="C44" s="817"/>
    </row>
    <row r="45" spans="1:7">
      <c r="C45" s="817"/>
      <c r="D45" s="285"/>
      <c r="F45" s="285"/>
    </row>
    <row r="46" spans="1:7">
      <c r="C46" s="817"/>
      <c r="D46" s="285"/>
      <c r="F46" s="285"/>
    </row>
    <row r="47" spans="1:7">
      <c r="C47" s="817"/>
      <c r="D47" s="285"/>
      <c r="F47" s="285"/>
    </row>
  </sheetData>
  <mergeCells count="16">
    <mergeCell ref="G8:G9"/>
    <mergeCell ref="B37:F37"/>
    <mergeCell ref="A5:F5"/>
    <mergeCell ref="A6:F6"/>
    <mergeCell ref="A8:A9"/>
    <mergeCell ref="B8:B9"/>
    <mergeCell ref="D8:D9"/>
    <mergeCell ref="F8:F9"/>
    <mergeCell ref="D7:F7"/>
    <mergeCell ref="B34:F34"/>
    <mergeCell ref="B35:F35"/>
    <mergeCell ref="B36:F36"/>
    <mergeCell ref="B33:F33"/>
    <mergeCell ref="B32:G32"/>
    <mergeCell ref="C8:C9"/>
    <mergeCell ref="E8:E9"/>
  </mergeCells>
  <printOptions horizontalCentered="1"/>
  <pageMargins left="0.43307086614173229" right="0.27559055118110237" top="0.31496062992125984" bottom="0" header="0.23622047244094491" footer="0.51181102362204722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rgb="FF33CC33"/>
  </sheetPr>
  <dimension ref="A1:M128"/>
  <sheetViews>
    <sheetView zoomScale="70" zoomScaleNormal="70" workbookViewId="0">
      <pane ySplit="8" topLeftCell="A9" activePane="bottomLeft" state="frozen"/>
      <selection pane="bottomLeft" activeCell="F14" sqref="F14"/>
    </sheetView>
  </sheetViews>
  <sheetFormatPr defaultColWidth="9.109375" defaultRowHeight="15.6"/>
  <cols>
    <col min="1" max="1" width="8.33203125" style="187" customWidth="1"/>
    <col min="2" max="2" width="9.44140625" style="187" customWidth="1"/>
    <col min="3" max="3" width="65.44140625" style="394" customWidth="1"/>
    <col min="4" max="4" width="19.44140625" style="373" customWidth="1"/>
    <col min="5" max="5" width="21" style="373" customWidth="1"/>
    <col min="6" max="6" width="19.44140625" style="373" customWidth="1"/>
    <col min="7" max="7" width="13.109375" style="109" bestFit="1" customWidth="1"/>
    <col min="8" max="8" width="18.33203125" style="109" bestFit="1" customWidth="1"/>
    <col min="9" max="9" width="19.44140625" style="279" bestFit="1" customWidth="1"/>
    <col min="10" max="10" width="9.109375" style="109"/>
    <col min="11" max="12" width="9.44140625" style="109" bestFit="1" customWidth="1"/>
    <col min="13" max="16384" width="9.109375" style="109"/>
  </cols>
  <sheetData>
    <row r="1" spans="1:11" ht="16.5" customHeight="1">
      <c r="A1" s="2496" t="s">
        <v>448</v>
      </c>
      <c r="B1" s="2496"/>
      <c r="C1" s="2496"/>
      <c r="D1" s="2489" t="s">
        <v>83</v>
      </c>
      <c r="E1" s="2489"/>
      <c r="F1" s="2489"/>
    </row>
    <row r="2" spans="1:11" s="225" customFormat="1" ht="16.5" customHeight="1">
      <c r="A2" s="2489" t="s">
        <v>859</v>
      </c>
      <c r="B2" s="2489"/>
      <c r="C2" s="2489"/>
      <c r="D2" s="2489" t="s">
        <v>412</v>
      </c>
      <c r="E2" s="2489"/>
      <c r="F2" s="2489"/>
      <c r="I2" s="402"/>
    </row>
    <row r="3" spans="1:11" s="225" customFormat="1" ht="8.1" customHeight="1">
      <c r="A3" s="2492"/>
      <c r="B3" s="2492"/>
      <c r="C3" s="2492"/>
      <c r="D3" s="2496"/>
      <c r="E3" s="2496"/>
      <c r="F3" s="2496"/>
      <c r="I3" s="402"/>
    </row>
    <row r="4" spans="1:11" s="225" customFormat="1" ht="8.1" customHeight="1">
      <c r="A4" s="395"/>
      <c r="B4" s="395"/>
      <c r="C4" s="395"/>
      <c r="D4" s="396"/>
      <c r="E4" s="396"/>
      <c r="F4" s="396"/>
      <c r="I4" s="402"/>
    </row>
    <row r="5" spans="1:11" s="225" customFormat="1" ht="21" customHeight="1">
      <c r="A5" s="2468" t="s">
        <v>1540</v>
      </c>
      <c r="B5" s="2468"/>
      <c r="C5" s="2468"/>
      <c r="D5" s="2468"/>
      <c r="E5" s="2468"/>
      <c r="F5" s="2468"/>
      <c r="I5" s="402"/>
    </row>
    <row r="6" spans="1:11" ht="8.1" customHeight="1">
      <c r="A6" s="377"/>
      <c r="B6" s="377"/>
      <c r="C6" s="378"/>
      <c r="D6" s="379"/>
      <c r="E6" s="379"/>
      <c r="F6" s="379"/>
    </row>
    <row r="7" spans="1:11" ht="20.25" customHeight="1">
      <c r="A7" s="2490" t="s">
        <v>424</v>
      </c>
      <c r="B7" s="2490" t="s">
        <v>820</v>
      </c>
      <c r="C7" s="2490" t="s">
        <v>155</v>
      </c>
      <c r="D7" s="2493" t="s">
        <v>1539</v>
      </c>
      <c r="E7" s="2494"/>
      <c r="F7" s="371" t="s">
        <v>75</v>
      </c>
    </row>
    <row r="8" spans="1:11" ht="24" customHeight="1">
      <c r="A8" s="2491"/>
      <c r="B8" s="2491"/>
      <c r="C8" s="2491"/>
      <c r="D8" s="370" t="s">
        <v>145</v>
      </c>
      <c r="E8" s="370" t="s">
        <v>361</v>
      </c>
      <c r="F8" s="372" t="s">
        <v>1816</v>
      </c>
    </row>
    <row r="9" spans="1:11" ht="16.5" customHeight="1">
      <c r="A9" s="494" t="s">
        <v>13</v>
      </c>
      <c r="B9" s="495"/>
      <c r="C9" s="496" t="s">
        <v>453</v>
      </c>
      <c r="D9" s="497">
        <v>458032.71051359473</v>
      </c>
      <c r="E9" s="497">
        <f>E10+E15+E20+E21</f>
        <v>333085.84260139993</v>
      </c>
      <c r="F9" s="497">
        <f>F10+F15+F20+F21</f>
        <v>412270.1172653953</v>
      </c>
    </row>
    <row r="10" spans="1:11">
      <c r="A10" s="120" t="s">
        <v>14</v>
      </c>
      <c r="B10" s="120"/>
      <c r="C10" s="384" t="s">
        <v>62</v>
      </c>
      <c r="D10" s="387">
        <v>325067.52788423846</v>
      </c>
      <c r="E10" s="387">
        <f>SUM(E11:E14)</f>
        <v>295128.59218339989</v>
      </c>
      <c r="F10" s="387">
        <f>SUM(F11:F14)</f>
        <v>332720.75676976517</v>
      </c>
    </row>
    <row r="11" spans="1:11">
      <c r="A11" s="380"/>
      <c r="B11" s="160" t="s">
        <v>783</v>
      </c>
      <c r="C11" s="6" t="s">
        <v>423</v>
      </c>
      <c r="D11" s="172">
        <v>0</v>
      </c>
      <c r="E11" s="172">
        <f>SUMIF('BANG TÍNH'!$B$9:$B$161,LCTT!B11,'BANG TÍNH'!$F$9:$F$161)</f>
        <v>0</v>
      </c>
      <c r="F11" s="172">
        <f>SUMIF('BANG TÍNH'!$B$9:$B$161,LCTT!B11,'BANG TÍNH'!$I$9:$I$161)</f>
        <v>0</v>
      </c>
      <c r="J11" s="373"/>
      <c r="K11" s="373"/>
    </row>
    <row r="12" spans="1:11">
      <c r="A12" s="380"/>
      <c r="B12" s="160" t="s">
        <v>784</v>
      </c>
      <c r="C12" s="6" t="s">
        <v>2062</v>
      </c>
      <c r="D12" s="172">
        <v>301567.52788423846</v>
      </c>
      <c r="E12" s="172">
        <f>SUMIF('BANG TÍNH'!$B$9:$B$161,LCTT!B12,'BANG TÍNH'!$F$9:$F$161)-CDKT!D19-7480.89859760009</f>
        <v>274346.26316939987</v>
      </c>
      <c r="F12" s="172">
        <f>SUMIF('BANG TÍNH'!$B$9:$B$161,B12,'BANG TÍNH'!$I$9:$I$161)+CDKT!D19-CDKT!F19-33595.6864602872</f>
        <v>275047.75676976517</v>
      </c>
      <c r="J12" s="373"/>
      <c r="K12" s="373"/>
    </row>
    <row r="13" spans="1:11">
      <c r="A13" s="380"/>
      <c r="B13" s="160" t="s">
        <v>785</v>
      </c>
      <c r="C13" s="6" t="s">
        <v>2061</v>
      </c>
      <c r="D13" s="172">
        <v>23500</v>
      </c>
      <c r="E13" s="172">
        <f>SUMIF('BANG TÍNH'!$B$9:$B$161,LCTT!B13,'BANG TÍNH'!$F$9:$F$161)</f>
        <v>20782.329013999999</v>
      </c>
      <c r="F13" s="172">
        <f>SUMIF('BANG TÍNH'!$B$9:$B$161,LCTT!B13,'BANG TÍNH'!$I$9:$I$161)</f>
        <v>29723</v>
      </c>
      <c r="J13" s="373"/>
      <c r="K13" s="373"/>
    </row>
    <row r="14" spans="1:11">
      <c r="A14" s="380"/>
      <c r="B14" s="160" t="s">
        <v>2059</v>
      </c>
      <c r="C14" s="6" t="s">
        <v>362</v>
      </c>
      <c r="D14" s="172">
        <v>23500</v>
      </c>
      <c r="E14" s="172">
        <f>SUMIF('BANG TÍNH'!$B$9:$B$161,LCTT!B14,'BANG TÍNH'!$F$9:$F$161)</f>
        <v>0</v>
      </c>
      <c r="F14" s="172">
        <f>SUMIF('BANG TÍNH'!$B$9:$B$161,LCTT!B14,'BANG TÍNH'!$I$9:$I$161)</f>
        <v>27950</v>
      </c>
      <c r="J14" s="373"/>
      <c r="K14" s="373"/>
    </row>
    <row r="15" spans="1:11">
      <c r="A15" s="120" t="s">
        <v>15</v>
      </c>
      <c r="B15" s="120"/>
      <c r="C15" s="384" t="s">
        <v>232</v>
      </c>
      <c r="D15" s="385">
        <v>8887.582629356275</v>
      </c>
      <c r="E15" s="387">
        <f>SUM(E16:E19)</f>
        <v>9982.0590090000005</v>
      </c>
      <c r="F15" s="385">
        <f>SUM(F16:F19)</f>
        <v>9708.387495630137</v>
      </c>
      <c r="J15" s="373"/>
      <c r="K15" s="373"/>
    </row>
    <row r="16" spans="1:11">
      <c r="A16" s="127"/>
      <c r="B16" s="173" t="s">
        <v>816</v>
      </c>
      <c r="C16" s="6" t="s">
        <v>78</v>
      </c>
      <c r="D16" s="172">
        <v>3146.9873972602741</v>
      </c>
      <c r="E16" s="172">
        <f>SUMIF('BANG TÍNH'!$B$9:$B$161,LCTT!B16,'BANG TÍNH'!$F$9:$F$161)</f>
        <v>5221.3408950000003</v>
      </c>
      <c r="F16" s="172">
        <f>SUMIF('BANG TÍNH'!$B$9:$B$161,LCTT!B16,'BANG TÍNH'!$I$9:$I$161)</f>
        <v>4746.4136986301364</v>
      </c>
      <c r="J16" s="373"/>
      <c r="K16" s="373"/>
    </row>
    <row r="17" spans="1:12">
      <c r="A17" s="127"/>
      <c r="B17" s="173" t="s">
        <v>817</v>
      </c>
      <c r="C17" s="180" t="s">
        <v>823</v>
      </c>
      <c r="D17" s="172">
        <v>5500.5952320960005</v>
      </c>
      <c r="E17" s="172">
        <f>SUMIF('BANG TÍNH'!$B$9:$B$161,LCTT!B17,'BANG TÍNH'!$F$9:$F$161)</f>
        <v>3255.3772140000001</v>
      </c>
      <c r="F17" s="172">
        <f>SUMIF('BANG TÍNH'!$B$9:$B$161,LCTT!B17,'BANG TÍNH'!$I$9:$I$161)</f>
        <v>4961.9737969999996</v>
      </c>
      <c r="J17" s="373"/>
      <c r="K17" s="373"/>
    </row>
    <row r="18" spans="1:12">
      <c r="A18" s="127"/>
      <c r="B18" s="173" t="s">
        <v>818</v>
      </c>
      <c r="C18" s="6" t="s">
        <v>755</v>
      </c>
      <c r="D18" s="172">
        <v>240</v>
      </c>
      <c r="E18" s="172">
        <f>SUMIF('BANG TÍNH'!$B$9:$B$161,LCTT!B18,'BANG TÍNH'!$F$9:$F$161)</f>
        <v>1505.3408999999999</v>
      </c>
      <c r="F18" s="172">
        <f>SUMIF('BANG TÍNH'!$B$9:$B$161,LCTT!B18,'BANG TÍNH'!$I$9:$I$161)</f>
        <v>0</v>
      </c>
      <c r="J18" s="373"/>
      <c r="K18" s="373"/>
    </row>
    <row r="19" spans="1:12">
      <c r="A19" s="127"/>
      <c r="B19" s="173" t="s">
        <v>819</v>
      </c>
      <c r="C19" s="6" t="s">
        <v>756</v>
      </c>
      <c r="D19" s="172">
        <v>0</v>
      </c>
      <c r="E19" s="172">
        <f>SUMIF('BANG TÍNH'!$B$9:$B$161,LCTT!B19,'BANG TÍNH'!$F$9:$F$161)</f>
        <v>0</v>
      </c>
      <c r="F19" s="172">
        <f>SUMIF('BANG TÍNH'!$B$9:$B$161,LCTT!B19,'BANG TÍNH'!$I$9:$I$161)</f>
        <v>0</v>
      </c>
      <c r="J19" s="373"/>
      <c r="K19" s="373"/>
    </row>
    <row r="20" spans="1:12">
      <c r="A20" s="120" t="s">
        <v>18</v>
      </c>
      <c r="B20" s="120"/>
      <c r="C20" s="384" t="s">
        <v>451</v>
      </c>
      <c r="D20" s="387">
        <v>69300</v>
      </c>
      <c r="E20" s="387">
        <v>0</v>
      </c>
      <c r="F20" s="387">
        <f>'VAY '!J11</f>
        <v>44540.973000000005</v>
      </c>
      <c r="J20" s="373"/>
      <c r="K20" s="373"/>
    </row>
    <row r="21" spans="1:12">
      <c r="A21" s="120" t="s">
        <v>29</v>
      </c>
      <c r="B21" s="488"/>
      <c r="C21" s="384" t="s">
        <v>452</v>
      </c>
      <c r="D21" s="385">
        <v>54777.599999999999</v>
      </c>
      <c r="E21" s="385">
        <f>SUM(E22:E24)</f>
        <v>27975.191408999999</v>
      </c>
      <c r="F21" s="385">
        <f>SUM(F22:F24)</f>
        <v>25300</v>
      </c>
      <c r="J21" s="373"/>
      <c r="K21" s="373"/>
    </row>
    <row r="22" spans="1:12">
      <c r="A22" s="128">
        <v>1</v>
      </c>
      <c r="B22" s="488" t="s">
        <v>822</v>
      </c>
      <c r="C22" s="382" t="s">
        <v>2040</v>
      </c>
      <c r="D22" s="172">
        <v>3000</v>
      </c>
      <c r="E22" s="172">
        <f>SUMIF('BANG TÍNH'!$B$9:$B$161,LCTT!B22,'BANG TÍNH'!$F$9:$F$161)</f>
        <v>2995.191409</v>
      </c>
      <c r="F22" s="172">
        <f>SUMIF('BANG TÍNH'!$B$9:$B$161,LCTT!B22,'BANG TÍNH'!$I$9:$I$161)</f>
        <v>300</v>
      </c>
      <c r="J22" s="373"/>
      <c r="K22" s="373"/>
    </row>
    <row r="23" spans="1:12">
      <c r="A23" s="128">
        <v>2</v>
      </c>
      <c r="B23" s="488"/>
      <c r="C23" s="382" t="s">
        <v>1074</v>
      </c>
      <c r="D23" s="172">
        <v>37500</v>
      </c>
      <c r="E23" s="172">
        <v>24980</v>
      </c>
      <c r="F23" s="172">
        <v>25000</v>
      </c>
      <c r="J23" s="373"/>
      <c r="K23" s="373"/>
    </row>
    <row r="24" spans="1:12">
      <c r="A24" s="128">
        <v>3</v>
      </c>
      <c r="B24" s="488"/>
      <c r="C24" s="382" t="s">
        <v>1503</v>
      </c>
      <c r="D24" s="172">
        <v>14277.6</v>
      </c>
      <c r="E24" s="172">
        <v>0</v>
      </c>
      <c r="F24" s="172">
        <f>'04AKH ĐT XDCB TTB'!K20</f>
        <v>0</v>
      </c>
      <c r="J24" s="373"/>
      <c r="K24" s="373"/>
    </row>
    <row r="25" spans="1:12">
      <c r="A25" s="126" t="s">
        <v>16</v>
      </c>
      <c r="B25" s="120"/>
      <c r="C25" s="384" t="s">
        <v>454</v>
      </c>
      <c r="D25" s="385">
        <v>443141.21778626309</v>
      </c>
      <c r="E25" s="385">
        <f>E26+E64+E71+E75</f>
        <v>307304.22062339995</v>
      </c>
      <c r="F25" s="385">
        <f>F26+F64+F71+F75</f>
        <v>435085.75161370152</v>
      </c>
      <c r="J25" s="373"/>
      <c r="K25" s="373"/>
    </row>
    <row r="26" spans="1:12">
      <c r="A26" s="120" t="s">
        <v>14</v>
      </c>
      <c r="B26" s="120"/>
      <c r="C26" s="384" t="s">
        <v>477</v>
      </c>
      <c r="D26" s="385">
        <v>200097.64905348691</v>
      </c>
      <c r="E26" s="385">
        <f>SUM(E27:E63)</f>
        <v>214706.15008739996</v>
      </c>
      <c r="F26" s="385">
        <f>SUM(F27:F63)</f>
        <v>212115.0608783988</v>
      </c>
      <c r="J26" s="373"/>
      <c r="K26" s="373"/>
      <c r="L26" s="373"/>
    </row>
    <row r="27" spans="1:12">
      <c r="A27" s="22">
        <v>1</v>
      </c>
      <c r="B27" s="174" t="s">
        <v>786</v>
      </c>
      <c r="C27" s="180" t="s">
        <v>1039</v>
      </c>
      <c r="D27" s="172">
        <v>89796.918996621898</v>
      </c>
      <c r="E27" s="172">
        <f>SUMIF('BANG TÍNH'!$B$9:$B$161,LCTT!B27,'BANG TÍNH'!$F$9:$F$161)</f>
        <v>75828.530232000005</v>
      </c>
      <c r="F27" s="172">
        <f>SUMIF('BANG TÍNH'!$B$9:$B$161,LCTT!B27,'BANG TÍNH'!$I$9:$I$161)</f>
        <v>73591.720336689614</v>
      </c>
      <c r="J27" s="373"/>
      <c r="K27" s="373"/>
    </row>
    <row r="28" spans="1:12">
      <c r="A28" s="22">
        <v>2</v>
      </c>
      <c r="B28" s="174" t="s">
        <v>787</v>
      </c>
      <c r="C28" s="182" t="s">
        <v>1040</v>
      </c>
      <c r="D28" s="172">
        <v>2441</v>
      </c>
      <c r="E28" s="172">
        <f>SUMIF('BANG TÍNH'!$B$9:$B$161,LCTT!B28,'BANG TÍNH'!$F$9:$F$161)</f>
        <v>3287.0782490000001</v>
      </c>
      <c r="F28" s="172">
        <f>SUMIF('BANG TÍNH'!$B$9:$B$161,LCTT!B28,'BANG TÍNH'!$I$9:$I$161)</f>
        <v>2591.1325999999999</v>
      </c>
    </row>
    <row r="29" spans="1:12">
      <c r="A29" s="22">
        <v>3</v>
      </c>
      <c r="B29" s="160" t="s">
        <v>788</v>
      </c>
      <c r="C29" s="182" t="s">
        <v>781</v>
      </c>
      <c r="D29" s="172">
        <v>253.5</v>
      </c>
      <c r="E29" s="172">
        <f>SUMIF('BANG TÍNH'!$B$9:$B$161,LCTT!B29,'BANG TÍNH'!$F$9:$F$161)</f>
        <v>0</v>
      </c>
      <c r="F29" s="172">
        <f>SUMIF('BANG TÍNH'!$B$9:$B$161,LCTT!B29,'BANG TÍNH'!$I$9:$I$161)</f>
        <v>180</v>
      </c>
    </row>
    <row r="30" spans="1:12">
      <c r="A30" s="22">
        <v>4</v>
      </c>
      <c r="B30" s="160" t="s">
        <v>789</v>
      </c>
      <c r="C30" s="182" t="s">
        <v>1041</v>
      </c>
      <c r="D30" s="172">
        <v>189.6</v>
      </c>
      <c r="E30" s="172">
        <f>SUMIF('BANG TÍNH'!$B$9:$B$161,LCTT!B30,'BANG TÍNH'!$F$9:$F$161)</f>
        <v>756.61304199999995</v>
      </c>
      <c r="F30" s="172">
        <f>SUMIF('BANG TÍNH'!$B$9:$B$161,LCTT!B30,'BANG TÍNH'!$I$9:$I$161)</f>
        <v>856.33333333333337</v>
      </c>
    </row>
    <row r="31" spans="1:12">
      <c r="A31" s="22">
        <v>5</v>
      </c>
      <c r="B31" s="160" t="s">
        <v>790</v>
      </c>
      <c r="C31" s="182" t="s">
        <v>1042</v>
      </c>
      <c r="D31" s="172">
        <v>21075.035283000001</v>
      </c>
      <c r="E31" s="172">
        <f>SUMIF('BANG TÍNH'!$B$9:$B$161,LCTT!B31,'BANG TÍNH'!$F$9:$F$161)</f>
        <v>23278.566986999998</v>
      </c>
      <c r="F31" s="172">
        <f>SUMIF('BANG TÍNH'!$B$9:$B$161,LCTT!B31,'BANG TÍNH'!$I$9:$I$161)</f>
        <v>25543.676350000002</v>
      </c>
    </row>
    <row r="32" spans="1:12">
      <c r="A32" s="22">
        <v>6</v>
      </c>
      <c r="B32" s="160" t="s">
        <v>791</v>
      </c>
      <c r="C32" s="182" t="s">
        <v>1043</v>
      </c>
      <c r="D32" s="172">
        <v>10128.78458</v>
      </c>
      <c r="E32" s="172">
        <f>SUMIF('BANG TÍNH'!$B$9:$B$161,LCTT!B32,'BANG TÍNH'!$F$9:$F$161)</f>
        <v>10522.768814999999</v>
      </c>
      <c r="F32" s="172">
        <f>SUMIF('BANG TÍNH'!$B$9:$B$161,LCTT!B32,'BANG TÍNH'!$I$9:$I$161)</f>
        <v>11130</v>
      </c>
    </row>
    <row r="33" spans="1:9">
      <c r="A33" s="22">
        <v>7</v>
      </c>
      <c r="B33" s="160" t="s">
        <v>792</v>
      </c>
      <c r="C33" s="182" t="s">
        <v>1044</v>
      </c>
      <c r="D33" s="172">
        <v>3340.2</v>
      </c>
      <c r="E33" s="172">
        <f>SUMIF('BANG TÍNH'!$B$9:$B$161,LCTT!B33,'BANG TÍNH'!$F$9:$F$161)</f>
        <v>3787.5</v>
      </c>
      <c r="F33" s="172">
        <f>SUMIF('BANG TÍNH'!$B$9:$B$161,LCTT!B33,'BANG TÍNH'!$I$9:$I$161)</f>
        <v>4345.2</v>
      </c>
    </row>
    <row r="34" spans="1:9">
      <c r="A34" s="22">
        <v>8</v>
      </c>
      <c r="B34" s="160" t="s">
        <v>793</v>
      </c>
      <c r="C34" s="182" t="s">
        <v>867</v>
      </c>
      <c r="D34" s="172">
        <v>0</v>
      </c>
      <c r="E34" s="172">
        <f>SUMIF('BANG TÍNH'!$B$9:$B$161,LCTT!B34,'BANG TÍNH'!$F$9:$F$161)</f>
        <v>36</v>
      </c>
      <c r="F34" s="172">
        <f>SUMIF('BANG TÍNH'!$B$9:$B$161,LCTT!B34,'BANG TÍNH'!$I$9:$I$161)</f>
        <v>0</v>
      </c>
    </row>
    <row r="35" spans="1:9">
      <c r="A35" s="22">
        <v>9</v>
      </c>
      <c r="B35" s="160" t="s">
        <v>794</v>
      </c>
      <c r="C35" s="182" t="s">
        <v>1045</v>
      </c>
      <c r="D35" s="172">
        <v>3075.0150774399999</v>
      </c>
      <c r="E35" s="172">
        <f>SUMIF('BANG TÍNH'!$B$9:$B$161,LCTT!B35,'BANG TÍNH'!$F$9:$F$161)</f>
        <v>2949.9569729999998</v>
      </c>
      <c r="F35" s="172">
        <f>SUMIF('BANG TÍNH'!$B$9:$B$161,LCTT!B35,'BANG TÍNH'!$I$9:$I$161)</f>
        <v>3185.6184197599996</v>
      </c>
    </row>
    <row r="36" spans="1:9" ht="31.2">
      <c r="A36" s="22">
        <v>10</v>
      </c>
      <c r="B36" s="160" t="s">
        <v>1992</v>
      </c>
      <c r="C36" s="182" t="s">
        <v>1947</v>
      </c>
      <c r="D36" s="172">
        <v>0</v>
      </c>
      <c r="E36" s="172">
        <f>SUMIF('BANG TÍNH'!$B$9:$B$161,LCTT!B36,'BANG TÍNH'!$F$9:$F$161)</f>
        <v>2131.0452879999998</v>
      </c>
      <c r="F36" s="172">
        <f>SUMIF('BANG TÍNH'!$B$9:$B$161,LCTT!B36,'BANG TÍNH'!$I$9:$I$161)</f>
        <v>1130</v>
      </c>
      <c r="I36" s="1812"/>
    </row>
    <row r="37" spans="1:9">
      <c r="A37" s="22">
        <v>11</v>
      </c>
      <c r="B37" s="160" t="s">
        <v>1323</v>
      </c>
      <c r="C37" s="182" t="s">
        <v>1322</v>
      </c>
      <c r="D37" s="172">
        <v>0</v>
      </c>
      <c r="E37" s="172">
        <f>SUMIF('BANG TÍNH'!$B$9:$B$161,LCTT!B37,'BANG TÍNH'!$F$9:$F$161)</f>
        <v>0</v>
      </c>
      <c r="F37" s="172">
        <f>SUMIF('BANG TÍNH'!$B$9:$B$161,LCTT!B37,'BANG TÍNH'!$I$9:$I$161)</f>
        <v>0</v>
      </c>
      <c r="I37" s="1812"/>
    </row>
    <row r="38" spans="1:9">
      <c r="A38" s="22">
        <v>12</v>
      </c>
      <c r="B38" s="160" t="s">
        <v>795</v>
      </c>
      <c r="C38" s="182" t="s">
        <v>1046</v>
      </c>
      <c r="D38" s="172">
        <v>16860.261072125002</v>
      </c>
      <c r="E38" s="172">
        <f>SUMIF('BANG TÍNH'!$B$9:$B$161,LCTT!B38,'BANG TÍNH'!$F$9:$F$161)</f>
        <v>24952.030550400003</v>
      </c>
      <c r="F38" s="172">
        <f>SUMIF('BANG TÍNH'!$B$9:$B$161,LCTT!B38,'BANG TÍNH'!$I$9:$I$161)</f>
        <v>24533.436335300001</v>
      </c>
    </row>
    <row r="39" spans="1:9">
      <c r="A39" s="22">
        <v>13</v>
      </c>
      <c r="B39" s="160" t="s">
        <v>796</v>
      </c>
      <c r="C39" s="182" t="s">
        <v>1047</v>
      </c>
      <c r="D39" s="172">
        <v>1011.4177152000001</v>
      </c>
      <c r="E39" s="172">
        <f>SUMIF('BANG TÍNH'!$B$9:$B$161,LCTT!B39,'BANG TÍNH'!$F$9:$F$161)</f>
        <v>1039.5275059999999</v>
      </c>
      <c r="F39" s="172">
        <f>SUMIF('BANG TÍNH'!$B$9:$B$161,LCTT!B39,'BANG TÍNH'!$I$9:$I$161)</f>
        <v>1107</v>
      </c>
    </row>
    <row r="40" spans="1:9">
      <c r="A40" s="22">
        <v>14</v>
      </c>
      <c r="B40" s="160" t="s">
        <v>797</v>
      </c>
      <c r="C40" s="182" t="s">
        <v>406</v>
      </c>
      <c r="D40" s="172">
        <v>625.87199999999996</v>
      </c>
      <c r="E40" s="172">
        <f>SUMIF('BANG TÍNH'!$B$9:$B$161,LCTT!B40,'BANG TÍNH'!$F$9:$F$161)</f>
        <v>591.68272000000002</v>
      </c>
      <c r="F40" s="172">
        <f>SUMIF('BANG TÍNH'!$B$9:$B$161,LCTT!B40,'BANG TÍNH'!$I$9:$I$161)</f>
        <v>625.87199999999996</v>
      </c>
    </row>
    <row r="41" spans="1:9">
      <c r="A41" s="22">
        <v>15</v>
      </c>
      <c r="B41" s="160" t="s">
        <v>798</v>
      </c>
      <c r="C41" s="182" t="s">
        <v>1048</v>
      </c>
      <c r="D41" s="172">
        <v>904.88</v>
      </c>
      <c r="E41" s="172">
        <f>SUMIF('BANG TÍNH'!$B$9:$B$161,LCTT!B41,'BANG TÍNH'!$F$9:$F$161)</f>
        <v>1213.4772019999998</v>
      </c>
      <c r="F41" s="172">
        <f>SUMIF('BANG TÍNH'!$B$9:$B$161,LCTT!B41,'BANG TÍNH'!$I$9:$I$161)</f>
        <v>862.6400000000001</v>
      </c>
    </row>
    <row r="42" spans="1:9">
      <c r="A42" s="22">
        <v>16</v>
      </c>
      <c r="B42" s="160" t="s">
        <v>799</v>
      </c>
      <c r="C42" s="182" t="s">
        <v>1049</v>
      </c>
      <c r="D42" s="172">
        <v>340.6</v>
      </c>
      <c r="E42" s="172">
        <f>SUMIF('BANG TÍNH'!$B$9:$B$161,LCTT!B42,'BANG TÍNH'!$F$9:$F$161)</f>
        <v>334.04145979999998</v>
      </c>
      <c r="F42" s="172">
        <f>SUMIF('BANG TÍNH'!$B$9:$B$161,LCTT!B42,'BANG TÍNH'!$I$9:$I$161)</f>
        <v>340.86</v>
      </c>
    </row>
    <row r="43" spans="1:9">
      <c r="A43" s="22">
        <v>17</v>
      </c>
      <c r="B43" s="160" t="s">
        <v>800</v>
      </c>
      <c r="C43" s="182" t="s">
        <v>1050</v>
      </c>
      <c r="D43" s="172">
        <v>1785.5510435000001</v>
      </c>
      <c r="E43" s="172">
        <f>SUMIF('BANG TÍNH'!$B$9:$B$161,LCTT!B43,'BANG TÍNH'!$F$9:$F$161)</f>
        <v>1142.6640419999999</v>
      </c>
      <c r="F43" s="172">
        <f>SUMIF('BANG TÍNH'!$B$9:$B$161,LCTT!B43,'BANG TÍNH'!$I$9:$I$161)</f>
        <v>1543.8504620909091</v>
      </c>
    </row>
    <row r="44" spans="1:9">
      <c r="A44" s="22">
        <v>18</v>
      </c>
      <c r="B44" s="160" t="s">
        <v>801</v>
      </c>
      <c r="C44" s="182" t="s">
        <v>403</v>
      </c>
      <c r="D44" s="172">
        <v>1622.9655680000001</v>
      </c>
      <c r="E44" s="172">
        <f>SUMIF('BANG TÍNH'!$B$9:$B$161,LCTT!B44,'BANG TÍNH'!$F$9:$F$161)</f>
        <v>0</v>
      </c>
      <c r="F44" s="172">
        <f>SUMIF('BANG TÍNH'!$B$9:$B$161,LCTT!B44,'BANG TÍNH'!$I$9:$I$161)</f>
        <v>0</v>
      </c>
    </row>
    <row r="45" spans="1:9">
      <c r="A45" s="22">
        <v>19</v>
      </c>
      <c r="B45" s="160" t="s">
        <v>802</v>
      </c>
      <c r="C45" s="182" t="s">
        <v>1051</v>
      </c>
      <c r="D45" s="172">
        <v>216</v>
      </c>
      <c r="E45" s="172">
        <f>SUMIF('BANG TÍNH'!$B$9:$B$161,LCTT!B45,'BANG TÍNH'!$F$9:$F$161)</f>
        <v>104.89833299999999</v>
      </c>
      <c r="F45" s="172">
        <f>SUMIF('BANG TÍNH'!$B$9:$B$161,LCTT!B45,'BANG TÍNH'!$I$9:$I$161)</f>
        <v>155</v>
      </c>
    </row>
    <row r="46" spans="1:9">
      <c r="A46" s="22">
        <v>20</v>
      </c>
      <c r="B46" s="160" t="s">
        <v>803</v>
      </c>
      <c r="C46" s="182" t="s">
        <v>1052</v>
      </c>
      <c r="D46" s="172">
        <v>17210.25</v>
      </c>
      <c r="E46" s="172">
        <f>SUMIF('BANG TÍNH'!$B$9:$B$161,LCTT!B46,'BANG TÍNH'!$F$9:$F$161)</f>
        <v>26972.740918</v>
      </c>
      <c r="F46" s="172">
        <f>SUMIF('BANG TÍNH'!$B$9:$B$161,LCTT!B46,'BANG TÍNH'!$I$9:$I$161)</f>
        <v>27031.887299999999</v>
      </c>
    </row>
    <row r="47" spans="1:9">
      <c r="A47" s="22">
        <v>21</v>
      </c>
      <c r="B47" s="160" t="s">
        <v>804</v>
      </c>
      <c r="C47" s="182" t="s">
        <v>1053</v>
      </c>
      <c r="D47" s="172">
        <v>7430.0827176000003</v>
      </c>
      <c r="E47" s="172">
        <f>SUMIF('BANG TÍNH'!$B$9:$B$161,LCTT!B47,'BANG TÍNH'!$F$9:$F$161)</f>
        <v>8810.4397272000006</v>
      </c>
      <c r="F47" s="172">
        <f>SUMIF('BANG TÍNH'!$B$9:$B$161,LCTT!B47,'BANG TÍNH'!$I$9:$I$161)</f>
        <v>8201.6898190000011</v>
      </c>
    </row>
    <row r="48" spans="1:9">
      <c r="A48" s="22">
        <v>22</v>
      </c>
      <c r="B48" s="160" t="s">
        <v>805</v>
      </c>
      <c r="C48" s="182" t="s">
        <v>1054</v>
      </c>
      <c r="D48" s="172">
        <v>700</v>
      </c>
      <c r="E48" s="172">
        <f>SUMIF('BANG TÍNH'!$B$9:$B$161,LCTT!B48,'BANG TÍNH'!$F$9:$F$161)</f>
        <v>1006.198603</v>
      </c>
      <c r="F48" s="172">
        <f>SUMIF('BANG TÍNH'!$B$9:$B$161,LCTT!B48,'BANG TÍNH'!$I$9:$I$161)</f>
        <v>1000</v>
      </c>
    </row>
    <row r="49" spans="1:11">
      <c r="A49" s="22">
        <v>23</v>
      </c>
      <c r="B49" s="160" t="s">
        <v>806</v>
      </c>
      <c r="C49" s="182" t="s">
        <v>1055</v>
      </c>
      <c r="D49" s="172">
        <v>994</v>
      </c>
      <c r="E49" s="172">
        <f>SUMIF('BANG TÍNH'!$B$9:$B$161,LCTT!B49,'BANG TÍNH'!$F$9:$F$161)</f>
        <v>2288.6031680000001</v>
      </c>
      <c r="F49" s="172">
        <f>SUMIF('BANG TÍNH'!$B$9:$B$161,LCTT!B49,'BANG TÍNH'!$I$9:$I$161)</f>
        <v>1845</v>
      </c>
    </row>
    <row r="50" spans="1:11">
      <c r="A50" s="22">
        <v>24</v>
      </c>
      <c r="B50" s="160" t="s">
        <v>807</v>
      </c>
      <c r="C50" s="182" t="s">
        <v>1056</v>
      </c>
      <c r="D50" s="172">
        <v>0</v>
      </c>
      <c r="E50" s="172">
        <f>SUMIF('BANG TÍNH'!$B$9:$B$161,LCTT!B50,'BANG TÍNH'!$F$9:$F$161)</f>
        <v>0</v>
      </c>
      <c r="F50" s="172">
        <f>SUMIF('BANG TÍNH'!$B$9:$B$161,LCTT!B50,'BANG TÍNH'!$I$9:$I$161)</f>
        <v>0</v>
      </c>
    </row>
    <row r="51" spans="1:11">
      <c r="A51" s="22">
        <v>25</v>
      </c>
      <c r="B51" s="160" t="s">
        <v>808</v>
      </c>
      <c r="C51" s="182" t="s">
        <v>1057</v>
      </c>
      <c r="D51" s="172">
        <v>12</v>
      </c>
      <c r="E51" s="172">
        <f>SUMIF('BANG TÍNH'!$B$9:$B$161,LCTT!B51,'BANG TÍNH'!$F$9:$F$161)</f>
        <v>6</v>
      </c>
      <c r="F51" s="172">
        <f>SUMIF('BANG TÍNH'!$B$9:$B$161,LCTT!B51,'BANG TÍNH'!$I$9:$I$161)</f>
        <v>30</v>
      </c>
    </row>
    <row r="52" spans="1:11">
      <c r="A52" s="22">
        <v>26</v>
      </c>
      <c r="B52" s="174" t="s">
        <v>809</v>
      </c>
      <c r="C52" s="181" t="s">
        <v>1058</v>
      </c>
      <c r="D52" s="172">
        <v>988.76</v>
      </c>
      <c r="E52" s="172">
        <f>SUMIF('BANG TÍNH'!$B$9:$B$161,LCTT!B52,'BANG TÍNH'!$F$9:$F$161)</f>
        <v>944.6</v>
      </c>
      <c r="F52" s="172">
        <f>SUMIF('BANG TÍNH'!$B$9:$B$161,LCTT!B52,'BANG TÍNH'!$I$9:$I$161)</f>
        <v>965.28</v>
      </c>
      <c r="J52" s="373"/>
      <c r="K52" s="373"/>
    </row>
    <row r="53" spans="1:11">
      <c r="A53" s="22">
        <v>27</v>
      </c>
      <c r="B53" s="160" t="s">
        <v>810</v>
      </c>
      <c r="C53" s="493" t="s">
        <v>1059</v>
      </c>
      <c r="D53" s="172">
        <v>100</v>
      </c>
      <c r="E53" s="172">
        <f>SUMIF('BANG TÍNH'!$B$9:$B$161,LCTT!B53,'BANG TÍNH'!$F$9:$F$161)</f>
        <v>82.407408000000004</v>
      </c>
      <c r="F53" s="172">
        <f>SUMIF('BANG TÍNH'!$B$9:$B$161,LCTT!B53,'BANG TÍNH'!$I$9:$I$161)</f>
        <v>535</v>
      </c>
    </row>
    <row r="54" spans="1:11">
      <c r="A54" s="22">
        <v>28</v>
      </c>
      <c r="B54" s="160" t="s">
        <v>811</v>
      </c>
      <c r="C54" s="493" t="s">
        <v>1060</v>
      </c>
      <c r="D54" s="172">
        <v>50</v>
      </c>
      <c r="E54" s="172">
        <f>SUMIF('BANG TÍNH'!$B$9:$B$161,LCTT!B54,'BANG TÍNH'!$F$9:$F$161)</f>
        <v>95</v>
      </c>
      <c r="F54" s="172">
        <f>SUMIF('BANG TÍNH'!$B$9:$B$161,LCTT!B54,'BANG TÍNH'!$I$9:$I$161)</f>
        <v>50</v>
      </c>
    </row>
    <row r="55" spans="1:11">
      <c r="A55" s="22">
        <v>29</v>
      </c>
      <c r="B55" s="160" t="s">
        <v>812</v>
      </c>
      <c r="C55" s="493" t="s">
        <v>1061</v>
      </c>
      <c r="D55" s="172">
        <v>60</v>
      </c>
      <c r="E55" s="172">
        <f>SUMIF('BANG TÍNH'!$B$9:$B$161,LCTT!B55,'BANG TÍNH'!$F$9:$F$161)</f>
        <v>60</v>
      </c>
      <c r="F55" s="172">
        <f>SUMIF('BANG TÍNH'!$B$9:$B$161,LCTT!B55,'BANG TÍNH'!$I$9:$I$161)</f>
        <v>20</v>
      </c>
    </row>
    <row r="56" spans="1:11">
      <c r="A56" s="22">
        <v>30</v>
      </c>
      <c r="B56" s="160" t="s">
        <v>813</v>
      </c>
      <c r="C56" s="232" t="s">
        <v>1062</v>
      </c>
      <c r="D56" s="172">
        <v>1200</v>
      </c>
      <c r="E56" s="172">
        <f>SUMIF('BANG TÍNH'!$B$9:$B$161,LCTT!B56,'BANG TÍNH'!$F$9:$F$161)</f>
        <v>1181.0714109999999</v>
      </c>
      <c r="F56" s="172">
        <f>SUMIF('BANG TÍNH'!$B$9:$B$161,LCTT!B56,'BANG TÍNH'!$I$9:$I$161)</f>
        <v>1440</v>
      </c>
    </row>
    <row r="57" spans="1:11">
      <c r="A57" s="22">
        <v>31</v>
      </c>
      <c r="B57" s="160" t="s">
        <v>814</v>
      </c>
      <c r="C57" s="382" t="s">
        <v>1063</v>
      </c>
      <c r="D57" s="172">
        <v>1000</v>
      </c>
      <c r="E57" s="172">
        <f>SUMIF('BANG TÍNH'!$B$9:$B$161,LCTT!B57,'BANG TÍNH'!$F$9:$F$161)</f>
        <v>0</v>
      </c>
      <c r="F57" s="172">
        <f>SUMIF('BANG TÍNH'!$B$9:$B$161,LCTT!B57,'BANG TÍNH'!$I$9:$I$161)</f>
        <v>0</v>
      </c>
      <c r="G57" s="243"/>
    </row>
    <row r="58" spans="1:11">
      <c r="A58" s="22">
        <v>32</v>
      </c>
      <c r="B58" s="160" t="s">
        <v>815</v>
      </c>
      <c r="C58" s="382" t="s">
        <v>1064</v>
      </c>
      <c r="D58" s="172">
        <v>12818.355</v>
      </c>
      <c r="E58" s="172">
        <f>SUMIF('BANG TÍNH'!$B$9:$B$161,LCTT!B58,'BANG TÍNH'!$F$9:$F$161)</f>
        <v>13258.975827</v>
      </c>
      <c r="F58" s="172">
        <f>SUMIF('BANG TÍNH'!$B$9:$B$161,LCTT!B58,'BANG TÍNH'!$I$9:$I$161)</f>
        <v>13673.446576224975</v>
      </c>
      <c r="J58" s="373"/>
      <c r="K58" s="373"/>
    </row>
    <row r="59" spans="1:11">
      <c r="A59" s="22">
        <v>33</v>
      </c>
      <c r="B59" s="160" t="s">
        <v>825</v>
      </c>
      <c r="C59" s="382" t="s">
        <v>1065</v>
      </c>
      <c r="D59" s="172">
        <v>1500</v>
      </c>
      <c r="E59" s="172">
        <f>SUMIF('BANG TÍNH'!$B$9:$B$161,LCTT!B59,'BANG TÍNH'!$F$9:$F$161)</f>
        <v>4462.9805480000005</v>
      </c>
      <c r="F59" s="172">
        <f>SUMIF('BANG TÍNH'!$B$9:$B$161,LCTT!B59,'BANG TÍNH'!$I$9:$I$161)</f>
        <v>3350</v>
      </c>
    </row>
    <row r="60" spans="1:11">
      <c r="A60" s="22">
        <v>34</v>
      </c>
      <c r="B60" s="160" t="s">
        <v>826</v>
      </c>
      <c r="C60" s="382" t="s">
        <v>1066</v>
      </c>
      <c r="D60" s="172">
        <v>34.200000000000003</v>
      </c>
      <c r="E60" s="172">
        <f>SUMIF('BANG TÍNH'!$B$9:$B$161,LCTT!B60,'BANG TÍNH'!$F$9:$F$161)</f>
        <v>14.54616</v>
      </c>
      <c r="F60" s="172">
        <f>SUMIF('BANG TÍNH'!$B$9:$B$161,LCTT!B60,'BANG TÍNH'!$I$9:$I$161)</f>
        <v>20</v>
      </c>
    </row>
    <row r="61" spans="1:11">
      <c r="A61" s="22">
        <v>35</v>
      </c>
      <c r="B61" s="160" t="s">
        <v>827</v>
      </c>
      <c r="C61" s="382" t="s">
        <v>1067</v>
      </c>
      <c r="D61" s="172">
        <v>2282.4</v>
      </c>
      <c r="E61" s="172">
        <f>SUMIF('BANG TÍNH'!$B$9:$B$161,LCTT!B61,'BANG TÍNH'!$F$9:$F$161)</f>
        <v>3397.7348509999997</v>
      </c>
      <c r="F61" s="172">
        <f>SUMIF('BANG TÍNH'!$B$9:$B$161,LCTT!B61,'BANG TÍNH'!$I$9:$I$161)</f>
        <v>2230.4173460000002</v>
      </c>
    </row>
    <row r="62" spans="1:11">
      <c r="A62" s="22">
        <v>36</v>
      </c>
      <c r="B62" s="160" t="s">
        <v>1037</v>
      </c>
      <c r="C62" s="386" t="s">
        <v>1068</v>
      </c>
      <c r="D62" s="172">
        <v>0</v>
      </c>
      <c r="E62" s="172">
        <f>SUMIF('BANG TÍNH'!$B$9:$B$161,LCTT!B62,'BANG TÍNH'!$F$9:$F$161)</f>
        <v>-41.593983999999999</v>
      </c>
      <c r="F62" s="172">
        <f>SUMIF('BANG TÍNH'!$B$9:$B$161,LCTT!B62,'BANG TÍNH'!$I$9:$I$161)</f>
        <v>0</v>
      </c>
      <c r="J62" s="373"/>
      <c r="K62" s="373"/>
    </row>
    <row r="63" spans="1:11">
      <c r="A63" s="22">
        <v>37</v>
      </c>
      <c r="B63" s="160" t="s">
        <v>1038</v>
      </c>
      <c r="C63" s="382" t="s">
        <v>692</v>
      </c>
      <c r="D63" s="172">
        <v>50</v>
      </c>
      <c r="E63" s="172">
        <f>SUMIF('BANG TÍNH'!$B$9:$B$161,LCTT!B63,'BANG TÍNH'!$F$9:$F$161)</f>
        <v>210.06405100000001</v>
      </c>
      <c r="F63" s="172">
        <f>SUMIF('BANG TÍNH'!$B$9:$B$161,LCTT!B63,'BANG TÍNH'!$I$9:$I$161)</f>
        <v>0</v>
      </c>
      <c r="G63" s="243"/>
    </row>
    <row r="64" spans="1:11">
      <c r="A64" s="120" t="s">
        <v>15</v>
      </c>
      <c r="B64" s="120"/>
      <c r="C64" s="384" t="s">
        <v>152</v>
      </c>
      <c r="D64" s="385">
        <v>61467.568732776192</v>
      </c>
      <c r="E64" s="387">
        <f>SUM(E65:E70)</f>
        <v>61427.629278000037</v>
      </c>
      <c r="F64" s="387">
        <f>SUM(F65:F70)</f>
        <v>84733.750735302718</v>
      </c>
    </row>
    <row r="65" spans="1:9">
      <c r="A65" s="128">
        <v>1</v>
      </c>
      <c r="B65" s="491" t="s">
        <v>821</v>
      </c>
      <c r="C65" s="492" t="s">
        <v>457</v>
      </c>
      <c r="D65" s="172">
        <v>2145.198904109589</v>
      </c>
      <c r="E65" s="172">
        <f>SUMIF('BANG TÍNH'!$B$9:$B$161,LCTT!B65,'BANG TÍNH'!$F$9:$F$161)</f>
        <v>0</v>
      </c>
      <c r="F65" s="172">
        <f>SUMIF('BANG TÍNH'!$B$9:$B$161,LCTT!B65,'BANG TÍNH'!$I$9:$I$161)</f>
        <v>1149.7138660000001</v>
      </c>
      <c r="G65" s="242"/>
    </row>
    <row r="66" spans="1:9">
      <c r="A66" s="128">
        <v>2</v>
      </c>
      <c r="B66" s="128"/>
      <c r="C66" s="492" t="s">
        <v>458</v>
      </c>
      <c r="D66" s="172">
        <v>3465</v>
      </c>
      <c r="E66" s="172">
        <f>'VAY '!E11</f>
        <v>0</v>
      </c>
      <c r="F66" s="172">
        <f>'VAY '!I11</f>
        <v>2227.0486500000006</v>
      </c>
      <c r="G66" s="242"/>
    </row>
    <row r="67" spans="1:9" s="18" customFormat="1">
      <c r="A67" s="128">
        <v>3</v>
      </c>
      <c r="B67" s="22"/>
      <c r="C67" s="607" t="s">
        <v>1073</v>
      </c>
      <c r="D67" s="12">
        <v>45177.369828666604</v>
      </c>
      <c r="E67" s="12">
        <f>'BANG TÍNH'!F20</f>
        <v>53638.089082000035</v>
      </c>
      <c r="F67" s="12">
        <f>'BANG TÍNH'!I20</f>
        <v>59031.988219302722</v>
      </c>
      <c r="G67" s="28"/>
      <c r="I67" s="29"/>
    </row>
    <row r="68" spans="1:9" s="18" customFormat="1">
      <c r="A68" s="128">
        <v>4</v>
      </c>
      <c r="B68" s="22"/>
      <c r="C68" s="607" t="s">
        <v>2046</v>
      </c>
      <c r="D68" s="12"/>
      <c r="E68" s="12"/>
      <c r="F68" s="12">
        <f>CDKT!F62</f>
        <v>15300</v>
      </c>
      <c r="G68" s="28"/>
      <c r="I68" s="29"/>
    </row>
    <row r="69" spans="1:9" s="18" customFormat="1">
      <c r="A69" s="128">
        <v>5</v>
      </c>
      <c r="B69" s="22"/>
      <c r="C69" s="607" t="s">
        <v>1364</v>
      </c>
      <c r="D69" s="12">
        <v>10500</v>
      </c>
      <c r="E69" s="12">
        <v>7145</v>
      </c>
      <c r="F69" s="12">
        <v>7025</v>
      </c>
      <c r="G69" s="28"/>
      <c r="I69" s="29"/>
    </row>
    <row r="70" spans="1:9">
      <c r="A70" s="128">
        <v>6</v>
      </c>
      <c r="B70" s="491" t="s">
        <v>824</v>
      </c>
      <c r="C70" s="492" t="s">
        <v>459</v>
      </c>
      <c r="D70" s="172">
        <v>180</v>
      </c>
      <c r="E70" s="172">
        <f>SUMIF('BANG TÍNH'!$B$9:$B$161,LCTT!B70,'BANG TÍNH'!$F$9:$F$161)</f>
        <v>644.54019600000004</v>
      </c>
      <c r="F70" s="172">
        <f>SUMIF('BANG TÍNH'!$B$9:$B$161,LCTT!B70,'BANG TÍNH'!$I$9:$I$161)</f>
        <v>0</v>
      </c>
      <c r="G70" s="242"/>
    </row>
    <row r="71" spans="1:9">
      <c r="A71" s="120" t="s">
        <v>18</v>
      </c>
      <c r="B71" s="120"/>
      <c r="C71" s="384" t="s">
        <v>153</v>
      </c>
      <c r="D71" s="385">
        <v>146792</v>
      </c>
      <c r="E71" s="387">
        <f>SUM(E72:E74)</f>
        <v>3171.4412579999998</v>
      </c>
      <c r="F71" s="387">
        <f>SUM(F72:F74)</f>
        <v>100129.94</v>
      </c>
    </row>
    <row r="72" spans="1:9">
      <c r="A72" s="128">
        <v>1</v>
      </c>
      <c r="B72" s="128"/>
      <c r="C72" s="397" t="s">
        <v>464</v>
      </c>
      <c r="D72" s="389">
        <v>146592</v>
      </c>
      <c r="E72" s="1813">
        <f>'15A KHTS'!D11</f>
        <v>1662.4522489999999</v>
      </c>
      <c r="F72" s="1813">
        <f>'04AKH ĐT XDCB TTB'!K17</f>
        <v>100129.94</v>
      </c>
      <c r="G72" s="373"/>
    </row>
    <row r="73" spans="1:9">
      <c r="A73" s="128">
        <v>2</v>
      </c>
      <c r="B73" s="128"/>
      <c r="C73" s="397" t="s">
        <v>1072</v>
      </c>
      <c r="D73" s="389">
        <v>0</v>
      </c>
      <c r="E73" s="1813">
        <v>0</v>
      </c>
      <c r="F73" s="1813">
        <v>0</v>
      </c>
    </row>
    <row r="74" spans="1:9">
      <c r="A74" s="128">
        <v>3</v>
      </c>
      <c r="B74" s="128" t="s">
        <v>1069</v>
      </c>
      <c r="C74" s="382" t="s">
        <v>465</v>
      </c>
      <c r="D74" s="172">
        <v>200</v>
      </c>
      <c r="E74" s="172">
        <f>SUMIF('BANG TÍNH'!$B$9:$B$161,LCTT!B74,'BANG TÍNH'!$F$9:$F$161)</f>
        <v>1508.9890089999999</v>
      </c>
      <c r="F74" s="172">
        <f>SUMIF('BANG TÍNH'!$B$9:$B$161,LCTT!B74,'BANG TÍNH'!$I$9:$I$161)</f>
        <v>0</v>
      </c>
      <c r="I74" s="1812"/>
    </row>
    <row r="75" spans="1:9">
      <c r="A75" s="120" t="s">
        <v>29</v>
      </c>
      <c r="B75" s="120"/>
      <c r="C75" s="384" t="s">
        <v>466</v>
      </c>
      <c r="D75" s="385">
        <v>34784</v>
      </c>
      <c r="E75" s="387">
        <f>SUM(E76:E82)</f>
        <v>27999</v>
      </c>
      <c r="F75" s="387">
        <f>SUM(F76:F82)</f>
        <v>38107</v>
      </c>
    </row>
    <row r="76" spans="1:9">
      <c r="A76" s="128">
        <v>1</v>
      </c>
      <c r="B76" s="128"/>
      <c r="C76" s="382" t="s">
        <v>478</v>
      </c>
      <c r="D76" s="490">
        <v>0</v>
      </c>
      <c r="E76" s="1814"/>
      <c r="F76" s="1814"/>
    </row>
    <row r="77" spans="1:9">
      <c r="A77" s="128">
        <v>2</v>
      </c>
      <c r="B77" s="128"/>
      <c r="C77" s="382" t="s">
        <v>479</v>
      </c>
      <c r="D77" s="490">
        <v>8900</v>
      </c>
      <c r="E77" s="1814">
        <v>735</v>
      </c>
      <c r="F77" s="1814">
        <v>8694</v>
      </c>
    </row>
    <row r="78" spans="1:9">
      <c r="A78" s="128">
        <v>3</v>
      </c>
      <c r="B78" s="128"/>
      <c r="C78" s="382" t="s">
        <v>111</v>
      </c>
      <c r="D78" s="490">
        <v>20971</v>
      </c>
      <c r="E78" s="1814">
        <v>22835</v>
      </c>
      <c r="F78" s="1814">
        <v>24710</v>
      </c>
      <c r="H78" s="373"/>
    </row>
    <row r="79" spans="1:9">
      <c r="A79" s="128">
        <v>4</v>
      </c>
      <c r="B79" s="128"/>
      <c r="C79" s="382" t="s">
        <v>480</v>
      </c>
      <c r="D79" s="490">
        <v>3850</v>
      </c>
      <c r="E79" s="1814">
        <v>4017</v>
      </c>
      <c r="F79" s="1814">
        <v>4200</v>
      </c>
    </row>
    <row r="80" spans="1:9">
      <c r="A80" s="128">
        <v>5</v>
      </c>
      <c r="B80" s="128"/>
      <c r="C80" s="382" t="s">
        <v>481</v>
      </c>
      <c r="D80" s="490">
        <v>3</v>
      </c>
      <c r="E80" s="1814">
        <v>3</v>
      </c>
      <c r="F80" s="1814">
        <v>3</v>
      </c>
    </row>
    <row r="81" spans="1:13">
      <c r="A81" s="128">
        <v>6</v>
      </c>
      <c r="B81" s="128"/>
      <c r="C81" s="382" t="s">
        <v>2039</v>
      </c>
      <c r="D81" s="490">
        <v>500</v>
      </c>
      <c r="E81" s="1814">
        <v>24</v>
      </c>
      <c r="F81" s="1814">
        <v>500</v>
      </c>
    </row>
    <row r="82" spans="1:13">
      <c r="A82" s="128">
        <v>7</v>
      </c>
      <c r="B82" s="128"/>
      <c r="C82" s="382" t="s">
        <v>482</v>
      </c>
      <c r="D82" s="490">
        <v>560</v>
      </c>
      <c r="E82" s="1814">
        <v>385</v>
      </c>
      <c r="F82" s="1814"/>
    </row>
    <row r="83" spans="1:13">
      <c r="A83" s="126" t="s">
        <v>17</v>
      </c>
      <c r="B83" s="120"/>
      <c r="C83" s="384" t="s">
        <v>154</v>
      </c>
      <c r="D83" s="388">
        <v>14891.492727331643</v>
      </c>
      <c r="E83" s="388">
        <f>E9-E25</f>
        <v>25781.621977999981</v>
      </c>
      <c r="F83" s="388">
        <f>F9-F25</f>
        <v>-22815.634348306223</v>
      </c>
    </row>
    <row r="84" spans="1:13">
      <c r="A84" s="126" t="s">
        <v>23</v>
      </c>
      <c r="B84" s="120"/>
      <c r="C84" s="398" t="s">
        <v>468</v>
      </c>
      <c r="D84" s="388">
        <v>36651.364931999997</v>
      </c>
      <c r="E84" s="388">
        <v>36651.364931999997</v>
      </c>
      <c r="F84" s="388">
        <f>E85</f>
        <v>62432.986909999978</v>
      </c>
    </row>
    <row r="85" spans="1:13">
      <c r="A85" s="390" t="s">
        <v>26</v>
      </c>
      <c r="B85" s="489"/>
      <c r="C85" s="399" t="s">
        <v>469</v>
      </c>
      <c r="D85" s="391">
        <v>51542.857659331639</v>
      </c>
      <c r="E85" s="391">
        <f>E83+E84</f>
        <v>62432.986909999978</v>
      </c>
      <c r="F85" s="391">
        <f>F83+F84</f>
        <v>39617.352561693755</v>
      </c>
    </row>
    <row r="86" spans="1:13">
      <c r="A86" s="226"/>
      <c r="B86" s="226"/>
      <c r="C86" s="392"/>
      <c r="D86" s="393"/>
      <c r="E86" s="393">
        <f>E85-CDKT!D11</f>
        <v>0</v>
      </c>
      <c r="F86" s="393">
        <f>F85-CDKT!F11</f>
        <v>0</v>
      </c>
    </row>
    <row r="87" spans="1:13" ht="16.5" customHeight="1">
      <c r="D87" s="2495" t="s">
        <v>2058</v>
      </c>
      <c r="E87" s="2495"/>
      <c r="F87" s="2495"/>
      <c r="G87" s="281"/>
      <c r="H87" s="281"/>
      <c r="I87" s="403"/>
    </row>
    <row r="88" spans="1:13" ht="16.5" customHeight="1">
      <c r="A88" s="2489" t="s">
        <v>290</v>
      </c>
      <c r="B88" s="2489"/>
      <c r="C88" s="2489"/>
      <c r="D88" s="2489" t="s">
        <v>80</v>
      </c>
      <c r="E88" s="2489"/>
      <c r="F88" s="2489"/>
      <c r="G88" s="225"/>
      <c r="H88" s="225"/>
      <c r="I88" s="402"/>
      <c r="J88" s="2492"/>
      <c r="K88" s="2492"/>
      <c r="L88" s="2492"/>
      <c r="M88" s="2492"/>
    </row>
    <row r="89" spans="1:13">
      <c r="A89" s="226"/>
      <c r="B89" s="226"/>
      <c r="C89" s="374"/>
      <c r="D89" s="375"/>
      <c r="E89" s="375"/>
      <c r="F89" s="375"/>
    </row>
    <row r="90" spans="1:13">
      <c r="A90" s="226"/>
      <c r="B90" s="226"/>
      <c r="C90" s="374"/>
      <c r="D90" s="375"/>
      <c r="E90" s="375"/>
      <c r="F90" s="376">
        <f>F85*10^6</f>
        <v>39617352561.693756</v>
      </c>
    </row>
    <row r="91" spans="1:13">
      <c r="A91" s="226"/>
      <c r="B91" s="226"/>
      <c r="C91" s="374"/>
      <c r="D91" s="375"/>
      <c r="E91" s="375"/>
      <c r="F91" s="375"/>
    </row>
    <row r="92" spans="1:13" ht="15.75" customHeight="1">
      <c r="A92" s="2489" t="s">
        <v>857</v>
      </c>
      <c r="B92" s="2489"/>
      <c r="C92" s="2489"/>
      <c r="D92" s="2489" t="s">
        <v>1571</v>
      </c>
      <c r="E92" s="2489"/>
      <c r="F92" s="2489"/>
    </row>
    <row r="128" spans="3:3">
      <c r="C128" s="103"/>
    </row>
  </sheetData>
  <mergeCells count="17">
    <mergeCell ref="A1:C1"/>
    <mergeCell ref="A2:C2"/>
    <mergeCell ref="A7:A8"/>
    <mergeCell ref="D88:F88"/>
    <mergeCell ref="D1:F1"/>
    <mergeCell ref="D2:F2"/>
    <mergeCell ref="D3:F3"/>
    <mergeCell ref="A3:C3"/>
    <mergeCell ref="A88:C88"/>
    <mergeCell ref="A92:C92"/>
    <mergeCell ref="D92:F92"/>
    <mergeCell ref="B7:B8"/>
    <mergeCell ref="J88:M88"/>
    <mergeCell ref="A5:F5"/>
    <mergeCell ref="C7:C8"/>
    <mergeCell ref="D7:E7"/>
    <mergeCell ref="D87:F87"/>
  </mergeCells>
  <phoneticPr fontId="6" type="noConversion"/>
  <printOptions horizontalCentered="1"/>
  <pageMargins left="0.78740157480314965" right="0" top="0.39370078740157483" bottom="0.39370078740157483" header="0.23622047244094491" footer="0.23622047244094491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4">
    <tabColor rgb="FF33CC33"/>
  </sheetPr>
  <dimension ref="A1:Q31"/>
  <sheetViews>
    <sheetView topLeftCell="B1" workbookViewId="0">
      <selection activeCell="L25" sqref="L25"/>
    </sheetView>
  </sheetViews>
  <sheetFormatPr defaultColWidth="9.109375" defaultRowHeight="13.8"/>
  <cols>
    <col min="1" max="1" width="13.88671875" style="433" hidden="1" customWidth="1"/>
    <col min="2" max="2" width="30.33203125" style="433" customWidth="1"/>
    <col min="3" max="7" width="12.44140625" style="433" customWidth="1"/>
    <col min="8" max="8" width="14.33203125" style="433" bestFit="1" customWidth="1"/>
    <col min="9" max="11" width="12.44140625" style="433" customWidth="1"/>
    <col min="12" max="12" width="10.44140625" style="433" bestFit="1" customWidth="1"/>
    <col min="13" max="14" width="9.109375" style="433" customWidth="1"/>
    <col min="15" max="15" width="9.109375" style="433"/>
    <col min="16" max="16" width="18.44140625" style="433" bestFit="1" customWidth="1"/>
    <col min="17" max="17" width="14.88671875" style="433" bestFit="1" customWidth="1"/>
    <col min="18" max="16384" width="9.109375" style="433"/>
  </cols>
  <sheetData>
    <row r="1" spans="1:17">
      <c r="B1" s="2503" t="s">
        <v>487</v>
      </c>
      <c r="C1" s="2503"/>
      <c r="J1" s="2510" t="s">
        <v>675</v>
      </c>
      <c r="K1" s="2510"/>
    </row>
    <row r="2" spans="1:17">
      <c r="B2" s="2509" t="s">
        <v>858</v>
      </c>
      <c r="C2" s="2509"/>
      <c r="D2" s="2509"/>
      <c r="K2" s="478"/>
    </row>
    <row r="3" spans="1:17" s="435" customFormat="1" ht="18">
      <c r="B3" s="2504" t="s">
        <v>1817</v>
      </c>
      <c r="C3" s="2504"/>
      <c r="D3" s="2504"/>
      <c r="E3" s="2504"/>
      <c r="F3" s="2504"/>
      <c r="G3" s="2504"/>
      <c r="H3" s="2504"/>
      <c r="I3" s="2504"/>
      <c r="J3" s="2504"/>
      <c r="K3" s="2504"/>
    </row>
    <row r="4" spans="1:17" s="435" customFormat="1" ht="18">
      <c r="B4" s="434" t="s">
        <v>295</v>
      </c>
      <c r="C4" s="434"/>
      <c r="D4" s="434"/>
      <c r="E4" s="434"/>
      <c r="F4" s="434"/>
      <c r="G4" s="434"/>
      <c r="H4" s="434"/>
      <c r="I4" s="434"/>
      <c r="J4" s="434"/>
      <c r="K4" s="434"/>
    </row>
    <row r="5" spans="1:17">
      <c r="A5" s="2499" t="s">
        <v>726</v>
      </c>
      <c r="B5" s="2500" t="s">
        <v>674</v>
      </c>
      <c r="C5" s="437"/>
      <c r="D5" s="2505" t="s">
        <v>1572</v>
      </c>
      <c r="E5" s="2505"/>
      <c r="F5" s="2505"/>
      <c r="G5" s="2505"/>
      <c r="H5" s="2506" t="s">
        <v>1577</v>
      </c>
      <c r="I5" s="2507"/>
      <c r="J5" s="2507"/>
      <c r="K5" s="2508"/>
    </row>
    <row r="6" spans="1:17" s="439" customFormat="1" ht="76.5" customHeight="1">
      <c r="A6" s="2499"/>
      <c r="B6" s="2501"/>
      <c r="C6" s="438" t="s">
        <v>1818</v>
      </c>
      <c r="D6" s="438" t="s">
        <v>671</v>
      </c>
      <c r="E6" s="438" t="s">
        <v>347</v>
      </c>
      <c r="F6" s="438" t="s">
        <v>723</v>
      </c>
      <c r="G6" s="438" t="s">
        <v>672</v>
      </c>
      <c r="H6" s="438" t="s">
        <v>671</v>
      </c>
      <c r="I6" s="438" t="s">
        <v>347</v>
      </c>
      <c r="J6" s="438" t="s">
        <v>673</v>
      </c>
      <c r="K6" s="438" t="s">
        <v>672</v>
      </c>
    </row>
    <row r="7" spans="1:17">
      <c r="A7" s="477" t="s">
        <v>724</v>
      </c>
      <c r="B7" s="498" t="s">
        <v>1024</v>
      </c>
      <c r="C7" s="499">
        <v>0</v>
      </c>
      <c r="D7" s="440"/>
      <c r="E7" s="440"/>
      <c r="F7" s="440"/>
      <c r="G7" s="440"/>
      <c r="H7" s="440">
        <f>KQKD!F18</f>
        <v>1149.7138660000001</v>
      </c>
      <c r="I7" s="440">
        <f>J7/60*3</f>
        <v>2227.0486500000006</v>
      </c>
      <c r="J7" s="440">
        <f>'04AKH ĐT XDCB TTB'!K19</f>
        <v>44540.973000000005</v>
      </c>
      <c r="K7" s="440">
        <f>J7+G7-I7</f>
        <v>42313.924350000001</v>
      </c>
      <c r="P7" s="441"/>
      <c r="Q7" s="441"/>
    </row>
    <row r="8" spans="1:17">
      <c r="A8" s="2499" t="s">
        <v>725</v>
      </c>
      <c r="B8" s="498"/>
      <c r="C8" s="499"/>
      <c r="D8" s="440"/>
      <c r="E8" s="440"/>
      <c r="F8" s="479"/>
      <c r="G8" s="440"/>
      <c r="H8" s="440"/>
      <c r="I8" s="440"/>
      <c r="J8" s="440"/>
      <c r="K8" s="440"/>
      <c r="P8" s="441"/>
      <c r="Q8" s="441"/>
    </row>
    <row r="9" spans="1:17">
      <c r="A9" s="2499"/>
      <c r="B9" s="499"/>
      <c r="C9" s="499"/>
      <c r="D9" s="440"/>
      <c r="E9" s="440"/>
      <c r="F9" s="440"/>
      <c r="G9" s="440"/>
      <c r="H9" s="500"/>
      <c r="I9" s="440"/>
      <c r="J9" s="440"/>
      <c r="K9" s="440"/>
      <c r="M9" s="441"/>
      <c r="P9" s="441"/>
      <c r="Q9" s="441"/>
    </row>
    <row r="10" spans="1:17">
      <c r="A10" s="477"/>
      <c r="B10" s="442"/>
      <c r="C10" s="442"/>
      <c r="D10" s="442"/>
      <c r="E10" s="442"/>
      <c r="F10" s="442"/>
      <c r="G10" s="442"/>
      <c r="H10" s="442"/>
      <c r="I10" s="442">
        <v>0</v>
      </c>
      <c r="J10" s="442"/>
      <c r="K10" s="442"/>
      <c r="M10" s="441"/>
    </row>
    <row r="11" spans="1:17">
      <c r="A11" s="477"/>
      <c r="B11" s="436" t="s">
        <v>150</v>
      </c>
      <c r="C11" s="436">
        <f t="shared" ref="C11:K11" si="0">SUM(C7:C10)</f>
        <v>0</v>
      </c>
      <c r="D11" s="436">
        <f t="shared" si="0"/>
        <v>0</v>
      </c>
      <c r="E11" s="436">
        <f t="shared" si="0"/>
        <v>0</v>
      </c>
      <c r="F11" s="436">
        <f t="shared" si="0"/>
        <v>0</v>
      </c>
      <c r="G11" s="436">
        <f t="shared" si="0"/>
        <v>0</v>
      </c>
      <c r="H11" s="436">
        <f t="shared" si="0"/>
        <v>1149.7138660000001</v>
      </c>
      <c r="I11" s="436">
        <f t="shared" si="0"/>
        <v>2227.0486500000006</v>
      </c>
      <c r="J11" s="436">
        <f t="shared" si="0"/>
        <v>44540.973000000005</v>
      </c>
      <c r="K11" s="436">
        <f t="shared" si="0"/>
        <v>42313.924350000001</v>
      </c>
      <c r="M11" s="441"/>
    </row>
    <row r="12" spans="1:17">
      <c r="H12" s="2502" t="s">
        <v>2058</v>
      </c>
      <c r="I12" s="2502"/>
      <c r="J12" s="2502"/>
      <c r="K12" s="2502"/>
      <c r="L12" s="695"/>
      <c r="M12" s="441"/>
    </row>
    <row r="13" spans="1:17" s="443" customFormat="1" ht="15" customHeight="1">
      <c r="B13" s="2498" t="s">
        <v>415</v>
      </c>
      <c r="C13" s="2498"/>
      <c r="D13" s="2498"/>
      <c r="F13" s="541"/>
      <c r="I13" s="2498" t="s">
        <v>182</v>
      </c>
      <c r="J13" s="2498"/>
      <c r="K13" s="2498"/>
      <c r="L13" s="541"/>
    </row>
    <row r="14" spans="1:17">
      <c r="F14" s="441"/>
      <c r="G14" s="444"/>
      <c r="M14" s="441"/>
    </row>
    <row r="15" spans="1:17">
      <c r="D15" s="441"/>
      <c r="F15" s="441"/>
      <c r="G15" s="444"/>
    </row>
    <row r="16" spans="1:17">
      <c r="D16" s="441"/>
      <c r="F16" s="441"/>
      <c r="G16" s="444"/>
      <c r="H16" s="441"/>
      <c r="P16" s="445"/>
    </row>
    <row r="17" spans="2:12">
      <c r="G17" s="444"/>
    </row>
    <row r="18" spans="2:12">
      <c r="B18" s="2498" t="s">
        <v>857</v>
      </c>
      <c r="C18" s="2498"/>
      <c r="D18" s="2498"/>
      <c r="G18" s="444"/>
      <c r="H18" s="441"/>
      <c r="I18" s="2497" t="s">
        <v>1571</v>
      </c>
      <c r="J18" s="2497"/>
      <c r="K18" s="2497"/>
    </row>
    <row r="19" spans="2:12">
      <c r="G19" s="446"/>
      <c r="H19" s="446"/>
    </row>
    <row r="20" spans="2:12">
      <c r="D20" s="224"/>
      <c r="E20" s="224"/>
      <c r="F20" s="224"/>
      <c r="G20" s="224"/>
      <c r="H20" s="446"/>
      <c r="I20" s="441"/>
      <c r="L20" s="446"/>
    </row>
    <row r="21" spans="2:12">
      <c r="D21" s="224"/>
      <c r="E21" s="224"/>
      <c r="F21" s="224"/>
      <c r="G21" s="224"/>
      <c r="H21" s="446"/>
      <c r="I21" s="446"/>
      <c r="J21" s="441"/>
      <c r="L21" s="446"/>
    </row>
    <row r="22" spans="2:12">
      <c r="C22" s="224"/>
      <c r="D22" s="224"/>
      <c r="E22" s="224"/>
      <c r="F22" s="224"/>
      <c r="G22" s="224"/>
      <c r="H22" s="446"/>
      <c r="I22" s="446"/>
    </row>
    <row r="23" spans="2:12">
      <c r="C23" s="441"/>
      <c r="D23" s="224"/>
      <c r="E23" s="224"/>
      <c r="F23" s="224"/>
      <c r="G23" s="224"/>
      <c r="H23" s="446"/>
      <c r="I23" s="446"/>
    </row>
    <row r="24" spans="2:12">
      <c r="D24" s="224"/>
      <c r="E24" s="224"/>
      <c r="F24" s="224"/>
      <c r="G24" s="224"/>
      <c r="H24" s="446"/>
      <c r="I24" s="446"/>
    </row>
    <row r="25" spans="2:12">
      <c r="D25" s="224"/>
      <c r="E25" s="224"/>
      <c r="F25" s="224"/>
      <c r="G25" s="224"/>
      <c r="H25" s="446"/>
      <c r="I25" s="446"/>
    </row>
    <row r="26" spans="2:12">
      <c r="D26" s="224"/>
      <c r="E26" s="224"/>
      <c r="F26" s="224"/>
      <c r="G26" s="224"/>
      <c r="H26" s="446"/>
      <c r="I26" s="446"/>
    </row>
    <row r="27" spans="2:12">
      <c r="D27" s="477"/>
      <c r="G27" s="446"/>
      <c r="H27" s="446"/>
      <c r="I27" s="446"/>
    </row>
    <row r="28" spans="2:12">
      <c r="G28" s="446"/>
      <c r="H28" s="446"/>
      <c r="I28" s="446"/>
    </row>
    <row r="29" spans="2:12">
      <c r="G29" s="446"/>
      <c r="H29" s="446"/>
      <c r="I29" s="446"/>
    </row>
    <row r="30" spans="2:12">
      <c r="I30" s="446"/>
    </row>
    <row r="31" spans="2:12">
      <c r="I31" s="446"/>
    </row>
  </sheetData>
  <mergeCells count="14">
    <mergeCell ref="B1:C1"/>
    <mergeCell ref="B3:K3"/>
    <mergeCell ref="D5:G5"/>
    <mergeCell ref="H5:K5"/>
    <mergeCell ref="B13:D13"/>
    <mergeCell ref="I13:K13"/>
    <mergeCell ref="B2:D2"/>
    <mergeCell ref="J1:K1"/>
    <mergeCell ref="I18:K18"/>
    <mergeCell ref="B18:D18"/>
    <mergeCell ref="A5:A6"/>
    <mergeCell ref="A8:A9"/>
    <mergeCell ref="B5:B6"/>
    <mergeCell ref="H12:K12"/>
  </mergeCells>
  <phoneticPr fontId="217" type="noConversion"/>
  <printOptions horizontalCentered="1"/>
  <pageMargins left="0" right="0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2:I22"/>
  <sheetViews>
    <sheetView zoomScaleNormal="100" workbookViewId="0">
      <selection activeCell="E8" sqref="E8:H15"/>
    </sheetView>
  </sheetViews>
  <sheetFormatPr defaultColWidth="11.44140625" defaultRowHeight="15.6"/>
  <cols>
    <col min="1" max="1" width="5.44140625" style="18" bestFit="1" customWidth="1"/>
    <col min="2" max="2" width="46.88671875" style="18" customWidth="1"/>
    <col min="3" max="3" width="40" style="18" customWidth="1"/>
    <col min="4" max="4" width="18.6640625" style="18" bestFit="1" customWidth="1"/>
    <col min="5" max="5" width="20.33203125" style="18" customWidth="1"/>
    <col min="6" max="6" width="20.44140625" style="18" customWidth="1"/>
    <col min="7" max="7" width="15.88671875" style="18" customWidth="1"/>
    <col min="8" max="8" width="10.6640625" style="18" bestFit="1" customWidth="1"/>
    <col min="9" max="9" width="14.44140625" style="18" bestFit="1" customWidth="1"/>
    <col min="10" max="256" width="11.44140625" style="18"/>
    <col min="257" max="257" width="11.44140625" style="18" customWidth="1"/>
    <col min="258" max="258" width="77.109375" style="18" bestFit="1" customWidth="1"/>
    <col min="259" max="259" width="65.33203125" style="18" customWidth="1"/>
    <col min="260" max="260" width="19.44140625" style="18" bestFit="1" customWidth="1"/>
    <col min="261" max="261" width="32.88671875" style="18" bestFit="1" customWidth="1"/>
    <col min="262" max="262" width="30.44140625" style="18" customWidth="1"/>
    <col min="263" max="263" width="24.44140625" style="18" customWidth="1"/>
    <col min="264" max="264" width="25" style="18" customWidth="1"/>
    <col min="265" max="265" width="22.88671875" style="18" customWidth="1"/>
    <col min="266" max="512" width="11.44140625" style="18"/>
    <col min="513" max="513" width="11.44140625" style="18" customWidth="1"/>
    <col min="514" max="514" width="77.109375" style="18" bestFit="1" customWidth="1"/>
    <col min="515" max="515" width="65.33203125" style="18" customWidth="1"/>
    <col min="516" max="516" width="19.44140625" style="18" bestFit="1" customWidth="1"/>
    <col min="517" max="517" width="32.88671875" style="18" bestFit="1" customWidth="1"/>
    <col min="518" max="518" width="30.44140625" style="18" customWidth="1"/>
    <col min="519" max="519" width="24.44140625" style="18" customWidth="1"/>
    <col min="520" max="520" width="25" style="18" customWidth="1"/>
    <col min="521" max="521" width="22.88671875" style="18" customWidth="1"/>
    <col min="522" max="768" width="11.44140625" style="18"/>
    <col min="769" max="769" width="11.44140625" style="18" customWidth="1"/>
    <col min="770" max="770" width="77.109375" style="18" bestFit="1" customWidth="1"/>
    <col min="771" max="771" width="65.33203125" style="18" customWidth="1"/>
    <col min="772" max="772" width="19.44140625" style="18" bestFit="1" customWidth="1"/>
    <col min="773" max="773" width="32.88671875" style="18" bestFit="1" customWidth="1"/>
    <col min="774" max="774" width="30.44140625" style="18" customWidth="1"/>
    <col min="775" max="775" width="24.44140625" style="18" customWidth="1"/>
    <col min="776" max="776" width="25" style="18" customWidth="1"/>
    <col min="777" max="777" width="22.88671875" style="18" customWidth="1"/>
    <col min="778" max="1024" width="11.44140625" style="18"/>
    <col min="1025" max="1025" width="11.44140625" style="18" customWidth="1"/>
    <col min="1026" max="1026" width="77.109375" style="18" bestFit="1" customWidth="1"/>
    <col min="1027" max="1027" width="65.33203125" style="18" customWidth="1"/>
    <col min="1028" max="1028" width="19.44140625" style="18" bestFit="1" customWidth="1"/>
    <col min="1029" max="1029" width="32.88671875" style="18" bestFit="1" customWidth="1"/>
    <col min="1030" max="1030" width="30.44140625" style="18" customWidth="1"/>
    <col min="1031" max="1031" width="24.44140625" style="18" customWidth="1"/>
    <col min="1032" max="1032" width="25" style="18" customWidth="1"/>
    <col min="1033" max="1033" width="22.88671875" style="18" customWidth="1"/>
    <col min="1034" max="1280" width="11.44140625" style="18"/>
    <col min="1281" max="1281" width="11.44140625" style="18" customWidth="1"/>
    <col min="1282" max="1282" width="77.109375" style="18" bestFit="1" customWidth="1"/>
    <col min="1283" max="1283" width="65.33203125" style="18" customWidth="1"/>
    <col min="1284" max="1284" width="19.44140625" style="18" bestFit="1" customWidth="1"/>
    <col min="1285" max="1285" width="32.88671875" style="18" bestFit="1" customWidth="1"/>
    <col min="1286" max="1286" width="30.44140625" style="18" customWidth="1"/>
    <col min="1287" max="1287" width="24.44140625" style="18" customWidth="1"/>
    <col min="1288" max="1288" width="25" style="18" customWidth="1"/>
    <col min="1289" max="1289" width="22.88671875" style="18" customWidth="1"/>
    <col min="1290" max="1536" width="11.44140625" style="18"/>
    <col min="1537" max="1537" width="11.44140625" style="18" customWidth="1"/>
    <col min="1538" max="1538" width="77.109375" style="18" bestFit="1" customWidth="1"/>
    <col min="1539" max="1539" width="65.33203125" style="18" customWidth="1"/>
    <col min="1540" max="1540" width="19.44140625" style="18" bestFit="1" customWidth="1"/>
    <col min="1541" max="1541" width="32.88671875" style="18" bestFit="1" customWidth="1"/>
    <col min="1542" max="1542" width="30.44140625" style="18" customWidth="1"/>
    <col min="1543" max="1543" width="24.44140625" style="18" customWidth="1"/>
    <col min="1544" max="1544" width="25" style="18" customWidth="1"/>
    <col min="1545" max="1545" width="22.88671875" style="18" customWidth="1"/>
    <col min="1546" max="1792" width="11.44140625" style="18"/>
    <col min="1793" max="1793" width="11.44140625" style="18" customWidth="1"/>
    <col min="1794" max="1794" width="77.109375" style="18" bestFit="1" customWidth="1"/>
    <col min="1795" max="1795" width="65.33203125" style="18" customWidth="1"/>
    <col min="1796" max="1796" width="19.44140625" style="18" bestFit="1" customWidth="1"/>
    <col min="1797" max="1797" width="32.88671875" style="18" bestFit="1" customWidth="1"/>
    <col min="1798" max="1798" width="30.44140625" style="18" customWidth="1"/>
    <col min="1799" max="1799" width="24.44140625" style="18" customWidth="1"/>
    <col min="1800" max="1800" width="25" style="18" customWidth="1"/>
    <col min="1801" max="1801" width="22.88671875" style="18" customWidth="1"/>
    <col min="1802" max="2048" width="11.44140625" style="18"/>
    <col min="2049" max="2049" width="11.44140625" style="18" customWidth="1"/>
    <col min="2050" max="2050" width="77.109375" style="18" bestFit="1" customWidth="1"/>
    <col min="2051" max="2051" width="65.33203125" style="18" customWidth="1"/>
    <col min="2052" max="2052" width="19.44140625" style="18" bestFit="1" customWidth="1"/>
    <col min="2053" max="2053" width="32.88671875" style="18" bestFit="1" customWidth="1"/>
    <col min="2054" max="2054" width="30.44140625" style="18" customWidth="1"/>
    <col min="2055" max="2055" width="24.44140625" style="18" customWidth="1"/>
    <col min="2056" max="2056" width="25" style="18" customWidth="1"/>
    <col min="2057" max="2057" width="22.88671875" style="18" customWidth="1"/>
    <col min="2058" max="2304" width="11.44140625" style="18"/>
    <col min="2305" max="2305" width="11.44140625" style="18" customWidth="1"/>
    <col min="2306" max="2306" width="77.109375" style="18" bestFit="1" customWidth="1"/>
    <col min="2307" max="2307" width="65.33203125" style="18" customWidth="1"/>
    <col min="2308" max="2308" width="19.44140625" style="18" bestFit="1" customWidth="1"/>
    <col min="2309" max="2309" width="32.88671875" style="18" bestFit="1" customWidth="1"/>
    <col min="2310" max="2310" width="30.44140625" style="18" customWidth="1"/>
    <col min="2311" max="2311" width="24.44140625" style="18" customWidth="1"/>
    <col min="2312" max="2312" width="25" style="18" customWidth="1"/>
    <col min="2313" max="2313" width="22.88671875" style="18" customWidth="1"/>
    <col min="2314" max="2560" width="11.44140625" style="18"/>
    <col min="2561" max="2561" width="11.44140625" style="18" customWidth="1"/>
    <col min="2562" max="2562" width="77.109375" style="18" bestFit="1" customWidth="1"/>
    <col min="2563" max="2563" width="65.33203125" style="18" customWidth="1"/>
    <col min="2564" max="2564" width="19.44140625" style="18" bestFit="1" customWidth="1"/>
    <col min="2565" max="2565" width="32.88671875" style="18" bestFit="1" customWidth="1"/>
    <col min="2566" max="2566" width="30.44140625" style="18" customWidth="1"/>
    <col min="2567" max="2567" width="24.44140625" style="18" customWidth="1"/>
    <col min="2568" max="2568" width="25" style="18" customWidth="1"/>
    <col min="2569" max="2569" width="22.88671875" style="18" customWidth="1"/>
    <col min="2570" max="2816" width="11.44140625" style="18"/>
    <col min="2817" max="2817" width="11.44140625" style="18" customWidth="1"/>
    <col min="2818" max="2818" width="77.109375" style="18" bestFit="1" customWidth="1"/>
    <col min="2819" max="2819" width="65.33203125" style="18" customWidth="1"/>
    <col min="2820" max="2820" width="19.44140625" style="18" bestFit="1" customWidth="1"/>
    <col min="2821" max="2821" width="32.88671875" style="18" bestFit="1" customWidth="1"/>
    <col min="2822" max="2822" width="30.44140625" style="18" customWidth="1"/>
    <col min="2823" max="2823" width="24.44140625" style="18" customWidth="1"/>
    <col min="2824" max="2824" width="25" style="18" customWidth="1"/>
    <col min="2825" max="2825" width="22.88671875" style="18" customWidth="1"/>
    <col min="2826" max="3072" width="11.44140625" style="18"/>
    <col min="3073" max="3073" width="11.44140625" style="18" customWidth="1"/>
    <col min="3074" max="3074" width="77.109375" style="18" bestFit="1" customWidth="1"/>
    <col min="3075" max="3075" width="65.33203125" style="18" customWidth="1"/>
    <col min="3076" max="3076" width="19.44140625" style="18" bestFit="1" customWidth="1"/>
    <col min="3077" max="3077" width="32.88671875" style="18" bestFit="1" customWidth="1"/>
    <col min="3078" max="3078" width="30.44140625" style="18" customWidth="1"/>
    <col min="3079" max="3079" width="24.44140625" style="18" customWidth="1"/>
    <col min="3080" max="3080" width="25" style="18" customWidth="1"/>
    <col min="3081" max="3081" width="22.88671875" style="18" customWidth="1"/>
    <col min="3082" max="3328" width="11.44140625" style="18"/>
    <col min="3329" max="3329" width="11.44140625" style="18" customWidth="1"/>
    <col min="3330" max="3330" width="77.109375" style="18" bestFit="1" customWidth="1"/>
    <col min="3331" max="3331" width="65.33203125" style="18" customWidth="1"/>
    <col min="3332" max="3332" width="19.44140625" style="18" bestFit="1" customWidth="1"/>
    <col min="3333" max="3333" width="32.88671875" style="18" bestFit="1" customWidth="1"/>
    <col min="3334" max="3334" width="30.44140625" style="18" customWidth="1"/>
    <col min="3335" max="3335" width="24.44140625" style="18" customWidth="1"/>
    <col min="3336" max="3336" width="25" style="18" customWidth="1"/>
    <col min="3337" max="3337" width="22.88671875" style="18" customWidth="1"/>
    <col min="3338" max="3584" width="11.44140625" style="18"/>
    <col min="3585" max="3585" width="11.44140625" style="18" customWidth="1"/>
    <col min="3586" max="3586" width="77.109375" style="18" bestFit="1" customWidth="1"/>
    <col min="3587" max="3587" width="65.33203125" style="18" customWidth="1"/>
    <col min="3588" max="3588" width="19.44140625" style="18" bestFit="1" customWidth="1"/>
    <col min="3589" max="3589" width="32.88671875" style="18" bestFit="1" customWidth="1"/>
    <col min="3590" max="3590" width="30.44140625" style="18" customWidth="1"/>
    <col min="3591" max="3591" width="24.44140625" style="18" customWidth="1"/>
    <col min="3592" max="3592" width="25" style="18" customWidth="1"/>
    <col min="3593" max="3593" width="22.88671875" style="18" customWidth="1"/>
    <col min="3594" max="3840" width="11.44140625" style="18"/>
    <col min="3841" max="3841" width="11.44140625" style="18" customWidth="1"/>
    <col min="3842" max="3842" width="77.109375" style="18" bestFit="1" customWidth="1"/>
    <col min="3843" max="3843" width="65.33203125" style="18" customWidth="1"/>
    <col min="3844" max="3844" width="19.44140625" style="18" bestFit="1" customWidth="1"/>
    <col min="3845" max="3845" width="32.88671875" style="18" bestFit="1" customWidth="1"/>
    <col min="3846" max="3846" width="30.44140625" style="18" customWidth="1"/>
    <col min="3847" max="3847" width="24.44140625" style="18" customWidth="1"/>
    <col min="3848" max="3848" width="25" style="18" customWidth="1"/>
    <col min="3849" max="3849" width="22.88671875" style="18" customWidth="1"/>
    <col min="3850" max="4096" width="11.44140625" style="18"/>
    <col min="4097" max="4097" width="11.44140625" style="18" customWidth="1"/>
    <col min="4098" max="4098" width="77.109375" style="18" bestFit="1" customWidth="1"/>
    <col min="4099" max="4099" width="65.33203125" style="18" customWidth="1"/>
    <col min="4100" max="4100" width="19.44140625" style="18" bestFit="1" customWidth="1"/>
    <col min="4101" max="4101" width="32.88671875" style="18" bestFit="1" customWidth="1"/>
    <col min="4102" max="4102" width="30.44140625" style="18" customWidth="1"/>
    <col min="4103" max="4103" width="24.44140625" style="18" customWidth="1"/>
    <col min="4104" max="4104" width="25" style="18" customWidth="1"/>
    <col min="4105" max="4105" width="22.88671875" style="18" customWidth="1"/>
    <col min="4106" max="4352" width="11.44140625" style="18"/>
    <col min="4353" max="4353" width="11.44140625" style="18" customWidth="1"/>
    <col min="4354" max="4354" width="77.109375" style="18" bestFit="1" customWidth="1"/>
    <col min="4355" max="4355" width="65.33203125" style="18" customWidth="1"/>
    <col min="4356" max="4356" width="19.44140625" style="18" bestFit="1" customWidth="1"/>
    <col min="4357" max="4357" width="32.88671875" style="18" bestFit="1" customWidth="1"/>
    <col min="4358" max="4358" width="30.44140625" style="18" customWidth="1"/>
    <col min="4359" max="4359" width="24.44140625" style="18" customWidth="1"/>
    <col min="4360" max="4360" width="25" style="18" customWidth="1"/>
    <col min="4361" max="4361" width="22.88671875" style="18" customWidth="1"/>
    <col min="4362" max="4608" width="11.44140625" style="18"/>
    <col min="4609" max="4609" width="11.44140625" style="18" customWidth="1"/>
    <col min="4610" max="4610" width="77.109375" style="18" bestFit="1" customWidth="1"/>
    <col min="4611" max="4611" width="65.33203125" style="18" customWidth="1"/>
    <col min="4612" max="4612" width="19.44140625" style="18" bestFit="1" customWidth="1"/>
    <col min="4613" max="4613" width="32.88671875" style="18" bestFit="1" customWidth="1"/>
    <col min="4614" max="4614" width="30.44140625" style="18" customWidth="1"/>
    <col min="4615" max="4615" width="24.44140625" style="18" customWidth="1"/>
    <col min="4616" max="4616" width="25" style="18" customWidth="1"/>
    <col min="4617" max="4617" width="22.88671875" style="18" customWidth="1"/>
    <col min="4618" max="4864" width="11.44140625" style="18"/>
    <col min="4865" max="4865" width="11.44140625" style="18" customWidth="1"/>
    <col min="4866" max="4866" width="77.109375" style="18" bestFit="1" customWidth="1"/>
    <col min="4867" max="4867" width="65.33203125" style="18" customWidth="1"/>
    <col min="4868" max="4868" width="19.44140625" style="18" bestFit="1" customWidth="1"/>
    <col min="4869" max="4869" width="32.88671875" style="18" bestFit="1" customWidth="1"/>
    <col min="4870" max="4870" width="30.44140625" style="18" customWidth="1"/>
    <col min="4871" max="4871" width="24.44140625" style="18" customWidth="1"/>
    <col min="4872" max="4872" width="25" style="18" customWidth="1"/>
    <col min="4873" max="4873" width="22.88671875" style="18" customWidth="1"/>
    <col min="4874" max="5120" width="11.44140625" style="18"/>
    <col min="5121" max="5121" width="11.44140625" style="18" customWidth="1"/>
    <col min="5122" max="5122" width="77.109375" style="18" bestFit="1" customWidth="1"/>
    <col min="5123" max="5123" width="65.33203125" style="18" customWidth="1"/>
    <col min="5124" max="5124" width="19.44140625" style="18" bestFit="1" customWidth="1"/>
    <col min="5125" max="5125" width="32.88671875" style="18" bestFit="1" customWidth="1"/>
    <col min="5126" max="5126" width="30.44140625" style="18" customWidth="1"/>
    <col min="5127" max="5127" width="24.44140625" style="18" customWidth="1"/>
    <col min="5128" max="5128" width="25" style="18" customWidth="1"/>
    <col min="5129" max="5129" width="22.88671875" style="18" customWidth="1"/>
    <col min="5130" max="5376" width="11.44140625" style="18"/>
    <col min="5377" max="5377" width="11.44140625" style="18" customWidth="1"/>
    <col min="5378" max="5378" width="77.109375" style="18" bestFit="1" customWidth="1"/>
    <col min="5379" max="5379" width="65.33203125" style="18" customWidth="1"/>
    <col min="5380" max="5380" width="19.44140625" style="18" bestFit="1" customWidth="1"/>
    <col min="5381" max="5381" width="32.88671875" style="18" bestFit="1" customWidth="1"/>
    <col min="5382" max="5382" width="30.44140625" style="18" customWidth="1"/>
    <col min="5383" max="5383" width="24.44140625" style="18" customWidth="1"/>
    <col min="5384" max="5384" width="25" style="18" customWidth="1"/>
    <col min="5385" max="5385" width="22.88671875" style="18" customWidth="1"/>
    <col min="5386" max="5632" width="11.44140625" style="18"/>
    <col min="5633" max="5633" width="11.44140625" style="18" customWidth="1"/>
    <col min="5634" max="5634" width="77.109375" style="18" bestFit="1" customWidth="1"/>
    <col min="5635" max="5635" width="65.33203125" style="18" customWidth="1"/>
    <col min="5636" max="5636" width="19.44140625" style="18" bestFit="1" customWidth="1"/>
    <col min="5637" max="5637" width="32.88671875" style="18" bestFit="1" customWidth="1"/>
    <col min="5638" max="5638" width="30.44140625" style="18" customWidth="1"/>
    <col min="5639" max="5639" width="24.44140625" style="18" customWidth="1"/>
    <col min="5640" max="5640" width="25" style="18" customWidth="1"/>
    <col min="5641" max="5641" width="22.88671875" style="18" customWidth="1"/>
    <col min="5642" max="5888" width="11.44140625" style="18"/>
    <col min="5889" max="5889" width="11.44140625" style="18" customWidth="1"/>
    <col min="5890" max="5890" width="77.109375" style="18" bestFit="1" customWidth="1"/>
    <col min="5891" max="5891" width="65.33203125" style="18" customWidth="1"/>
    <col min="5892" max="5892" width="19.44140625" style="18" bestFit="1" customWidth="1"/>
    <col min="5893" max="5893" width="32.88671875" style="18" bestFit="1" customWidth="1"/>
    <col min="5894" max="5894" width="30.44140625" style="18" customWidth="1"/>
    <col min="5895" max="5895" width="24.44140625" style="18" customWidth="1"/>
    <col min="5896" max="5896" width="25" style="18" customWidth="1"/>
    <col min="5897" max="5897" width="22.88671875" style="18" customWidth="1"/>
    <col min="5898" max="6144" width="11.44140625" style="18"/>
    <col min="6145" max="6145" width="11.44140625" style="18" customWidth="1"/>
    <col min="6146" max="6146" width="77.109375" style="18" bestFit="1" customWidth="1"/>
    <col min="6147" max="6147" width="65.33203125" style="18" customWidth="1"/>
    <col min="6148" max="6148" width="19.44140625" style="18" bestFit="1" customWidth="1"/>
    <col min="6149" max="6149" width="32.88671875" style="18" bestFit="1" customWidth="1"/>
    <col min="6150" max="6150" width="30.44140625" style="18" customWidth="1"/>
    <col min="6151" max="6151" width="24.44140625" style="18" customWidth="1"/>
    <col min="6152" max="6152" width="25" style="18" customWidth="1"/>
    <col min="6153" max="6153" width="22.88671875" style="18" customWidth="1"/>
    <col min="6154" max="6400" width="11.44140625" style="18"/>
    <col min="6401" max="6401" width="11.44140625" style="18" customWidth="1"/>
    <col min="6402" max="6402" width="77.109375" style="18" bestFit="1" customWidth="1"/>
    <col min="6403" max="6403" width="65.33203125" style="18" customWidth="1"/>
    <col min="6404" max="6404" width="19.44140625" style="18" bestFit="1" customWidth="1"/>
    <col min="6405" max="6405" width="32.88671875" style="18" bestFit="1" customWidth="1"/>
    <col min="6406" max="6406" width="30.44140625" style="18" customWidth="1"/>
    <col min="6407" max="6407" width="24.44140625" style="18" customWidth="1"/>
    <col min="6408" max="6408" width="25" style="18" customWidth="1"/>
    <col min="6409" max="6409" width="22.88671875" style="18" customWidth="1"/>
    <col min="6410" max="6656" width="11.44140625" style="18"/>
    <col min="6657" max="6657" width="11.44140625" style="18" customWidth="1"/>
    <col min="6658" max="6658" width="77.109375" style="18" bestFit="1" customWidth="1"/>
    <col min="6659" max="6659" width="65.33203125" style="18" customWidth="1"/>
    <col min="6660" max="6660" width="19.44140625" style="18" bestFit="1" customWidth="1"/>
    <col min="6661" max="6661" width="32.88671875" style="18" bestFit="1" customWidth="1"/>
    <col min="6662" max="6662" width="30.44140625" style="18" customWidth="1"/>
    <col min="6663" max="6663" width="24.44140625" style="18" customWidth="1"/>
    <col min="6664" max="6664" width="25" style="18" customWidth="1"/>
    <col min="6665" max="6665" width="22.88671875" style="18" customWidth="1"/>
    <col min="6666" max="6912" width="11.44140625" style="18"/>
    <col min="6913" max="6913" width="11.44140625" style="18" customWidth="1"/>
    <col min="6914" max="6914" width="77.109375" style="18" bestFit="1" customWidth="1"/>
    <col min="6915" max="6915" width="65.33203125" style="18" customWidth="1"/>
    <col min="6916" max="6916" width="19.44140625" style="18" bestFit="1" customWidth="1"/>
    <col min="6917" max="6917" width="32.88671875" style="18" bestFit="1" customWidth="1"/>
    <col min="6918" max="6918" width="30.44140625" style="18" customWidth="1"/>
    <col min="6919" max="6919" width="24.44140625" style="18" customWidth="1"/>
    <col min="6920" max="6920" width="25" style="18" customWidth="1"/>
    <col min="6921" max="6921" width="22.88671875" style="18" customWidth="1"/>
    <col min="6922" max="7168" width="11.44140625" style="18"/>
    <col min="7169" max="7169" width="11.44140625" style="18" customWidth="1"/>
    <col min="7170" max="7170" width="77.109375" style="18" bestFit="1" customWidth="1"/>
    <col min="7171" max="7171" width="65.33203125" style="18" customWidth="1"/>
    <col min="7172" max="7172" width="19.44140625" style="18" bestFit="1" customWidth="1"/>
    <col min="7173" max="7173" width="32.88671875" style="18" bestFit="1" customWidth="1"/>
    <col min="7174" max="7174" width="30.44140625" style="18" customWidth="1"/>
    <col min="7175" max="7175" width="24.44140625" style="18" customWidth="1"/>
    <col min="7176" max="7176" width="25" style="18" customWidth="1"/>
    <col min="7177" max="7177" width="22.88671875" style="18" customWidth="1"/>
    <col min="7178" max="7424" width="11.44140625" style="18"/>
    <col min="7425" max="7425" width="11.44140625" style="18" customWidth="1"/>
    <col min="7426" max="7426" width="77.109375" style="18" bestFit="1" customWidth="1"/>
    <col min="7427" max="7427" width="65.33203125" style="18" customWidth="1"/>
    <col min="7428" max="7428" width="19.44140625" style="18" bestFit="1" customWidth="1"/>
    <col min="7429" max="7429" width="32.88671875" style="18" bestFit="1" customWidth="1"/>
    <col min="7430" max="7430" width="30.44140625" style="18" customWidth="1"/>
    <col min="7431" max="7431" width="24.44140625" style="18" customWidth="1"/>
    <col min="7432" max="7432" width="25" style="18" customWidth="1"/>
    <col min="7433" max="7433" width="22.88671875" style="18" customWidth="1"/>
    <col min="7434" max="7680" width="11.44140625" style="18"/>
    <col min="7681" max="7681" width="11.44140625" style="18" customWidth="1"/>
    <col min="7682" max="7682" width="77.109375" style="18" bestFit="1" customWidth="1"/>
    <col min="7683" max="7683" width="65.33203125" style="18" customWidth="1"/>
    <col min="7684" max="7684" width="19.44140625" style="18" bestFit="1" customWidth="1"/>
    <col min="7685" max="7685" width="32.88671875" style="18" bestFit="1" customWidth="1"/>
    <col min="7686" max="7686" width="30.44140625" style="18" customWidth="1"/>
    <col min="7687" max="7687" width="24.44140625" style="18" customWidth="1"/>
    <col min="7688" max="7688" width="25" style="18" customWidth="1"/>
    <col min="7689" max="7689" width="22.88671875" style="18" customWidth="1"/>
    <col min="7690" max="7936" width="11.44140625" style="18"/>
    <col min="7937" max="7937" width="11.44140625" style="18" customWidth="1"/>
    <col min="7938" max="7938" width="77.109375" style="18" bestFit="1" customWidth="1"/>
    <col min="7939" max="7939" width="65.33203125" style="18" customWidth="1"/>
    <col min="7940" max="7940" width="19.44140625" style="18" bestFit="1" customWidth="1"/>
    <col min="7941" max="7941" width="32.88671875" style="18" bestFit="1" customWidth="1"/>
    <col min="7942" max="7942" width="30.44140625" style="18" customWidth="1"/>
    <col min="7943" max="7943" width="24.44140625" style="18" customWidth="1"/>
    <col min="7944" max="7944" width="25" style="18" customWidth="1"/>
    <col min="7945" max="7945" width="22.88671875" style="18" customWidth="1"/>
    <col min="7946" max="8192" width="11.44140625" style="18"/>
    <col min="8193" max="8193" width="11.44140625" style="18" customWidth="1"/>
    <col min="8194" max="8194" width="77.109375" style="18" bestFit="1" customWidth="1"/>
    <col min="8195" max="8195" width="65.33203125" style="18" customWidth="1"/>
    <col min="8196" max="8196" width="19.44140625" style="18" bestFit="1" customWidth="1"/>
    <col min="8197" max="8197" width="32.88671875" style="18" bestFit="1" customWidth="1"/>
    <col min="8198" max="8198" width="30.44140625" style="18" customWidth="1"/>
    <col min="8199" max="8199" width="24.44140625" style="18" customWidth="1"/>
    <col min="8200" max="8200" width="25" style="18" customWidth="1"/>
    <col min="8201" max="8201" width="22.88671875" style="18" customWidth="1"/>
    <col min="8202" max="8448" width="11.44140625" style="18"/>
    <col min="8449" max="8449" width="11.44140625" style="18" customWidth="1"/>
    <col min="8450" max="8450" width="77.109375" style="18" bestFit="1" customWidth="1"/>
    <col min="8451" max="8451" width="65.33203125" style="18" customWidth="1"/>
    <col min="8452" max="8452" width="19.44140625" style="18" bestFit="1" customWidth="1"/>
    <col min="8453" max="8453" width="32.88671875" style="18" bestFit="1" customWidth="1"/>
    <col min="8454" max="8454" width="30.44140625" style="18" customWidth="1"/>
    <col min="8455" max="8455" width="24.44140625" style="18" customWidth="1"/>
    <col min="8456" max="8456" width="25" style="18" customWidth="1"/>
    <col min="8457" max="8457" width="22.88671875" style="18" customWidth="1"/>
    <col min="8458" max="8704" width="11.44140625" style="18"/>
    <col min="8705" max="8705" width="11.44140625" style="18" customWidth="1"/>
    <col min="8706" max="8706" width="77.109375" style="18" bestFit="1" customWidth="1"/>
    <col min="8707" max="8707" width="65.33203125" style="18" customWidth="1"/>
    <col min="8708" max="8708" width="19.44140625" style="18" bestFit="1" customWidth="1"/>
    <col min="8709" max="8709" width="32.88671875" style="18" bestFit="1" customWidth="1"/>
    <col min="8710" max="8710" width="30.44140625" style="18" customWidth="1"/>
    <col min="8711" max="8711" width="24.44140625" style="18" customWidth="1"/>
    <col min="8712" max="8712" width="25" style="18" customWidth="1"/>
    <col min="8713" max="8713" width="22.88671875" style="18" customWidth="1"/>
    <col min="8714" max="8960" width="11.44140625" style="18"/>
    <col min="8961" max="8961" width="11.44140625" style="18" customWidth="1"/>
    <col min="8962" max="8962" width="77.109375" style="18" bestFit="1" customWidth="1"/>
    <col min="8963" max="8963" width="65.33203125" style="18" customWidth="1"/>
    <col min="8964" max="8964" width="19.44140625" style="18" bestFit="1" customWidth="1"/>
    <col min="8965" max="8965" width="32.88671875" style="18" bestFit="1" customWidth="1"/>
    <col min="8966" max="8966" width="30.44140625" style="18" customWidth="1"/>
    <col min="8967" max="8967" width="24.44140625" style="18" customWidth="1"/>
    <col min="8968" max="8968" width="25" style="18" customWidth="1"/>
    <col min="8969" max="8969" width="22.88671875" style="18" customWidth="1"/>
    <col min="8970" max="9216" width="11.44140625" style="18"/>
    <col min="9217" max="9217" width="11.44140625" style="18" customWidth="1"/>
    <col min="9218" max="9218" width="77.109375" style="18" bestFit="1" customWidth="1"/>
    <col min="9219" max="9219" width="65.33203125" style="18" customWidth="1"/>
    <col min="9220" max="9220" width="19.44140625" style="18" bestFit="1" customWidth="1"/>
    <col min="9221" max="9221" width="32.88671875" style="18" bestFit="1" customWidth="1"/>
    <col min="9222" max="9222" width="30.44140625" style="18" customWidth="1"/>
    <col min="9223" max="9223" width="24.44140625" style="18" customWidth="1"/>
    <col min="9224" max="9224" width="25" style="18" customWidth="1"/>
    <col min="9225" max="9225" width="22.88671875" style="18" customWidth="1"/>
    <col min="9226" max="9472" width="11.44140625" style="18"/>
    <col min="9473" max="9473" width="11.44140625" style="18" customWidth="1"/>
    <col min="9474" max="9474" width="77.109375" style="18" bestFit="1" customWidth="1"/>
    <col min="9475" max="9475" width="65.33203125" style="18" customWidth="1"/>
    <col min="9476" max="9476" width="19.44140625" style="18" bestFit="1" customWidth="1"/>
    <col min="9477" max="9477" width="32.88671875" style="18" bestFit="1" customWidth="1"/>
    <col min="9478" max="9478" width="30.44140625" style="18" customWidth="1"/>
    <col min="9479" max="9479" width="24.44140625" style="18" customWidth="1"/>
    <col min="9480" max="9480" width="25" style="18" customWidth="1"/>
    <col min="9481" max="9481" width="22.88671875" style="18" customWidth="1"/>
    <col min="9482" max="9728" width="11.44140625" style="18"/>
    <col min="9729" max="9729" width="11.44140625" style="18" customWidth="1"/>
    <col min="9730" max="9730" width="77.109375" style="18" bestFit="1" customWidth="1"/>
    <col min="9731" max="9731" width="65.33203125" style="18" customWidth="1"/>
    <col min="9732" max="9732" width="19.44140625" style="18" bestFit="1" customWidth="1"/>
    <col min="9733" max="9733" width="32.88671875" style="18" bestFit="1" customWidth="1"/>
    <col min="9734" max="9734" width="30.44140625" style="18" customWidth="1"/>
    <col min="9735" max="9735" width="24.44140625" style="18" customWidth="1"/>
    <col min="9736" max="9736" width="25" style="18" customWidth="1"/>
    <col min="9737" max="9737" width="22.88671875" style="18" customWidth="1"/>
    <col min="9738" max="9984" width="11.44140625" style="18"/>
    <col min="9985" max="9985" width="11.44140625" style="18" customWidth="1"/>
    <col min="9986" max="9986" width="77.109375" style="18" bestFit="1" customWidth="1"/>
    <col min="9987" max="9987" width="65.33203125" style="18" customWidth="1"/>
    <col min="9988" max="9988" width="19.44140625" style="18" bestFit="1" customWidth="1"/>
    <col min="9989" max="9989" width="32.88671875" style="18" bestFit="1" customWidth="1"/>
    <col min="9990" max="9990" width="30.44140625" style="18" customWidth="1"/>
    <col min="9991" max="9991" width="24.44140625" style="18" customWidth="1"/>
    <col min="9992" max="9992" width="25" style="18" customWidth="1"/>
    <col min="9993" max="9993" width="22.88671875" style="18" customWidth="1"/>
    <col min="9994" max="10240" width="11.44140625" style="18"/>
    <col min="10241" max="10241" width="11.44140625" style="18" customWidth="1"/>
    <col min="10242" max="10242" width="77.109375" style="18" bestFit="1" customWidth="1"/>
    <col min="10243" max="10243" width="65.33203125" style="18" customWidth="1"/>
    <col min="10244" max="10244" width="19.44140625" style="18" bestFit="1" customWidth="1"/>
    <col min="10245" max="10245" width="32.88671875" style="18" bestFit="1" customWidth="1"/>
    <col min="10246" max="10246" width="30.44140625" style="18" customWidth="1"/>
    <col min="10247" max="10247" width="24.44140625" style="18" customWidth="1"/>
    <col min="10248" max="10248" width="25" style="18" customWidth="1"/>
    <col min="10249" max="10249" width="22.88671875" style="18" customWidth="1"/>
    <col min="10250" max="10496" width="11.44140625" style="18"/>
    <col min="10497" max="10497" width="11.44140625" style="18" customWidth="1"/>
    <col min="10498" max="10498" width="77.109375" style="18" bestFit="1" customWidth="1"/>
    <col min="10499" max="10499" width="65.33203125" style="18" customWidth="1"/>
    <col min="10500" max="10500" width="19.44140625" style="18" bestFit="1" customWidth="1"/>
    <col min="10501" max="10501" width="32.88671875" style="18" bestFit="1" customWidth="1"/>
    <col min="10502" max="10502" width="30.44140625" style="18" customWidth="1"/>
    <col min="10503" max="10503" width="24.44140625" style="18" customWidth="1"/>
    <col min="10504" max="10504" width="25" style="18" customWidth="1"/>
    <col min="10505" max="10505" width="22.88671875" style="18" customWidth="1"/>
    <col min="10506" max="10752" width="11.44140625" style="18"/>
    <col min="10753" max="10753" width="11.44140625" style="18" customWidth="1"/>
    <col min="10754" max="10754" width="77.109375" style="18" bestFit="1" customWidth="1"/>
    <col min="10755" max="10755" width="65.33203125" style="18" customWidth="1"/>
    <col min="10756" max="10756" width="19.44140625" style="18" bestFit="1" customWidth="1"/>
    <col min="10757" max="10757" width="32.88671875" style="18" bestFit="1" customWidth="1"/>
    <col min="10758" max="10758" width="30.44140625" style="18" customWidth="1"/>
    <col min="10759" max="10759" width="24.44140625" style="18" customWidth="1"/>
    <col min="10760" max="10760" width="25" style="18" customWidth="1"/>
    <col min="10761" max="10761" width="22.88671875" style="18" customWidth="1"/>
    <col min="10762" max="11008" width="11.44140625" style="18"/>
    <col min="11009" max="11009" width="11.44140625" style="18" customWidth="1"/>
    <col min="11010" max="11010" width="77.109375" style="18" bestFit="1" customWidth="1"/>
    <col min="11011" max="11011" width="65.33203125" style="18" customWidth="1"/>
    <col min="11012" max="11012" width="19.44140625" style="18" bestFit="1" customWidth="1"/>
    <col min="11013" max="11013" width="32.88671875" style="18" bestFit="1" customWidth="1"/>
    <col min="11014" max="11014" width="30.44140625" style="18" customWidth="1"/>
    <col min="11015" max="11015" width="24.44140625" style="18" customWidth="1"/>
    <col min="11016" max="11016" width="25" style="18" customWidth="1"/>
    <col min="11017" max="11017" width="22.88671875" style="18" customWidth="1"/>
    <col min="11018" max="11264" width="11.44140625" style="18"/>
    <col min="11265" max="11265" width="11.44140625" style="18" customWidth="1"/>
    <col min="11266" max="11266" width="77.109375" style="18" bestFit="1" customWidth="1"/>
    <col min="11267" max="11267" width="65.33203125" style="18" customWidth="1"/>
    <col min="11268" max="11268" width="19.44140625" style="18" bestFit="1" customWidth="1"/>
    <col min="11269" max="11269" width="32.88671875" style="18" bestFit="1" customWidth="1"/>
    <col min="11270" max="11270" width="30.44140625" style="18" customWidth="1"/>
    <col min="11271" max="11271" width="24.44140625" style="18" customWidth="1"/>
    <col min="11272" max="11272" width="25" style="18" customWidth="1"/>
    <col min="11273" max="11273" width="22.88671875" style="18" customWidth="1"/>
    <col min="11274" max="11520" width="11.44140625" style="18"/>
    <col min="11521" max="11521" width="11.44140625" style="18" customWidth="1"/>
    <col min="11522" max="11522" width="77.109375" style="18" bestFit="1" customWidth="1"/>
    <col min="11523" max="11523" width="65.33203125" style="18" customWidth="1"/>
    <col min="11524" max="11524" width="19.44140625" style="18" bestFit="1" customWidth="1"/>
    <col min="11525" max="11525" width="32.88671875" style="18" bestFit="1" customWidth="1"/>
    <col min="11526" max="11526" width="30.44140625" style="18" customWidth="1"/>
    <col min="11527" max="11527" width="24.44140625" style="18" customWidth="1"/>
    <col min="11528" max="11528" width="25" style="18" customWidth="1"/>
    <col min="11529" max="11529" width="22.88671875" style="18" customWidth="1"/>
    <col min="11530" max="11776" width="11.44140625" style="18"/>
    <col min="11777" max="11777" width="11.44140625" style="18" customWidth="1"/>
    <col min="11778" max="11778" width="77.109375" style="18" bestFit="1" customWidth="1"/>
    <col min="11779" max="11779" width="65.33203125" style="18" customWidth="1"/>
    <col min="11780" max="11780" width="19.44140625" style="18" bestFit="1" customWidth="1"/>
    <col min="11781" max="11781" width="32.88671875" style="18" bestFit="1" customWidth="1"/>
    <col min="11782" max="11782" width="30.44140625" style="18" customWidth="1"/>
    <col min="11783" max="11783" width="24.44140625" style="18" customWidth="1"/>
    <col min="11784" max="11784" width="25" style="18" customWidth="1"/>
    <col min="11785" max="11785" width="22.88671875" style="18" customWidth="1"/>
    <col min="11786" max="12032" width="11.44140625" style="18"/>
    <col min="12033" max="12033" width="11.44140625" style="18" customWidth="1"/>
    <col min="12034" max="12034" width="77.109375" style="18" bestFit="1" customWidth="1"/>
    <col min="12035" max="12035" width="65.33203125" style="18" customWidth="1"/>
    <col min="12036" max="12036" width="19.44140625" style="18" bestFit="1" customWidth="1"/>
    <col min="12037" max="12037" width="32.88671875" style="18" bestFit="1" customWidth="1"/>
    <col min="12038" max="12038" width="30.44140625" style="18" customWidth="1"/>
    <col min="12039" max="12039" width="24.44140625" style="18" customWidth="1"/>
    <col min="12040" max="12040" width="25" style="18" customWidth="1"/>
    <col min="12041" max="12041" width="22.88671875" style="18" customWidth="1"/>
    <col min="12042" max="12288" width="11.44140625" style="18"/>
    <col min="12289" max="12289" width="11.44140625" style="18" customWidth="1"/>
    <col min="12290" max="12290" width="77.109375" style="18" bestFit="1" customWidth="1"/>
    <col min="12291" max="12291" width="65.33203125" style="18" customWidth="1"/>
    <col min="12292" max="12292" width="19.44140625" style="18" bestFit="1" customWidth="1"/>
    <col min="12293" max="12293" width="32.88671875" style="18" bestFit="1" customWidth="1"/>
    <col min="12294" max="12294" width="30.44140625" style="18" customWidth="1"/>
    <col min="12295" max="12295" width="24.44140625" style="18" customWidth="1"/>
    <col min="12296" max="12296" width="25" style="18" customWidth="1"/>
    <col min="12297" max="12297" width="22.88671875" style="18" customWidth="1"/>
    <col min="12298" max="12544" width="11.44140625" style="18"/>
    <col min="12545" max="12545" width="11.44140625" style="18" customWidth="1"/>
    <col min="12546" max="12546" width="77.109375" style="18" bestFit="1" customWidth="1"/>
    <col min="12547" max="12547" width="65.33203125" style="18" customWidth="1"/>
    <col min="12548" max="12548" width="19.44140625" style="18" bestFit="1" customWidth="1"/>
    <col min="12549" max="12549" width="32.88671875" style="18" bestFit="1" customWidth="1"/>
    <col min="12550" max="12550" width="30.44140625" style="18" customWidth="1"/>
    <col min="12551" max="12551" width="24.44140625" style="18" customWidth="1"/>
    <col min="12552" max="12552" width="25" style="18" customWidth="1"/>
    <col min="12553" max="12553" width="22.88671875" style="18" customWidth="1"/>
    <col min="12554" max="12800" width="11.44140625" style="18"/>
    <col min="12801" max="12801" width="11.44140625" style="18" customWidth="1"/>
    <col min="12802" max="12802" width="77.109375" style="18" bestFit="1" customWidth="1"/>
    <col min="12803" max="12803" width="65.33203125" style="18" customWidth="1"/>
    <col min="12804" max="12804" width="19.44140625" style="18" bestFit="1" customWidth="1"/>
    <col min="12805" max="12805" width="32.88671875" style="18" bestFit="1" customWidth="1"/>
    <col min="12806" max="12806" width="30.44140625" style="18" customWidth="1"/>
    <col min="12807" max="12807" width="24.44140625" style="18" customWidth="1"/>
    <col min="12808" max="12808" width="25" style="18" customWidth="1"/>
    <col min="12809" max="12809" width="22.88671875" style="18" customWidth="1"/>
    <col min="12810" max="13056" width="11.44140625" style="18"/>
    <col min="13057" max="13057" width="11.44140625" style="18" customWidth="1"/>
    <col min="13058" max="13058" width="77.109375" style="18" bestFit="1" customWidth="1"/>
    <col min="13059" max="13059" width="65.33203125" style="18" customWidth="1"/>
    <col min="13060" max="13060" width="19.44140625" style="18" bestFit="1" customWidth="1"/>
    <col min="13061" max="13061" width="32.88671875" style="18" bestFit="1" customWidth="1"/>
    <col min="13062" max="13062" width="30.44140625" style="18" customWidth="1"/>
    <col min="13063" max="13063" width="24.44140625" style="18" customWidth="1"/>
    <col min="13064" max="13064" width="25" style="18" customWidth="1"/>
    <col min="13065" max="13065" width="22.88671875" style="18" customWidth="1"/>
    <col min="13066" max="13312" width="11.44140625" style="18"/>
    <col min="13313" max="13313" width="11.44140625" style="18" customWidth="1"/>
    <col min="13314" max="13314" width="77.109375" style="18" bestFit="1" customWidth="1"/>
    <col min="13315" max="13315" width="65.33203125" style="18" customWidth="1"/>
    <col min="13316" max="13316" width="19.44140625" style="18" bestFit="1" customWidth="1"/>
    <col min="13317" max="13317" width="32.88671875" style="18" bestFit="1" customWidth="1"/>
    <col min="13318" max="13318" width="30.44140625" style="18" customWidth="1"/>
    <col min="13319" max="13319" width="24.44140625" style="18" customWidth="1"/>
    <col min="13320" max="13320" width="25" style="18" customWidth="1"/>
    <col min="13321" max="13321" width="22.88671875" style="18" customWidth="1"/>
    <col min="13322" max="13568" width="11.44140625" style="18"/>
    <col min="13569" max="13569" width="11.44140625" style="18" customWidth="1"/>
    <col min="13570" max="13570" width="77.109375" style="18" bestFit="1" customWidth="1"/>
    <col min="13571" max="13571" width="65.33203125" style="18" customWidth="1"/>
    <col min="13572" max="13572" width="19.44140625" style="18" bestFit="1" customWidth="1"/>
    <col min="13573" max="13573" width="32.88671875" style="18" bestFit="1" customWidth="1"/>
    <col min="13574" max="13574" width="30.44140625" style="18" customWidth="1"/>
    <col min="13575" max="13575" width="24.44140625" style="18" customWidth="1"/>
    <col min="13576" max="13576" width="25" style="18" customWidth="1"/>
    <col min="13577" max="13577" width="22.88671875" style="18" customWidth="1"/>
    <col min="13578" max="13824" width="11.44140625" style="18"/>
    <col min="13825" max="13825" width="11.44140625" style="18" customWidth="1"/>
    <col min="13826" max="13826" width="77.109375" style="18" bestFit="1" customWidth="1"/>
    <col min="13827" max="13827" width="65.33203125" style="18" customWidth="1"/>
    <col min="13828" max="13828" width="19.44140625" style="18" bestFit="1" customWidth="1"/>
    <col min="13829" max="13829" width="32.88671875" style="18" bestFit="1" customWidth="1"/>
    <col min="13830" max="13830" width="30.44140625" style="18" customWidth="1"/>
    <col min="13831" max="13831" width="24.44140625" style="18" customWidth="1"/>
    <col min="13832" max="13832" width="25" style="18" customWidth="1"/>
    <col min="13833" max="13833" width="22.88671875" style="18" customWidth="1"/>
    <col min="13834" max="14080" width="11.44140625" style="18"/>
    <col min="14081" max="14081" width="11.44140625" style="18" customWidth="1"/>
    <col min="14082" max="14082" width="77.109375" style="18" bestFit="1" customWidth="1"/>
    <col min="14083" max="14083" width="65.33203125" style="18" customWidth="1"/>
    <col min="14084" max="14084" width="19.44140625" style="18" bestFit="1" customWidth="1"/>
    <col min="14085" max="14085" width="32.88671875" style="18" bestFit="1" customWidth="1"/>
    <col min="14086" max="14086" width="30.44140625" style="18" customWidth="1"/>
    <col min="14087" max="14087" width="24.44140625" style="18" customWidth="1"/>
    <col min="14088" max="14088" width="25" style="18" customWidth="1"/>
    <col min="14089" max="14089" width="22.88671875" style="18" customWidth="1"/>
    <col min="14090" max="14336" width="11.44140625" style="18"/>
    <col min="14337" max="14337" width="11.44140625" style="18" customWidth="1"/>
    <col min="14338" max="14338" width="77.109375" style="18" bestFit="1" customWidth="1"/>
    <col min="14339" max="14339" width="65.33203125" style="18" customWidth="1"/>
    <col min="14340" max="14340" width="19.44140625" style="18" bestFit="1" customWidth="1"/>
    <col min="14341" max="14341" width="32.88671875" style="18" bestFit="1" customWidth="1"/>
    <col min="14342" max="14342" width="30.44140625" style="18" customWidth="1"/>
    <col min="14343" max="14343" width="24.44140625" style="18" customWidth="1"/>
    <col min="14344" max="14344" width="25" style="18" customWidth="1"/>
    <col min="14345" max="14345" width="22.88671875" style="18" customWidth="1"/>
    <col min="14346" max="14592" width="11.44140625" style="18"/>
    <col min="14593" max="14593" width="11.44140625" style="18" customWidth="1"/>
    <col min="14594" max="14594" width="77.109375" style="18" bestFit="1" customWidth="1"/>
    <col min="14595" max="14595" width="65.33203125" style="18" customWidth="1"/>
    <col min="14596" max="14596" width="19.44140625" style="18" bestFit="1" customWidth="1"/>
    <col min="14597" max="14597" width="32.88671875" style="18" bestFit="1" customWidth="1"/>
    <col min="14598" max="14598" width="30.44140625" style="18" customWidth="1"/>
    <col min="14599" max="14599" width="24.44140625" style="18" customWidth="1"/>
    <col min="14600" max="14600" width="25" style="18" customWidth="1"/>
    <col min="14601" max="14601" width="22.88671875" style="18" customWidth="1"/>
    <col min="14602" max="14848" width="11.44140625" style="18"/>
    <col min="14849" max="14849" width="11.44140625" style="18" customWidth="1"/>
    <col min="14850" max="14850" width="77.109375" style="18" bestFit="1" customWidth="1"/>
    <col min="14851" max="14851" width="65.33203125" style="18" customWidth="1"/>
    <col min="14852" max="14852" width="19.44140625" style="18" bestFit="1" customWidth="1"/>
    <col min="14853" max="14853" width="32.88671875" style="18" bestFit="1" customWidth="1"/>
    <col min="14854" max="14854" width="30.44140625" style="18" customWidth="1"/>
    <col min="14855" max="14855" width="24.44140625" style="18" customWidth="1"/>
    <col min="14856" max="14856" width="25" style="18" customWidth="1"/>
    <col min="14857" max="14857" width="22.88671875" style="18" customWidth="1"/>
    <col min="14858" max="15104" width="11.44140625" style="18"/>
    <col min="15105" max="15105" width="11.44140625" style="18" customWidth="1"/>
    <col min="15106" max="15106" width="77.109375" style="18" bestFit="1" customWidth="1"/>
    <col min="15107" max="15107" width="65.33203125" style="18" customWidth="1"/>
    <col min="15108" max="15108" width="19.44140625" style="18" bestFit="1" customWidth="1"/>
    <col min="15109" max="15109" width="32.88671875" style="18" bestFit="1" customWidth="1"/>
    <col min="15110" max="15110" width="30.44140625" style="18" customWidth="1"/>
    <col min="15111" max="15111" width="24.44140625" style="18" customWidth="1"/>
    <col min="15112" max="15112" width="25" style="18" customWidth="1"/>
    <col min="15113" max="15113" width="22.88671875" style="18" customWidth="1"/>
    <col min="15114" max="15360" width="11.44140625" style="18"/>
    <col min="15361" max="15361" width="11.44140625" style="18" customWidth="1"/>
    <col min="15362" max="15362" width="77.109375" style="18" bestFit="1" customWidth="1"/>
    <col min="15363" max="15363" width="65.33203125" style="18" customWidth="1"/>
    <col min="15364" max="15364" width="19.44140625" style="18" bestFit="1" customWidth="1"/>
    <col min="15365" max="15365" width="32.88671875" style="18" bestFit="1" customWidth="1"/>
    <col min="15366" max="15366" width="30.44140625" style="18" customWidth="1"/>
    <col min="15367" max="15367" width="24.44140625" style="18" customWidth="1"/>
    <col min="15368" max="15368" width="25" style="18" customWidth="1"/>
    <col min="15369" max="15369" width="22.88671875" style="18" customWidth="1"/>
    <col min="15370" max="15616" width="11.44140625" style="18"/>
    <col min="15617" max="15617" width="11.44140625" style="18" customWidth="1"/>
    <col min="15618" max="15618" width="77.109375" style="18" bestFit="1" customWidth="1"/>
    <col min="15619" max="15619" width="65.33203125" style="18" customWidth="1"/>
    <col min="15620" max="15620" width="19.44140625" style="18" bestFit="1" customWidth="1"/>
    <col min="15621" max="15621" width="32.88671875" style="18" bestFit="1" customWidth="1"/>
    <col min="15622" max="15622" width="30.44140625" style="18" customWidth="1"/>
    <col min="15623" max="15623" width="24.44140625" style="18" customWidth="1"/>
    <col min="15624" max="15624" width="25" style="18" customWidth="1"/>
    <col min="15625" max="15625" width="22.88671875" style="18" customWidth="1"/>
    <col min="15626" max="15872" width="11.44140625" style="18"/>
    <col min="15873" max="15873" width="11.44140625" style="18" customWidth="1"/>
    <col min="15874" max="15874" width="77.109375" style="18" bestFit="1" customWidth="1"/>
    <col min="15875" max="15875" width="65.33203125" style="18" customWidth="1"/>
    <col min="15876" max="15876" width="19.44140625" style="18" bestFit="1" customWidth="1"/>
    <col min="15877" max="15877" width="32.88671875" style="18" bestFit="1" customWidth="1"/>
    <col min="15878" max="15878" width="30.44140625" style="18" customWidth="1"/>
    <col min="15879" max="15879" width="24.44140625" style="18" customWidth="1"/>
    <col min="15880" max="15880" width="25" style="18" customWidth="1"/>
    <col min="15881" max="15881" width="22.88671875" style="18" customWidth="1"/>
    <col min="15882" max="16128" width="11.44140625" style="18"/>
    <col min="16129" max="16129" width="11.44140625" style="18" customWidth="1"/>
    <col min="16130" max="16130" width="77.109375" style="18" bestFit="1" customWidth="1"/>
    <col min="16131" max="16131" width="65.33203125" style="18" customWidth="1"/>
    <col min="16132" max="16132" width="19.44140625" style="18" bestFit="1" customWidth="1"/>
    <col min="16133" max="16133" width="32.88671875" style="18" bestFit="1" customWidth="1"/>
    <col min="16134" max="16134" width="30.44140625" style="18" customWidth="1"/>
    <col min="16135" max="16135" width="24.44140625" style="18" customWidth="1"/>
    <col min="16136" max="16136" width="25" style="18" customWidth="1"/>
    <col min="16137" max="16137" width="22.88671875" style="18" customWidth="1"/>
    <col min="16138" max="16384" width="11.44140625" style="18"/>
  </cols>
  <sheetData>
    <row r="2" spans="1:9" s="5" customFormat="1">
      <c r="A2" s="2360" t="s">
        <v>1307</v>
      </c>
      <c r="B2" s="2360"/>
      <c r="C2" s="2360"/>
      <c r="D2" s="2360"/>
      <c r="E2" s="2360"/>
      <c r="F2" s="2360"/>
      <c r="G2" s="2360"/>
      <c r="H2" s="2360"/>
      <c r="I2" s="2360"/>
    </row>
    <row r="3" spans="1:9" s="5" customFormat="1">
      <c r="A3" s="2360" t="s">
        <v>1308</v>
      </c>
      <c r="B3" s="2360"/>
      <c r="C3" s="2360"/>
      <c r="D3" s="2360"/>
      <c r="E3" s="2360"/>
      <c r="F3" s="2360"/>
      <c r="G3" s="2360"/>
      <c r="H3" s="2360"/>
      <c r="I3" s="2360"/>
    </row>
    <row r="5" spans="1:9">
      <c r="A5" s="2514" t="s">
        <v>327</v>
      </c>
      <c r="B5" s="2514" t="s">
        <v>1309</v>
      </c>
      <c r="C5" s="2514" t="s">
        <v>1310</v>
      </c>
      <c r="D5" s="2514" t="s">
        <v>1409</v>
      </c>
      <c r="E5" s="2514" t="s">
        <v>1819</v>
      </c>
      <c r="F5" s="2514" t="s">
        <v>1577</v>
      </c>
      <c r="G5" s="2511" t="s">
        <v>1311</v>
      </c>
      <c r="H5" s="2512"/>
      <c r="I5" s="2513"/>
    </row>
    <row r="6" spans="1:9" ht="31.2">
      <c r="A6" s="2514"/>
      <c r="B6" s="2514"/>
      <c r="C6" s="2514"/>
      <c r="D6" s="2514"/>
      <c r="E6" s="2514"/>
      <c r="F6" s="2514"/>
      <c r="G6" s="692" t="s">
        <v>1312</v>
      </c>
      <c r="H6" s="692" t="s">
        <v>1313</v>
      </c>
      <c r="I6" s="692" t="s">
        <v>1820</v>
      </c>
    </row>
    <row r="7" spans="1:9" ht="31.2">
      <c r="A7" s="1950" t="s">
        <v>14</v>
      </c>
      <c r="B7" s="19" t="s">
        <v>1314</v>
      </c>
      <c r="C7" s="19"/>
      <c r="D7" s="30">
        <v>6000000000</v>
      </c>
      <c r="E7" s="30">
        <f>SUM(E8:E8)</f>
        <v>8208988300</v>
      </c>
      <c r="F7" s="30">
        <f>SUM(F8:F8)</f>
        <v>7500000000</v>
      </c>
      <c r="G7" s="30">
        <f>E7-D7</f>
        <v>2208988300</v>
      </c>
      <c r="H7" s="1951">
        <f>E7/D7</f>
        <v>1.3681647166666666</v>
      </c>
      <c r="I7" s="1951">
        <f>F7/E7</f>
        <v>0.91363268236111383</v>
      </c>
    </row>
    <row r="8" spans="1:9" ht="31.2">
      <c r="A8" s="8">
        <v>1</v>
      </c>
      <c r="B8" s="8" t="s">
        <v>1996</v>
      </c>
      <c r="C8" s="8" t="s">
        <v>1318</v>
      </c>
      <c r="D8" s="25">
        <v>6000000000</v>
      </c>
      <c r="E8" s="25">
        <v>8208988300</v>
      </c>
      <c r="F8" s="25">
        <v>7500000000</v>
      </c>
      <c r="G8" s="25"/>
      <c r="H8" s="1952"/>
      <c r="I8" s="1952"/>
    </row>
    <row r="9" spans="1:9" ht="31.2">
      <c r="A9" s="153" t="s">
        <v>15</v>
      </c>
      <c r="B9" s="21" t="s">
        <v>1315</v>
      </c>
      <c r="C9" s="21"/>
      <c r="D9" s="26">
        <f>SUM(D10:D12)</f>
        <v>5872600574.184</v>
      </c>
      <c r="E9" s="26">
        <f>SUM(E10:E12)</f>
        <v>5996342456</v>
      </c>
      <c r="F9" s="26">
        <f>SUM(F10:F12)</f>
        <v>5559225216</v>
      </c>
      <c r="G9" s="26">
        <f>E9-D9</f>
        <v>123741881.81599998</v>
      </c>
      <c r="H9" s="1953">
        <f>E9/D9</f>
        <v>1.021071053658914</v>
      </c>
      <c r="I9" s="1953">
        <f>F9/E9</f>
        <v>0.92710268914634519</v>
      </c>
    </row>
    <row r="10" spans="1:9" ht="31.2">
      <c r="A10" s="8">
        <v>1</v>
      </c>
      <c r="B10" s="8" t="s">
        <v>1997</v>
      </c>
      <c r="C10" s="8" t="s">
        <v>1995</v>
      </c>
      <c r="D10" s="25">
        <v>4290000000</v>
      </c>
      <c r="E10" s="25">
        <v>4752117240</v>
      </c>
      <c r="F10" s="820">
        <v>4300000000</v>
      </c>
      <c r="G10" s="25"/>
      <c r="H10" s="1952"/>
      <c r="I10" s="1952"/>
    </row>
    <row r="11" spans="1:9">
      <c r="A11" s="8">
        <v>2</v>
      </c>
      <c r="B11" s="8" t="s">
        <v>1319</v>
      </c>
      <c r="C11" s="8" t="s">
        <v>1317</v>
      </c>
      <c r="D11" s="25">
        <v>625872000</v>
      </c>
      <c r="E11" s="25">
        <v>625872000</v>
      </c>
      <c r="F11" s="25">
        <f>'PHONG KHKD'!F23</f>
        <v>625872000</v>
      </c>
      <c r="G11" s="25"/>
      <c r="H11" s="1952"/>
      <c r="I11" s="1952"/>
    </row>
    <row r="12" spans="1:9">
      <c r="A12" s="8"/>
      <c r="B12" s="8"/>
      <c r="C12" s="8" t="s">
        <v>399</v>
      </c>
      <c r="D12" s="25">
        <v>956728574.18400002</v>
      </c>
      <c r="E12" s="25">
        <v>618353216</v>
      </c>
      <c r="F12" s="25">
        <f>E12+'PHONG TCHC'!G150</f>
        <v>633353216</v>
      </c>
      <c r="G12" s="25"/>
      <c r="H12" s="1952"/>
      <c r="I12" s="1952"/>
    </row>
    <row r="13" spans="1:9" s="5" customFormat="1">
      <c r="A13" s="21"/>
      <c r="B13" s="21" t="s">
        <v>1316</v>
      </c>
      <c r="C13" s="21"/>
      <c r="D13" s="26">
        <f t="shared" ref="D13:I13" si="0">D9+D7</f>
        <v>11872600574.184</v>
      </c>
      <c r="E13" s="26">
        <f t="shared" si="0"/>
        <v>14205330756</v>
      </c>
      <c r="F13" s="26">
        <f t="shared" si="0"/>
        <v>13059225216</v>
      </c>
      <c r="G13" s="26">
        <f t="shared" si="0"/>
        <v>2332730181.816</v>
      </c>
      <c r="H13" s="1953">
        <f t="shared" si="0"/>
        <v>2.3892357703255804</v>
      </c>
      <c r="I13" s="1953">
        <f t="shared" si="0"/>
        <v>1.840735371507459</v>
      </c>
    </row>
    <row r="14" spans="1:9">
      <c r="A14" s="8"/>
      <c r="B14" s="8"/>
      <c r="C14" s="8"/>
      <c r="D14" s="8"/>
      <c r="E14" s="8"/>
      <c r="F14" s="8"/>
      <c r="G14" s="8"/>
      <c r="H14" s="8"/>
      <c r="I14" s="8"/>
    </row>
    <row r="15" spans="1:9">
      <c r="A15" s="14"/>
      <c r="B15" s="14"/>
      <c r="C15" s="14"/>
      <c r="D15" s="14"/>
      <c r="E15" s="14"/>
      <c r="F15" s="14"/>
      <c r="G15" s="14"/>
      <c r="H15" s="14"/>
      <c r="I15" s="14"/>
    </row>
    <row r="16" spans="1:9">
      <c r="F16" s="2515" t="s">
        <v>2058</v>
      </c>
      <c r="G16" s="2515"/>
      <c r="H16" s="2515"/>
      <c r="I16" s="2515"/>
    </row>
    <row r="17" spans="2:9">
      <c r="B17" s="7" t="s">
        <v>392</v>
      </c>
      <c r="C17" s="7"/>
      <c r="D17" s="2360" t="s">
        <v>415</v>
      </c>
      <c r="E17" s="2360"/>
      <c r="F17" s="7"/>
      <c r="G17" s="2360" t="s">
        <v>182</v>
      </c>
      <c r="H17" s="2360"/>
      <c r="I17" s="2360"/>
    </row>
    <row r="19" spans="2:9">
      <c r="F19" s="28"/>
    </row>
    <row r="20" spans="2:9">
      <c r="F20" s="28"/>
    </row>
    <row r="22" spans="2:9">
      <c r="B22" s="7" t="s">
        <v>1812</v>
      </c>
      <c r="C22" s="5"/>
      <c r="D22" s="2360" t="s">
        <v>857</v>
      </c>
      <c r="E22" s="2360"/>
      <c r="F22" s="5"/>
      <c r="G22" s="2360" t="s">
        <v>1571</v>
      </c>
      <c r="H22" s="2360"/>
      <c r="I22" s="2360"/>
    </row>
  </sheetData>
  <mergeCells count="14">
    <mergeCell ref="F16:I16"/>
    <mergeCell ref="G17:I17"/>
    <mergeCell ref="G22:I22"/>
    <mergeCell ref="D17:E17"/>
    <mergeCell ref="D22:E22"/>
    <mergeCell ref="G5:I5"/>
    <mergeCell ref="A2:I2"/>
    <mergeCell ref="A3:I3"/>
    <mergeCell ref="A5:A6"/>
    <mergeCell ref="B5:B6"/>
    <mergeCell ref="C5:C6"/>
    <mergeCell ref="D5:D6"/>
    <mergeCell ref="E5:E6"/>
    <mergeCell ref="F5:F6"/>
  </mergeCells>
  <printOptions horizontalCentered="1"/>
  <pageMargins left="0" right="0" top="0.75" bottom="0.75" header="0.3" footer="0.3"/>
  <pageSetup paperSize="9" scale="7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N120"/>
  <sheetViews>
    <sheetView workbookViewId="0">
      <pane ySplit="7" topLeftCell="A8" activePane="bottomLeft" state="frozen"/>
      <selection pane="bottomLeft" activeCell="F18" sqref="F18"/>
    </sheetView>
  </sheetViews>
  <sheetFormatPr defaultColWidth="9.109375" defaultRowHeight="15.6"/>
  <cols>
    <col min="1" max="1" width="5.33203125" style="11" bestFit="1" customWidth="1"/>
    <col min="2" max="2" width="44.88671875" style="18" customWidth="1"/>
    <col min="3" max="3" width="8.44140625" style="11" customWidth="1"/>
    <col min="4" max="5" width="14" style="18" bestFit="1" customWidth="1"/>
    <col min="6" max="6" width="11.33203125" style="18" customWidth="1"/>
    <col min="7" max="7" width="12.33203125" style="18" bestFit="1" customWidth="1"/>
    <col min="8" max="8" width="13.88671875" style="18" bestFit="1" customWidth="1"/>
    <col min="9" max="9" width="10.88671875" style="18" customWidth="1"/>
    <col min="10" max="10" width="13.88671875" style="18" bestFit="1" customWidth="1"/>
    <col min="11" max="16384" width="9.109375" style="18"/>
  </cols>
  <sheetData>
    <row r="1" spans="1:10" ht="15.75" customHeight="1">
      <c r="A1" s="2360" t="s">
        <v>859</v>
      </c>
      <c r="B1" s="2360"/>
      <c r="C1" s="2360"/>
    </row>
    <row r="3" spans="1:10">
      <c r="A3" s="2360" t="s">
        <v>1154</v>
      </c>
      <c r="B3" s="2360"/>
      <c r="C3" s="2360"/>
      <c r="D3" s="2360"/>
      <c r="E3" s="2360"/>
      <c r="F3" s="2360"/>
      <c r="G3" s="2360"/>
      <c r="H3" s="2360"/>
      <c r="I3" s="2360"/>
      <c r="J3" s="2360"/>
    </row>
    <row r="4" spans="1:10">
      <c r="A4" s="2516" t="s">
        <v>1153</v>
      </c>
      <c r="B4" s="2516"/>
      <c r="C4" s="2516"/>
      <c r="D4" s="2516"/>
      <c r="E4" s="2516"/>
      <c r="F4" s="2516"/>
      <c r="G4" s="2516"/>
      <c r="H4" s="2516"/>
      <c r="I4" s="2516"/>
      <c r="J4" s="2516"/>
    </row>
    <row r="6" spans="1:10" ht="25.5" customHeight="1">
      <c r="A6" s="2402" t="s">
        <v>8</v>
      </c>
      <c r="B6" s="2402" t="s">
        <v>941</v>
      </c>
      <c r="C6" s="2402" t="s">
        <v>141</v>
      </c>
      <c r="D6" s="2402" t="s">
        <v>1821</v>
      </c>
      <c r="E6" s="2402" t="s">
        <v>1500</v>
      </c>
      <c r="F6" s="2402" t="s">
        <v>1502</v>
      </c>
      <c r="G6" s="2402"/>
      <c r="H6" s="2402"/>
      <c r="I6" s="2402" t="s">
        <v>1822</v>
      </c>
      <c r="J6" s="2402"/>
    </row>
    <row r="7" spans="1:10" ht="31.2">
      <c r="A7" s="2402"/>
      <c r="B7" s="2402"/>
      <c r="C7" s="2402"/>
      <c r="D7" s="2402"/>
      <c r="E7" s="2402"/>
      <c r="F7" s="27" t="s">
        <v>1152</v>
      </c>
      <c r="G7" s="27" t="s">
        <v>1151</v>
      </c>
      <c r="H7" s="27" t="s">
        <v>1543</v>
      </c>
      <c r="I7" s="27" t="s">
        <v>1150</v>
      </c>
      <c r="J7" s="27" t="s">
        <v>1823</v>
      </c>
    </row>
    <row r="8" spans="1:10">
      <c r="A8" s="27" t="s">
        <v>14</v>
      </c>
      <c r="B8" s="27" t="s">
        <v>15</v>
      </c>
      <c r="C8" s="27" t="s">
        <v>18</v>
      </c>
      <c r="D8" s="613">
        <v>1</v>
      </c>
      <c r="E8" s="613">
        <v>2</v>
      </c>
      <c r="F8" s="613">
        <v>3</v>
      </c>
      <c r="G8" s="613">
        <v>4</v>
      </c>
      <c r="H8" s="613">
        <v>5</v>
      </c>
      <c r="I8" s="613">
        <v>6</v>
      </c>
      <c r="J8" s="613">
        <v>7</v>
      </c>
    </row>
    <row r="9" spans="1:10" s="5" customFormat="1">
      <c r="A9" s="20" t="s">
        <v>13</v>
      </c>
      <c r="B9" s="19" t="s">
        <v>1149</v>
      </c>
      <c r="C9" s="20" t="s">
        <v>144</v>
      </c>
      <c r="D9" s="612">
        <v>21135</v>
      </c>
      <c r="E9" s="612">
        <f>E10+E14</f>
        <v>22015</v>
      </c>
      <c r="F9" s="612">
        <f>F10+F14</f>
        <v>21648</v>
      </c>
      <c r="G9" s="586">
        <f>F9/E9</f>
        <v>0.98332954803543038</v>
      </c>
      <c r="H9" s="586">
        <f>F9/D9</f>
        <v>1.0242725337118523</v>
      </c>
      <c r="I9" s="612">
        <f>I10+I14</f>
        <v>22176</v>
      </c>
      <c r="J9" s="586">
        <f>I9/F9</f>
        <v>1.024390243902439</v>
      </c>
    </row>
    <row r="10" spans="1:10">
      <c r="A10" s="22">
        <v>1</v>
      </c>
      <c r="B10" s="8" t="s">
        <v>1148</v>
      </c>
      <c r="C10" s="22" t="s">
        <v>144</v>
      </c>
      <c r="D10" s="609">
        <v>0</v>
      </c>
      <c r="E10" s="609">
        <v>0</v>
      </c>
      <c r="F10" s="609">
        <v>0</v>
      </c>
      <c r="G10" s="588"/>
      <c r="H10" s="588"/>
      <c r="I10" s="609">
        <v>0</v>
      </c>
      <c r="J10" s="588"/>
    </row>
    <row r="11" spans="1:10">
      <c r="A11" s="22"/>
      <c r="B11" s="8" t="s">
        <v>300</v>
      </c>
      <c r="C11" s="22"/>
      <c r="D11" s="609"/>
      <c r="E11" s="609"/>
      <c r="F11" s="609"/>
      <c r="G11" s="588"/>
      <c r="H11" s="588"/>
      <c r="I11" s="609"/>
      <c r="J11" s="588"/>
    </row>
    <row r="12" spans="1:10">
      <c r="A12" s="22"/>
      <c r="B12" s="8" t="s">
        <v>1146</v>
      </c>
      <c r="C12" s="22"/>
      <c r="D12" s="609"/>
      <c r="E12" s="609"/>
      <c r="F12" s="609"/>
      <c r="G12" s="588"/>
      <c r="H12" s="588"/>
      <c r="I12" s="609"/>
      <c r="J12" s="588"/>
    </row>
    <row r="13" spans="1:10">
      <c r="A13" s="22"/>
      <c r="B13" s="8" t="s">
        <v>1145</v>
      </c>
      <c r="C13" s="22"/>
      <c r="D13" s="609"/>
      <c r="E13" s="609"/>
      <c r="F13" s="609"/>
      <c r="G13" s="588"/>
      <c r="H13" s="588"/>
      <c r="I13" s="609"/>
      <c r="J13" s="588"/>
    </row>
    <row r="14" spans="1:10">
      <c r="A14" s="22">
        <v>2</v>
      </c>
      <c r="B14" s="8" t="s">
        <v>1147</v>
      </c>
      <c r="C14" s="22" t="s">
        <v>144</v>
      </c>
      <c r="D14" s="609">
        <v>21135</v>
      </c>
      <c r="E14" s="609">
        <f>'BANG TÍNH'!E10</f>
        <v>22015</v>
      </c>
      <c r="F14" s="609">
        <f>'BANG TÍNH'!F10</f>
        <v>21648</v>
      </c>
      <c r="G14" s="588">
        <f t="shared" ref="G14:G55" si="0">F14/E14</f>
        <v>0.98332954803543038</v>
      </c>
      <c r="H14" s="588">
        <f t="shared" ref="H14:H55" si="1">F14/D14</f>
        <v>1.0242725337118523</v>
      </c>
      <c r="I14" s="609">
        <f>'BANG TÍNH'!I10</f>
        <v>22176</v>
      </c>
      <c r="J14" s="588">
        <f t="shared" ref="J14:J55" si="2">I14/F14</f>
        <v>1.024390243902439</v>
      </c>
    </row>
    <row r="15" spans="1:10">
      <c r="A15" s="22"/>
      <c r="B15" s="8" t="s">
        <v>300</v>
      </c>
      <c r="C15" s="22"/>
      <c r="D15" s="609"/>
      <c r="E15" s="609"/>
      <c r="F15" s="609"/>
      <c r="G15" s="588"/>
      <c r="H15" s="588"/>
      <c r="I15" s="609"/>
      <c r="J15" s="588"/>
    </row>
    <row r="16" spans="1:10">
      <c r="A16" s="22"/>
      <c r="B16" s="8" t="s">
        <v>1146</v>
      </c>
      <c r="C16" s="22"/>
      <c r="D16" s="609">
        <v>0</v>
      </c>
      <c r="E16" s="609">
        <v>0</v>
      </c>
      <c r="F16" s="609">
        <v>0</v>
      </c>
      <c r="G16" s="588"/>
      <c r="H16" s="588"/>
      <c r="I16" s="609">
        <v>0</v>
      </c>
      <c r="J16" s="588"/>
    </row>
    <row r="17" spans="1:10">
      <c r="A17" s="22"/>
      <c r="B17" s="8" t="s">
        <v>1145</v>
      </c>
      <c r="C17" s="22"/>
      <c r="D17" s="609">
        <v>0</v>
      </c>
      <c r="E17" s="609">
        <v>0</v>
      </c>
      <c r="F17" s="609">
        <v>0</v>
      </c>
      <c r="G17" s="588"/>
      <c r="H17" s="588"/>
      <c r="I17" s="609">
        <v>0</v>
      </c>
      <c r="J17" s="588"/>
    </row>
    <row r="18" spans="1:10" s="5" customFormat="1">
      <c r="A18" s="31" t="s">
        <v>16</v>
      </c>
      <c r="B18" s="21" t="s">
        <v>1144</v>
      </c>
      <c r="C18" s="31" t="s">
        <v>1093</v>
      </c>
      <c r="D18" s="584">
        <v>337645.13526799995</v>
      </c>
      <c r="E18" s="584">
        <f>SUM(E19:E22)</f>
        <v>340269.5826293563</v>
      </c>
      <c r="F18" s="584">
        <f>SUM(F19:F22)</f>
        <v>357327.56436500006</v>
      </c>
      <c r="G18" s="585">
        <f t="shared" si="0"/>
        <v>1.0501307863131111</v>
      </c>
      <c r="H18" s="585">
        <f t="shared" si="1"/>
        <v>1.0582932405686152</v>
      </c>
      <c r="I18" s="584">
        <f>SUM(I19:I22)</f>
        <v>393112.84402063012</v>
      </c>
      <c r="J18" s="585">
        <f t="shared" si="2"/>
        <v>1.1001469889937636</v>
      </c>
    </row>
    <row r="19" spans="1:10">
      <c r="A19" s="22">
        <v>1</v>
      </c>
      <c r="B19" s="8" t="s">
        <v>1143</v>
      </c>
      <c r="C19" s="22" t="s">
        <v>1093</v>
      </c>
      <c r="D19" s="609">
        <v>0</v>
      </c>
      <c r="E19" s="609">
        <v>0</v>
      </c>
      <c r="F19" s="609">
        <v>0</v>
      </c>
      <c r="G19" s="588"/>
      <c r="H19" s="588"/>
      <c r="I19" s="609">
        <v>0</v>
      </c>
      <c r="J19" s="588"/>
    </row>
    <row r="20" spans="1:10">
      <c r="A20" s="22">
        <v>2</v>
      </c>
      <c r="B20" s="8" t="s">
        <v>1142</v>
      </c>
      <c r="C20" s="22" t="s">
        <v>1093</v>
      </c>
      <c r="D20" s="609">
        <v>327850.75292999996</v>
      </c>
      <c r="E20" s="609">
        <f>'BANG TÍNH'!E22</f>
        <v>328382</v>
      </c>
      <c r="F20" s="609">
        <f>'BANG TÍNH'!F22</f>
        <v>344350.31394700002</v>
      </c>
      <c r="G20" s="588">
        <f t="shared" si="0"/>
        <v>1.0486272510277665</v>
      </c>
      <c r="H20" s="588">
        <f t="shared" si="1"/>
        <v>1.0503264393006377</v>
      </c>
      <c r="I20" s="609">
        <f>'BANG TÍNH'!I22</f>
        <v>383104.45652499999</v>
      </c>
      <c r="J20" s="588">
        <f t="shared" si="2"/>
        <v>1.1125427827661709</v>
      </c>
    </row>
    <row r="21" spans="1:10">
      <c r="A21" s="22">
        <v>3</v>
      </c>
      <c r="B21" s="8" t="s">
        <v>1279</v>
      </c>
      <c r="C21" s="22" t="s">
        <v>1093</v>
      </c>
      <c r="D21" s="609">
        <v>9147.4900629999993</v>
      </c>
      <c r="E21" s="609">
        <f>'BANG TÍNH'!E122</f>
        <v>8887.582629356275</v>
      </c>
      <c r="F21" s="609">
        <f>'BANG TÍNH'!F122</f>
        <v>9982.0590090000005</v>
      </c>
      <c r="G21" s="588">
        <f t="shared" si="0"/>
        <v>1.123146689632859</v>
      </c>
      <c r="H21" s="588">
        <f t="shared" si="1"/>
        <v>1.0912347474828845</v>
      </c>
      <c r="I21" s="609">
        <f>'BANG TÍNH'!I122</f>
        <v>9708.387495630137</v>
      </c>
      <c r="J21" s="588">
        <f t="shared" si="2"/>
        <v>0.97258366103394933</v>
      </c>
    </row>
    <row r="22" spans="1:10">
      <c r="A22" s="22">
        <v>4</v>
      </c>
      <c r="B22" s="8" t="s">
        <v>1141</v>
      </c>
      <c r="C22" s="22" t="s">
        <v>1093</v>
      </c>
      <c r="D22" s="609">
        <v>646.89227500000004</v>
      </c>
      <c r="E22" s="609">
        <f>'BANG TÍNH'!E131</f>
        <v>3000</v>
      </c>
      <c r="F22" s="609">
        <f>'BANG TÍNH'!F131</f>
        <v>2995.191409</v>
      </c>
      <c r="G22" s="588"/>
      <c r="H22" s="588">
        <f t="shared" si="1"/>
        <v>4.6301239398785521</v>
      </c>
      <c r="I22" s="609">
        <f>'BANG TÍNH'!I131</f>
        <v>300</v>
      </c>
      <c r="J22" s="588">
        <f t="shared" si="2"/>
        <v>0.10016054369632442</v>
      </c>
    </row>
    <row r="23" spans="1:10" s="5" customFormat="1">
      <c r="A23" s="31" t="s">
        <v>17</v>
      </c>
      <c r="B23" s="21" t="s">
        <v>1140</v>
      </c>
      <c r="C23" s="31" t="s">
        <v>1093</v>
      </c>
      <c r="D23" s="584">
        <v>243669.32322533336</v>
      </c>
      <c r="E23" s="584">
        <f>E24+E25+E26+E29+E34+E35+E36</f>
        <v>241413.47691099654</v>
      </c>
      <c r="F23" s="584">
        <f>F24+F25+F26+F29+F34+F35+F36</f>
        <v>247026.03401239999</v>
      </c>
      <c r="G23" s="585">
        <f t="shared" si="0"/>
        <v>1.023248731484335</v>
      </c>
      <c r="H23" s="585">
        <f t="shared" si="1"/>
        <v>1.0137756806750866</v>
      </c>
      <c r="I23" s="584">
        <f>I24+I25+I26+I29+I34+I35+I36</f>
        <v>270727.64518982737</v>
      </c>
      <c r="J23" s="585">
        <f t="shared" si="2"/>
        <v>1.0959478270061107</v>
      </c>
    </row>
    <row r="24" spans="1:10">
      <c r="A24" s="22">
        <v>1</v>
      </c>
      <c r="B24" s="8" t="s">
        <v>166</v>
      </c>
      <c r="C24" s="22" t="s">
        <v>1093</v>
      </c>
      <c r="D24" s="609">
        <v>84220.824117000011</v>
      </c>
      <c r="E24" s="609">
        <f>'BANG TÍNH'!E30</f>
        <v>92681.018996621904</v>
      </c>
      <c r="F24" s="609">
        <f>'BANG TÍNH'!F30</f>
        <v>79872.221523</v>
      </c>
      <c r="G24" s="588">
        <f t="shared" si="0"/>
        <v>0.86179697189034177</v>
      </c>
      <c r="H24" s="588">
        <f t="shared" si="1"/>
        <v>0.94836665825118371</v>
      </c>
      <c r="I24" s="609">
        <f>'BANG TÍNH'!I30</f>
        <v>77219.186270022939</v>
      </c>
      <c r="J24" s="588">
        <f t="shared" si="2"/>
        <v>0.96678400572327772</v>
      </c>
    </row>
    <row r="25" spans="1:10">
      <c r="A25" s="22">
        <v>2</v>
      </c>
      <c r="B25" s="8" t="s">
        <v>187</v>
      </c>
      <c r="C25" s="22" t="s">
        <v>1093</v>
      </c>
      <c r="D25" s="609">
        <v>30879.606460333336</v>
      </c>
      <c r="E25" s="609">
        <f>'BANG TÍNH'!E44</f>
        <v>36817.631071999996</v>
      </c>
      <c r="F25" s="609">
        <f>'BANG TÍNH'!F44</f>
        <v>28341.858514</v>
      </c>
      <c r="G25" s="588">
        <f t="shared" si="0"/>
        <v>0.76979038815873557</v>
      </c>
      <c r="H25" s="588">
        <f t="shared" si="1"/>
        <v>0.91781799584806167</v>
      </c>
      <c r="I25" s="609">
        <f>'BANG TÍNH'!I44</f>
        <v>30711.16408942857</v>
      </c>
      <c r="J25" s="588">
        <f t="shared" si="2"/>
        <v>1.0835973962066816</v>
      </c>
    </row>
    <row r="26" spans="1:10">
      <c r="A26" s="22">
        <v>3</v>
      </c>
      <c r="B26" s="8" t="s">
        <v>184</v>
      </c>
      <c r="C26" s="22" t="s">
        <v>1093</v>
      </c>
      <c r="D26" s="609">
        <v>32701.714722999997</v>
      </c>
      <c r="E26" s="609">
        <f>E27+E28</f>
        <v>34101.084328440003</v>
      </c>
      <c r="F26" s="609">
        <f>F27+F28</f>
        <v>36438.263365999999</v>
      </c>
      <c r="G26" s="588">
        <f t="shared" si="0"/>
        <v>1.0685367953420417</v>
      </c>
      <c r="H26" s="588">
        <f t="shared" si="1"/>
        <v>1.1142615509507821</v>
      </c>
      <c r="I26" s="609">
        <f>I27+I28</f>
        <v>38388.590128559998</v>
      </c>
      <c r="J26" s="588">
        <f t="shared" si="2"/>
        <v>1.053524141449063</v>
      </c>
    </row>
    <row r="27" spans="1:10">
      <c r="A27" s="8"/>
      <c r="B27" s="8" t="s">
        <v>1139</v>
      </c>
      <c r="C27" s="9" t="s">
        <v>1093</v>
      </c>
      <c r="D27" s="609">
        <v>30017.696262999998</v>
      </c>
      <c r="E27" s="609">
        <f>'BANG TÍNH'!E48+'BANG TÍNH'!E49+'BANG TÍNH'!E98+'BANG TÍNH'!E53</f>
        <v>31203.819863000001</v>
      </c>
      <c r="F27" s="609">
        <f>'BANG TÍNH'!F48+'BANG TÍNH'!F49+'BANG TÍNH'!F98+'BANG TÍNH'!F53</f>
        <v>33688.834128000002</v>
      </c>
      <c r="G27" s="588">
        <f t="shared" si="0"/>
        <v>1.0796381428911725</v>
      </c>
      <c r="H27" s="588">
        <f t="shared" si="1"/>
        <v>1.122299120919718</v>
      </c>
      <c r="I27" s="609">
        <f>'BANG TÍNH'!I48+'BANG TÍNH'!I49+'BANG TÍNH'!I98+'BANG TÍNH'!I53</f>
        <v>35458.884826000001</v>
      </c>
      <c r="J27" s="588">
        <f t="shared" si="2"/>
        <v>1.0525411681293193</v>
      </c>
    </row>
    <row r="28" spans="1:10">
      <c r="A28" s="8"/>
      <c r="B28" s="8" t="s">
        <v>1138</v>
      </c>
      <c r="C28" s="9" t="s">
        <v>1093</v>
      </c>
      <c r="D28" s="609">
        <v>2684.0184600000002</v>
      </c>
      <c r="E28" s="609">
        <f>'BANG TÍNH'!E56+'BANG TÍNH'!E57</f>
        <v>2897.2644654400001</v>
      </c>
      <c r="F28" s="609">
        <f>'BANG TÍNH'!F56+'BANG TÍNH'!F57</f>
        <v>2749.4292379999997</v>
      </c>
      <c r="G28" s="588">
        <f t="shared" si="0"/>
        <v>0.9489742033551124</v>
      </c>
      <c r="H28" s="588">
        <f t="shared" si="1"/>
        <v>1.0243704650228074</v>
      </c>
      <c r="I28" s="609">
        <f>'BANG TÍNH'!I56+'BANG TÍNH'!I57</f>
        <v>2929.7053025599998</v>
      </c>
      <c r="J28" s="588">
        <f t="shared" si="2"/>
        <v>1.0655685413060993</v>
      </c>
    </row>
    <row r="29" spans="1:10">
      <c r="A29" s="22">
        <v>4</v>
      </c>
      <c r="B29" s="8" t="s">
        <v>233</v>
      </c>
      <c r="C29" s="22" t="s">
        <v>1093</v>
      </c>
      <c r="D29" s="609">
        <v>33631.607406999996</v>
      </c>
      <c r="E29" s="609">
        <f>SUM(E31:E33)</f>
        <v>25257.665612000001</v>
      </c>
      <c r="F29" s="609">
        <f>SUM(F31:F33)</f>
        <v>33024.098689000006</v>
      </c>
      <c r="G29" s="588">
        <f t="shared" si="0"/>
        <v>1.3074881581023921</v>
      </c>
      <c r="H29" s="588">
        <f t="shared" si="1"/>
        <v>0.98193637578340831</v>
      </c>
      <c r="I29" s="609">
        <f>SUM(I31:I33)</f>
        <v>32105.048563424971</v>
      </c>
      <c r="J29" s="588">
        <f t="shared" si="2"/>
        <v>0.97217031918932695</v>
      </c>
    </row>
    <row r="30" spans="1:10">
      <c r="A30" s="22"/>
      <c r="B30" s="8" t="s">
        <v>300</v>
      </c>
      <c r="C30" s="22" t="s">
        <v>1093</v>
      </c>
      <c r="D30" s="609"/>
      <c r="E30" s="609"/>
      <c r="F30" s="609"/>
      <c r="G30" s="588"/>
      <c r="H30" s="588"/>
      <c r="I30" s="609"/>
      <c r="J30" s="588"/>
    </row>
    <row r="31" spans="1:10">
      <c r="A31" s="8"/>
      <c r="B31" s="8" t="s">
        <v>1280</v>
      </c>
      <c r="C31" s="9" t="s">
        <v>1093</v>
      </c>
      <c r="D31" s="609">
        <v>3979.2</v>
      </c>
      <c r="E31" s="609">
        <f>'BANG TÍNH'!E50</f>
        <v>3340.2</v>
      </c>
      <c r="F31" s="609">
        <f>'BANG TÍNH'!F50</f>
        <v>3787.5</v>
      </c>
      <c r="G31" s="588">
        <f t="shared" si="0"/>
        <v>1.1339141368780312</v>
      </c>
      <c r="H31" s="588">
        <f t="shared" si="1"/>
        <v>0.9518244873341376</v>
      </c>
      <c r="I31" s="609">
        <f>'BANG TÍNH'!I50</f>
        <v>4345.2</v>
      </c>
      <c r="J31" s="588">
        <f t="shared" si="2"/>
        <v>1.1472475247524752</v>
      </c>
    </row>
    <row r="32" spans="1:10">
      <c r="A32" s="8"/>
      <c r="B32" s="8" t="s">
        <v>1281</v>
      </c>
      <c r="C32" s="9" t="s">
        <v>1093</v>
      </c>
      <c r="D32" s="609">
        <v>159.743403</v>
      </c>
      <c r="E32" s="609">
        <f>'BANG TÍNH'!E55</f>
        <v>177.75061199999999</v>
      </c>
      <c r="F32" s="609">
        <f>'BANG TÍNH'!F55</f>
        <v>200.52773500000001</v>
      </c>
      <c r="G32" s="588">
        <f t="shared" si="0"/>
        <v>1.1281408977652354</v>
      </c>
      <c r="H32" s="588">
        <f t="shared" si="1"/>
        <v>1.2553115260728482</v>
      </c>
      <c r="I32" s="609">
        <f>'BANG TÍNH'!I55</f>
        <v>255.91311719999999</v>
      </c>
      <c r="J32" s="588">
        <f t="shared" si="2"/>
        <v>1.2761981139416947</v>
      </c>
    </row>
    <row r="33" spans="1:14">
      <c r="A33" s="8"/>
      <c r="B33" s="8" t="s">
        <v>1282</v>
      </c>
      <c r="C33" s="9" t="s">
        <v>1093</v>
      </c>
      <c r="D33" s="609">
        <v>29492.664003999998</v>
      </c>
      <c r="E33" s="609">
        <f>'BANG TÍNH'!E99</f>
        <v>21739.715</v>
      </c>
      <c r="F33" s="609">
        <f>'BANG TÍNH'!F99</f>
        <v>29036.070954000006</v>
      </c>
      <c r="G33" s="588">
        <f t="shared" si="0"/>
        <v>1.3356233489721465</v>
      </c>
      <c r="H33" s="588">
        <f t="shared" si="1"/>
        <v>0.98451841956569042</v>
      </c>
      <c r="I33" s="609">
        <f>'BANG TÍNH'!I99</f>
        <v>27503.935446224972</v>
      </c>
      <c r="J33" s="588">
        <f t="shared" si="2"/>
        <v>0.94723337361303817</v>
      </c>
    </row>
    <row r="34" spans="1:14">
      <c r="A34" s="22">
        <v>5</v>
      </c>
      <c r="B34" s="8" t="s">
        <v>188</v>
      </c>
      <c r="C34" s="22" t="s">
        <v>1093</v>
      </c>
      <c r="D34" s="609">
        <v>61462.376923999997</v>
      </c>
      <c r="E34" s="609">
        <f>'BANG TÍNH'!E58</f>
        <v>50180.877997825002</v>
      </c>
      <c r="F34" s="609">
        <f>'BANG TÍNH'!F58</f>
        <v>68494.987673399999</v>
      </c>
      <c r="G34" s="588">
        <f t="shared" si="0"/>
        <v>1.3649619218772695</v>
      </c>
      <c r="H34" s="588">
        <f t="shared" si="1"/>
        <v>1.1144213924250932</v>
      </c>
      <c r="I34" s="609">
        <f>'BANG TÍNH'!I58</f>
        <v>91153.942272390908</v>
      </c>
      <c r="J34" s="588">
        <f t="shared" si="2"/>
        <v>1.3308118647605875</v>
      </c>
    </row>
    <row r="35" spans="1:14">
      <c r="A35" s="22">
        <v>6</v>
      </c>
      <c r="B35" s="8" t="s">
        <v>235</v>
      </c>
      <c r="C35" s="22" t="s">
        <v>1093</v>
      </c>
      <c r="D35" s="609">
        <v>747.71711400000004</v>
      </c>
      <c r="E35" s="609">
        <f>'BANG TÍNH'!E127</f>
        <v>2325.198904109589</v>
      </c>
      <c r="F35" s="609">
        <f>'BANG TÍNH'!F127</f>
        <v>644.54019600000004</v>
      </c>
      <c r="G35" s="588">
        <f t="shared" si="0"/>
        <v>0.27719787535631069</v>
      </c>
      <c r="H35" s="588">
        <f t="shared" si="1"/>
        <v>0.8620107577208671</v>
      </c>
      <c r="I35" s="609">
        <f>'BANG TÍNH'!I127</f>
        <v>1149.7138660000001</v>
      </c>
      <c r="J35" s="588">
        <f t="shared" si="2"/>
        <v>1.7837737244862226</v>
      </c>
    </row>
    <row r="36" spans="1:14">
      <c r="A36" s="22">
        <v>7</v>
      </c>
      <c r="B36" s="8" t="s">
        <v>237</v>
      </c>
      <c r="C36" s="22" t="s">
        <v>1093</v>
      </c>
      <c r="D36" s="609">
        <v>25.476479999999999</v>
      </c>
      <c r="E36" s="609">
        <f>'BANG TÍNH'!E132</f>
        <v>50</v>
      </c>
      <c r="F36" s="609">
        <f>'BANG TÍNH'!F132</f>
        <v>210.06405100000001</v>
      </c>
      <c r="G36" s="588">
        <f t="shared" si="0"/>
        <v>4.2012810199999997</v>
      </c>
      <c r="H36" s="588">
        <f>F36/D36</f>
        <v>8.2454111007486119</v>
      </c>
      <c r="I36" s="609">
        <f>'BANG TÍNH'!I132</f>
        <v>0</v>
      </c>
      <c r="J36" s="588">
        <f t="shared" si="2"/>
        <v>0</v>
      </c>
    </row>
    <row r="37" spans="1:14" s="5" customFormat="1">
      <c r="A37" s="31" t="s">
        <v>23</v>
      </c>
      <c r="B37" s="21" t="s">
        <v>1137</v>
      </c>
      <c r="C37" s="31" t="s">
        <v>1093</v>
      </c>
      <c r="D37" s="584">
        <v>93975.812042666643</v>
      </c>
      <c r="E37" s="584">
        <f>E38+E39+E40+E46</f>
        <v>98856.105718359773</v>
      </c>
      <c r="F37" s="584">
        <f>F38+F39+F40+F46</f>
        <v>110153.02867860001</v>
      </c>
      <c r="G37" s="585">
        <f t="shared" si="0"/>
        <v>1.114276431163747</v>
      </c>
      <c r="H37" s="585">
        <f t="shared" si="1"/>
        <v>1.1721423447619546</v>
      </c>
      <c r="I37" s="584">
        <f>I38+I39+I40+I46</f>
        <v>121170.67362963014</v>
      </c>
      <c r="J37" s="585">
        <f t="shared" si="2"/>
        <v>1.100021262086011</v>
      </c>
    </row>
    <row r="38" spans="1:14">
      <c r="A38" s="22">
        <v>1</v>
      </c>
      <c r="B38" s="8" t="s">
        <v>1135</v>
      </c>
      <c r="C38" s="22" t="s">
        <v>1093</v>
      </c>
      <c r="D38" s="609"/>
      <c r="E38" s="609"/>
      <c r="F38" s="609"/>
      <c r="G38" s="588"/>
      <c r="H38" s="588"/>
      <c r="I38" s="609"/>
      <c r="J38" s="588"/>
    </row>
    <row r="39" spans="1:14">
      <c r="A39" s="22">
        <v>2</v>
      </c>
      <c r="B39" s="8" t="s">
        <v>1134</v>
      </c>
      <c r="C39" s="22" t="s">
        <v>1093</v>
      </c>
      <c r="D39" s="609">
        <v>84954.623298666644</v>
      </c>
      <c r="E39" s="609">
        <f>'BANG TÍNH'!E121</f>
        <v>89343.721993113082</v>
      </c>
      <c r="F39" s="609">
        <f>'BANG TÍNH'!F121</f>
        <v>98030.382507600007</v>
      </c>
      <c r="G39" s="588">
        <f t="shared" si="0"/>
        <v>1.0972274304304954</v>
      </c>
      <c r="H39" s="588">
        <f t="shared" si="1"/>
        <v>1.1539146276120158</v>
      </c>
      <c r="I39" s="609">
        <f>'BANG TÍNH'!I121</f>
        <v>112312</v>
      </c>
      <c r="J39" s="588">
        <f t="shared" si="2"/>
        <v>1.1456856244674225</v>
      </c>
    </row>
    <row r="40" spans="1:14">
      <c r="A40" s="22">
        <v>3</v>
      </c>
      <c r="B40" s="8" t="s">
        <v>1133</v>
      </c>
      <c r="C40" s="22" t="s">
        <v>1093</v>
      </c>
      <c r="D40" s="610">
        <v>8399.7729490000002</v>
      </c>
      <c r="E40" s="610">
        <f>SUM(E42:E45)</f>
        <v>6562.3837252466856</v>
      </c>
      <c r="F40" s="610">
        <f>SUM(F42:F45)</f>
        <v>9337.5188130000006</v>
      </c>
      <c r="G40" s="588">
        <f t="shared" si="0"/>
        <v>1.4228852203623608</v>
      </c>
      <c r="H40" s="588">
        <f t="shared" si="1"/>
        <v>1.1116394299814545</v>
      </c>
      <c r="I40" s="610">
        <f>SUM(I42:I45)</f>
        <v>8558.6736296301351</v>
      </c>
      <c r="J40" s="588">
        <f t="shared" si="2"/>
        <v>0.91658970664824457</v>
      </c>
    </row>
    <row r="41" spans="1:14">
      <c r="A41" s="22"/>
      <c r="B41" s="8" t="s">
        <v>300</v>
      </c>
      <c r="C41" s="22"/>
      <c r="D41" s="610"/>
      <c r="E41" s="609"/>
      <c r="F41" s="610"/>
      <c r="G41" s="588"/>
      <c r="H41" s="588"/>
      <c r="I41" s="609"/>
      <c r="J41" s="588"/>
    </row>
    <row r="42" spans="1:14">
      <c r="A42" s="22"/>
      <c r="B42" s="8" t="s">
        <v>1132</v>
      </c>
      <c r="C42" s="22" t="s">
        <v>1093</v>
      </c>
      <c r="D42" s="610">
        <v>0</v>
      </c>
      <c r="E42" s="609">
        <v>0</v>
      </c>
      <c r="F42" s="610">
        <v>0</v>
      </c>
      <c r="G42" s="588"/>
      <c r="H42" s="588"/>
      <c r="I42" s="609">
        <v>0</v>
      </c>
      <c r="J42" s="588"/>
    </row>
    <row r="43" spans="1:14">
      <c r="A43" s="22"/>
      <c r="B43" s="8" t="s">
        <v>1131</v>
      </c>
      <c r="C43" s="22" t="s">
        <v>1093</v>
      </c>
      <c r="D43" s="610">
        <v>0</v>
      </c>
      <c r="E43" s="610">
        <f>'BANG TÍNH'!E124</f>
        <v>5500.5952320960005</v>
      </c>
      <c r="F43" s="610">
        <f>'BANG TÍNH'!F124</f>
        <v>3255.3772140000001</v>
      </c>
      <c r="G43" s="588">
        <f t="shared" si="0"/>
        <v>0.59182271674979059</v>
      </c>
      <c r="H43" s="588" t="e">
        <f>F43/D43</f>
        <v>#DIV/0!</v>
      </c>
      <c r="I43" s="610">
        <f>'BANG TÍNH'!I124</f>
        <v>4961.9737969999996</v>
      </c>
      <c r="J43" s="588">
        <f t="shared" si="2"/>
        <v>1.5242392726903198</v>
      </c>
    </row>
    <row r="44" spans="1:14">
      <c r="A44" s="22"/>
      <c r="B44" s="8" t="s">
        <v>1283</v>
      </c>
      <c r="C44" s="22" t="s">
        <v>1093</v>
      </c>
      <c r="D44" s="610">
        <v>7734.7429949999996</v>
      </c>
      <c r="E44" s="610">
        <f>'BANG TÍNH'!E123-'BANG TÍNH'!E128</f>
        <v>1001.7884931506851</v>
      </c>
      <c r="F44" s="610">
        <f>'BANG TÍNH'!F123-'BANG TÍNH'!F128</f>
        <v>5221.3408950000003</v>
      </c>
      <c r="G44" s="588">
        <f t="shared" si="0"/>
        <v>5.2120192342982188</v>
      </c>
      <c r="H44" s="588">
        <f t="shared" si="1"/>
        <v>0.67505034082906856</v>
      </c>
      <c r="I44" s="610">
        <f>'BANG TÍNH'!I123-'BANG TÍNH'!I128</f>
        <v>3596.6998326301364</v>
      </c>
      <c r="J44" s="588">
        <f t="shared" si="2"/>
        <v>0.68884600813449404</v>
      </c>
    </row>
    <row r="45" spans="1:14">
      <c r="A45" s="22"/>
      <c r="B45" s="8" t="s">
        <v>77</v>
      </c>
      <c r="C45" s="22" t="s">
        <v>1093</v>
      </c>
      <c r="D45" s="610">
        <v>665.02995399999986</v>
      </c>
      <c r="E45" s="610">
        <f>'BANG TÍNH'!E125-'BANG TÍNH'!E129</f>
        <v>60</v>
      </c>
      <c r="F45" s="610">
        <f>'BANG TÍNH'!F125-'BANG TÍNH'!F129</f>
        <v>860.80070399999988</v>
      </c>
      <c r="G45" s="588">
        <f t="shared" si="0"/>
        <v>14.346678399999998</v>
      </c>
      <c r="H45" s="588">
        <f t="shared" si="1"/>
        <v>1.2943788453775422</v>
      </c>
      <c r="I45" s="610">
        <f>'BANG TÍNH'!I125-'BANG TÍNH'!I129</f>
        <v>0</v>
      </c>
      <c r="J45" s="588">
        <f t="shared" si="2"/>
        <v>0</v>
      </c>
    </row>
    <row r="46" spans="1:14">
      <c r="A46" s="22">
        <v>4</v>
      </c>
      <c r="B46" s="8" t="s">
        <v>103</v>
      </c>
      <c r="C46" s="22" t="s">
        <v>1093</v>
      </c>
      <c r="D46" s="610">
        <v>621.415795</v>
      </c>
      <c r="E46" s="610">
        <f>'BANG TÍNH'!E131-'BANG TÍNH'!E132</f>
        <v>2950</v>
      </c>
      <c r="F46" s="610">
        <f>'BANG TÍNH'!F131-'BANG TÍNH'!F132</f>
        <v>2785.1273580000002</v>
      </c>
      <c r="G46" s="588">
        <f t="shared" si="0"/>
        <v>0.94411096881355938</v>
      </c>
      <c r="H46" s="588">
        <f t="shared" si="1"/>
        <v>4.4819062862732677</v>
      </c>
      <c r="I46" s="610">
        <f>'BANG TÍNH'!I131-'BANG TÍNH'!I132</f>
        <v>300</v>
      </c>
      <c r="J46" s="588">
        <f t="shared" si="2"/>
        <v>0.10771500238158947</v>
      </c>
    </row>
    <row r="47" spans="1:14" s="5" customFormat="1">
      <c r="A47" s="31" t="s">
        <v>26</v>
      </c>
      <c r="B47" s="21" t="s">
        <v>1136</v>
      </c>
      <c r="C47" s="31" t="s">
        <v>1093</v>
      </c>
      <c r="D47" s="615">
        <v>75931.491269666658</v>
      </c>
      <c r="E47" s="615">
        <f>E48+E49+E50+E56</f>
        <v>80185</v>
      </c>
      <c r="F47" s="615">
        <f>F48+F49+F50+F56</f>
        <v>89348.157904600026</v>
      </c>
      <c r="G47" s="585">
        <f t="shared" si="0"/>
        <v>1.1142752123788742</v>
      </c>
      <c r="H47" s="585">
        <f t="shared" si="1"/>
        <v>1.1766943650202364</v>
      </c>
      <c r="I47" s="615">
        <f>I48+I49+I50+I56</f>
        <v>97929</v>
      </c>
      <c r="J47" s="585">
        <f t="shared" si="2"/>
        <v>1.0960382653278875</v>
      </c>
    </row>
    <row r="48" spans="1:14">
      <c r="A48" s="22">
        <v>1</v>
      </c>
      <c r="B48" s="8" t="s">
        <v>1135</v>
      </c>
      <c r="C48" s="22" t="s">
        <v>1093</v>
      </c>
      <c r="D48" s="609">
        <v>0</v>
      </c>
      <c r="E48" s="609">
        <v>0</v>
      </c>
      <c r="F48" s="609">
        <v>0</v>
      </c>
      <c r="G48" s="588"/>
      <c r="H48" s="588"/>
      <c r="I48" s="609">
        <v>0</v>
      </c>
      <c r="J48" s="588"/>
      <c r="K48" s="602"/>
      <c r="L48" s="602"/>
      <c r="M48" s="602"/>
      <c r="N48" s="602"/>
    </row>
    <row r="49" spans="1:10">
      <c r="A49" s="22">
        <v>2</v>
      </c>
      <c r="B49" s="8" t="s">
        <v>1134</v>
      </c>
      <c r="C49" s="22" t="s">
        <v>1093</v>
      </c>
      <c r="D49" s="609">
        <v>67531.718320666652</v>
      </c>
      <c r="E49" s="609">
        <f>'BANG TÍNH'!E16-E50-E56</f>
        <v>73622.616274753309</v>
      </c>
      <c r="F49" s="609">
        <f>'BANG TÍNH'!F16-F50-F56</f>
        <v>80010.639091600024</v>
      </c>
      <c r="G49" s="588">
        <f t="shared" si="0"/>
        <v>1.0867671259196652</v>
      </c>
      <c r="H49" s="588">
        <f t="shared" si="1"/>
        <v>1.1847860691427787</v>
      </c>
      <c r="I49" s="609">
        <f>'BANG TÍNH'!I16-I50-I56</f>
        <v>89370.326370369861</v>
      </c>
      <c r="J49" s="588">
        <f t="shared" si="2"/>
        <v>1.1169805339019279</v>
      </c>
    </row>
    <row r="50" spans="1:10">
      <c r="A50" s="22">
        <v>3</v>
      </c>
      <c r="B50" s="8" t="s">
        <v>1133</v>
      </c>
      <c r="C50" s="22" t="s">
        <v>1093</v>
      </c>
      <c r="D50" s="610">
        <v>8399.7729490000002</v>
      </c>
      <c r="E50" s="610">
        <f>SUM(E52:E55)</f>
        <v>6562.3837252466856</v>
      </c>
      <c r="F50" s="610">
        <f>SUM(F52:F55)</f>
        <v>9337.5188130000006</v>
      </c>
      <c r="G50" s="588">
        <f t="shared" si="0"/>
        <v>1.4228852203623608</v>
      </c>
      <c r="H50" s="588">
        <f t="shared" si="1"/>
        <v>1.1116394299814545</v>
      </c>
      <c r="I50" s="610">
        <f>SUM(I52:I55)</f>
        <v>8558.6736296301351</v>
      </c>
      <c r="J50" s="588">
        <f t="shared" si="2"/>
        <v>0.91658970664824457</v>
      </c>
    </row>
    <row r="51" spans="1:10">
      <c r="A51" s="22"/>
      <c r="B51" s="8" t="s">
        <v>300</v>
      </c>
      <c r="C51" s="22"/>
      <c r="D51" s="609"/>
      <c r="E51" s="609"/>
      <c r="F51" s="609"/>
      <c r="G51" s="588"/>
      <c r="H51" s="588"/>
      <c r="I51" s="609"/>
      <c r="J51" s="588"/>
    </row>
    <row r="52" spans="1:10">
      <c r="A52" s="22"/>
      <c r="B52" s="8" t="s">
        <v>1132</v>
      </c>
      <c r="C52" s="22" t="s">
        <v>1093</v>
      </c>
      <c r="D52" s="609">
        <v>0</v>
      </c>
      <c r="E52" s="609">
        <f t="shared" ref="E52:F55" si="3">E42</f>
        <v>0</v>
      </c>
      <c r="F52" s="609">
        <f t="shared" si="3"/>
        <v>0</v>
      </c>
      <c r="G52" s="588"/>
      <c r="H52" s="588"/>
      <c r="I52" s="609">
        <f>I42</f>
        <v>0</v>
      </c>
      <c r="J52" s="588"/>
    </row>
    <row r="53" spans="1:10">
      <c r="A53" s="22"/>
      <c r="B53" s="8" t="s">
        <v>1131</v>
      </c>
      <c r="C53" s="22" t="s">
        <v>1093</v>
      </c>
      <c r="D53" s="610">
        <v>0</v>
      </c>
      <c r="E53" s="610">
        <f t="shared" si="3"/>
        <v>5500.5952320960005</v>
      </c>
      <c r="F53" s="610">
        <f t="shared" si="3"/>
        <v>3255.3772140000001</v>
      </c>
      <c r="G53" s="588">
        <f t="shared" si="0"/>
        <v>0.59182271674979059</v>
      </c>
      <c r="H53" s="588" t="e">
        <f>F53/D53</f>
        <v>#DIV/0!</v>
      </c>
      <c r="I53" s="610">
        <f>I43</f>
        <v>4961.9737969999996</v>
      </c>
      <c r="J53" s="588">
        <f t="shared" si="2"/>
        <v>1.5242392726903198</v>
      </c>
    </row>
    <row r="54" spans="1:10">
      <c r="A54" s="22"/>
      <c r="B54" s="8" t="s">
        <v>1283</v>
      </c>
      <c r="C54" s="22" t="s">
        <v>1093</v>
      </c>
      <c r="D54" s="610">
        <v>7734.7429949999996</v>
      </c>
      <c r="E54" s="610">
        <f t="shared" si="3"/>
        <v>1001.7884931506851</v>
      </c>
      <c r="F54" s="610">
        <f t="shared" si="3"/>
        <v>5221.3408950000003</v>
      </c>
      <c r="G54" s="588">
        <f t="shared" si="0"/>
        <v>5.2120192342982188</v>
      </c>
      <c r="H54" s="588">
        <f t="shared" si="1"/>
        <v>0.67505034082906856</v>
      </c>
      <c r="I54" s="610">
        <f>I44</f>
        <v>3596.6998326301364</v>
      </c>
      <c r="J54" s="588">
        <f t="shared" si="2"/>
        <v>0.68884600813449404</v>
      </c>
    </row>
    <row r="55" spans="1:10">
      <c r="A55" s="22"/>
      <c r="B55" s="8" t="s">
        <v>77</v>
      </c>
      <c r="C55" s="22" t="s">
        <v>1093</v>
      </c>
      <c r="D55" s="610">
        <v>665.02995399999986</v>
      </c>
      <c r="E55" s="610">
        <f t="shared" si="3"/>
        <v>60</v>
      </c>
      <c r="F55" s="610">
        <f t="shared" si="3"/>
        <v>860.80070399999988</v>
      </c>
      <c r="G55" s="588">
        <f t="shared" si="0"/>
        <v>14.346678399999998</v>
      </c>
      <c r="H55" s="588">
        <f t="shared" si="1"/>
        <v>1.2943788453775422</v>
      </c>
      <c r="I55" s="610">
        <f>I45</f>
        <v>0</v>
      </c>
      <c r="J55" s="588">
        <f t="shared" si="2"/>
        <v>0</v>
      </c>
    </row>
    <row r="56" spans="1:10">
      <c r="A56" s="22">
        <v>4</v>
      </c>
      <c r="B56" s="8" t="s">
        <v>103</v>
      </c>
      <c r="C56" s="22" t="s">
        <v>1093</v>
      </c>
      <c r="D56" s="610"/>
      <c r="E56" s="609"/>
      <c r="F56" s="609"/>
      <c r="G56" s="609"/>
      <c r="H56" s="609"/>
      <c r="I56" s="609"/>
      <c r="J56" s="609"/>
    </row>
    <row r="57" spans="1:10" s="5" customFormat="1">
      <c r="A57" s="31" t="s">
        <v>425</v>
      </c>
      <c r="B57" s="21" t="s">
        <v>1130</v>
      </c>
      <c r="C57" s="31" t="s">
        <v>1093</v>
      </c>
      <c r="D57" s="584"/>
      <c r="E57" s="584"/>
      <c r="F57" s="584"/>
      <c r="G57" s="584"/>
      <c r="H57" s="584"/>
      <c r="I57" s="584"/>
      <c r="J57" s="584"/>
    </row>
    <row r="58" spans="1:10" s="5" customFormat="1">
      <c r="A58" s="31" t="s">
        <v>428</v>
      </c>
      <c r="B58" s="21" t="s">
        <v>1129</v>
      </c>
      <c r="C58" s="31" t="s">
        <v>1093</v>
      </c>
      <c r="D58" s="822">
        <v>28594.754894999998</v>
      </c>
      <c r="E58" s="822">
        <f>E59+E60</f>
        <v>39588</v>
      </c>
      <c r="F58" s="822">
        <f>F59+F60</f>
        <v>32180</v>
      </c>
      <c r="G58" s="218">
        <f>F58/E58</f>
        <v>0.81287258765282411</v>
      </c>
      <c r="H58" s="218">
        <f>F58/D58</f>
        <v>1.1253812147775013</v>
      </c>
      <c r="I58" s="822">
        <f>I59+I60</f>
        <v>42829</v>
      </c>
      <c r="J58" s="218">
        <f>I58/F58</f>
        <v>1.3309198259788688</v>
      </c>
    </row>
    <row r="59" spans="1:10">
      <c r="A59" s="22">
        <v>1</v>
      </c>
      <c r="B59" s="8" t="s">
        <v>1128</v>
      </c>
      <c r="C59" s="22" t="s">
        <v>1093</v>
      </c>
      <c r="D59" s="820">
        <v>28594.754894999998</v>
      </c>
      <c r="E59" s="820">
        <f>'BANG TÍNH'!E17</f>
        <v>39588</v>
      </c>
      <c r="F59" s="820">
        <f>'BANG TÍNH'!F17</f>
        <v>32180</v>
      </c>
      <c r="G59" s="216">
        <f>F59/E59</f>
        <v>0.81287258765282411</v>
      </c>
      <c r="H59" s="216">
        <f>F59/D59</f>
        <v>1.1253812147775013</v>
      </c>
      <c r="I59" s="820">
        <f>'BANG TÍNH'!I17</f>
        <v>42829</v>
      </c>
      <c r="J59" s="216">
        <f>I59/F59</f>
        <v>1.3309198259788688</v>
      </c>
    </row>
    <row r="60" spans="1:10">
      <c r="A60" s="22">
        <v>2</v>
      </c>
      <c r="B60" s="8" t="s">
        <v>1291</v>
      </c>
      <c r="C60" s="22"/>
      <c r="D60" s="609"/>
      <c r="E60" s="609"/>
      <c r="F60" s="609"/>
      <c r="G60" s="609"/>
      <c r="H60" s="585"/>
      <c r="I60" s="609"/>
      <c r="J60" s="609"/>
    </row>
    <row r="61" spans="1:10">
      <c r="A61" s="22">
        <v>2.1</v>
      </c>
      <c r="B61" s="8" t="s">
        <v>1127</v>
      </c>
      <c r="C61" s="22"/>
      <c r="D61" s="609"/>
      <c r="E61" s="609"/>
      <c r="F61" s="609"/>
      <c r="G61" s="609"/>
      <c r="H61" s="585"/>
      <c r="I61" s="609"/>
      <c r="J61" s="609"/>
    </row>
    <row r="62" spans="1:10">
      <c r="A62" s="22">
        <v>2.2000000000000002</v>
      </c>
      <c r="B62" s="8" t="s">
        <v>1126</v>
      </c>
      <c r="C62" s="22"/>
      <c r="D62" s="609"/>
      <c r="E62" s="609"/>
      <c r="F62" s="609"/>
      <c r="G62" s="609"/>
      <c r="H62" s="585"/>
      <c r="I62" s="609"/>
      <c r="J62" s="609"/>
    </row>
    <row r="63" spans="1:10">
      <c r="A63" s="22">
        <v>2.2999999999999998</v>
      </c>
      <c r="B63" s="8" t="s">
        <v>1125</v>
      </c>
      <c r="C63" s="22"/>
      <c r="D63" s="609"/>
      <c r="E63" s="609"/>
      <c r="F63" s="609"/>
      <c r="G63" s="609"/>
      <c r="H63" s="585"/>
      <c r="I63" s="609"/>
      <c r="J63" s="609"/>
    </row>
    <row r="64" spans="1:10" s="5" customFormat="1">
      <c r="A64" s="31" t="s">
        <v>499</v>
      </c>
      <c r="B64" s="21" t="s">
        <v>1124</v>
      </c>
      <c r="C64" s="31" t="s">
        <v>1093</v>
      </c>
      <c r="D64" s="584">
        <v>2581.9504621999999</v>
      </c>
      <c r="E64" s="584">
        <f>E65+E67+E69</f>
        <v>2806.0088873600002</v>
      </c>
      <c r="F64" s="584">
        <f>F65+F67+F69</f>
        <v>2949.9569729999998</v>
      </c>
      <c r="G64" s="585">
        <f>F64/E64</f>
        <v>1.0512999393153852</v>
      </c>
      <c r="H64" s="585">
        <f>F64/D64</f>
        <v>1.1425304304585429</v>
      </c>
      <c r="I64" s="584">
        <f>I65+I67+I69</f>
        <v>2900.4271761599998</v>
      </c>
      <c r="J64" s="585">
        <f t="shared" ref="J64:J81" si="4">I64/F64</f>
        <v>0.98320999346996241</v>
      </c>
    </row>
    <row r="65" spans="1:10">
      <c r="A65" s="22">
        <v>1</v>
      </c>
      <c r="B65" s="8" t="s">
        <v>1541</v>
      </c>
      <c r="C65" s="22" t="s">
        <v>1093</v>
      </c>
      <c r="D65" s="609">
        <v>2144.5533421999999</v>
      </c>
      <c r="E65" s="609">
        <f>'PHONG TCHC'!D73/10^6</f>
        <v>2331.0359632</v>
      </c>
      <c r="F65" s="609">
        <f>'PHONG TCHC'!E73/10^6</f>
        <v>2949.9569729999998</v>
      </c>
      <c r="G65" s="588">
        <f>F65/E65</f>
        <v>1.2655132823220614</v>
      </c>
      <c r="H65" s="588">
        <f>F65/D65</f>
        <v>1.3755577513281965</v>
      </c>
      <c r="I65" s="609">
        <f>'PHONG TCHC'!G73/10^6</f>
        <v>2420.9384471999997</v>
      </c>
      <c r="J65" s="588">
        <f t="shared" si="4"/>
        <v>0.82066907055189775</v>
      </c>
    </row>
    <row r="66" spans="1:10">
      <c r="A66" s="22"/>
      <c r="B66" s="8" t="s">
        <v>1122</v>
      </c>
      <c r="C66" s="22"/>
      <c r="D66" s="609"/>
      <c r="E66" s="609"/>
      <c r="F66" s="609"/>
      <c r="G66" s="588"/>
      <c r="H66" s="585"/>
      <c r="I66" s="609"/>
      <c r="J66" s="588"/>
    </row>
    <row r="67" spans="1:10">
      <c r="A67" s="22">
        <v>2</v>
      </c>
      <c r="B67" s="8" t="s">
        <v>1542</v>
      </c>
      <c r="C67" s="22" t="s">
        <v>1093</v>
      </c>
      <c r="D67" s="609">
        <v>327.79784000000001</v>
      </c>
      <c r="E67" s="609">
        <f>'PHONG TCHC'!D82/10^6</f>
        <v>356.22969312000026</v>
      </c>
      <c r="F67" s="609">
        <f>'PHONG TCHC'!E82/10^6</f>
        <v>0</v>
      </c>
      <c r="G67" s="588">
        <f>F67/E67</f>
        <v>0</v>
      </c>
      <c r="H67" s="588">
        <f>F67/D67</f>
        <v>0</v>
      </c>
      <c r="I67" s="609">
        <f>'PHONG TCHC'!G82/10^6</f>
        <v>359.61654672000026</v>
      </c>
      <c r="J67" s="588" t="e">
        <f t="shared" si="4"/>
        <v>#DIV/0!</v>
      </c>
    </row>
    <row r="68" spans="1:10">
      <c r="A68" s="22"/>
      <c r="B68" s="8" t="s">
        <v>1122</v>
      </c>
      <c r="C68" s="22"/>
      <c r="D68" s="609"/>
      <c r="E68" s="609"/>
      <c r="F68" s="609"/>
      <c r="G68" s="588"/>
      <c r="H68" s="585"/>
      <c r="I68" s="609"/>
      <c r="J68" s="588"/>
    </row>
    <row r="69" spans="1:10">
      <c r="A69" s="22">
        <v>3</v>
      </c>
      <c r="B69" s="8" t="s">
        <v>1123</v>
      </c>
      <c r="C69" s="22" t="s">
        <v>1093</v>
      </c>
      <c r="D69" s="609">
        <v>109.59927999999999</v>
      </c>
      <c r="E69" s="609">
        <f>'PHONG TCHC'!D91/10^6</f>
        <v>118.74323103999991</v>
      </c>
      <c r="F69" s="609">
        <f>'PHONG TCHC'!E91/10^6</f>
        <v>0</v>
      </c>
      <c r="G69" s="588">
        <f>F69/E69</f>
        <v>0</v>
      </c>
      <c r="H69" s="588">
        <f>F69/D69</f>
        <v>0</v>
      </c>
      <c r="I69" s="609">
        <f>'PHONG TCHC'!G91/10^6</f>
        <v>119.87218223999992</v>
      </c>
      <c r="J69" s="588" t="e">
        <f t="shared" si="4"/>
        <v>#DIV/0!</v>
      </c>
    </row>
    <row r="70" spans="1:10">
      <c r="A70" s="22"/>
      <c r="B70" s="8" t="s">
        <v>1122</v>
      </c>
      <c r="C70" s="22"/>
      <c r="D70" s="609"/>
      <c r="E70" s="609"/>
      <c r="F70" s="609"/>
      <c r="G70" s="588"/>
      <c r="H70" s="585"/>
      <c r="I70" s="609"/>
      <c r="J70" s="588"/>
    </row>
    <row r="71" spans="1:10" s="5" customFormat="1">
      <c r="A71" s="31" t="s">
        <v>1121</v>
      </c>
      <c r="B71" s="21" t="s">
        <v>1120</v>
      </c>
      <c r="C71" s="31" t="s">
        <v>1093</v>
      </c>
      <c r="D71" s="584">
        <v>30754.121440999999</v>
      </c>
      <c r="E71" s="584">
        <f>SUM(E72:E75)</f>
        <v>32121.954965749999</v>
      </c>
      <c r="F71" s="584">
        <f>SUM(F72:F75)</f>
        <v>35710.068822999994</v>
      </c>
      <c r="G71" s="585">
        <f>F71/E71</f>
        <v>1.1117028481322453</v>
      </c>
      <c r="H71" s="585">
        <f>F71/D71</f>
        <v>1.161147421866942</v>
      </c>
      <c r="I71" s="584">
        <f>SUM(I72:I75)</f>
        <v>38897.419087499999</v>
      </c>
      <c r="J71" s="585">
        <f t="shared" si="4"/>
        <v>1.0892563461666338</v>
      </c>
    </row>
    <row r="72" spans="1:10">
      <c r="A72" s="22">
        <v>1</v>
      </c>
      <c r="B72" s="8" t="s">
        <v>1119</v>
      </c>
      <c r="C72" s="22" t="s">
        <v>1093</v>
      </c>
      <c r="D72" s="609">
        <v>22779.447375</v>
      </c>
      <c r="E72" s="609">
        <f>'BANG TÍNH'!E140</f>
        <v>24055</v>
      </c>
      <c r="F72" s="609">
        <f>'BANG TÍNH'!F140</f>
        <v>26804.447371999999</v>
      </c>
      <c r="G72" s="588">
        <f>F72/E72</f>
        <v>1.1142983733943046</v>
      </c>
      <c r="H72" s="588">
        <f>F72/D72</f>
        <v>1.1766943653522235</v>
      </c>
      <c r="I72" s="609">
        <f>'BANG TÍNH'!I140</f>
        <v>29379</v>
      </c>
      <c r="J72" s="588">
        <f t="shared" si="4"/>
        <v>1.0960494574750825</v>
      </c>
    </row>
    <row r="73" spans="1:10">
      <c r="A73" s="22">
        <v>2</v>
      </c>
      <c r="B73" s="8" t="s">
        <v>1118</v>
      </c>
      <c r="C73" s="22" t="s">
        <v>1093</v>
      </c>
      <c r="D73" s="609">
        <v>479.25</v>
      </c>
      <c r="E73" s="609">
        <f>'BANG TÍNH'!E143</f>
        <v>266</v>
      </c>
      <c r="F73" s="609">
        <f>'BANG TÍNH'!F143</f>
        <v>455.28750000000002</v>
      </c>
      <c r="G73" s="588">
        <f t="shared" ref="G73:G80" si="5">F73/E73</f>
        <v>1.7116071428571429</v>
      </c>
      <c r="H73" s="588">
        <v>0</v>
      </c>
      <c r="I73" s="609">
        <f>'BANG TÍNH'!I143</f>
        <v>350</v>
      </c>
      <c r="J73" s="588">
        <f t="shared" si="4"/>
        <v>0.76874502374873011</v>
      </c>
    </row>
    <row r="74" spans="1:10">
      <c r="A74" s="22">
        <v>3</v>
      </c>
      <c r="B74" s="8" t="s">
        <v>1117</v>
      </c>
      <c r="C74" s="22" t="s">
        <v>1093</v>
      </c>
      <c r="D74" s="609">
        <v>7495.4240659999996</v>
      </c>
      <c r="E74" s="609">
        <f>'BANG TÍNH'!E141+'BANG TÍNH'!E142</f>
        <v>7800.9549657500002</v>
      </c>
      <c r="F74" s="609">
        <f>'BANG TÍNH'!F141+'BANG TÍNH'!F142</f>
        <v>8450.3339510000005</v>
      </c>
      <c r="G74" s="588">
        <f t="shared" si="5"/>
        <v>1.0832435244275977</v>
      </c>
      <c r="H74" s="588">
        <f>F74/D74</f>
        <v>1.1273990472842716</v>
      </c>
      <c r="I74" s="609">
        <f>'BANG TÍNH'!I141+'BANG TÍNH'!I142</f>
        <v>9168.4190875000004</v>
      </c>
      <c r="J74" s="588">
        <f t="shared" si="4"/>
        <v>1.0849771311600085</v>
      </c>
    </row>
    <row r="75" spans="1:10">
      <c r="A75" s="22">
        <v>4</v>
      </c>
      <c r="B75" s="8" t="s">
        <v>1360</v>
      </c>
      <c r="C75" s="22" t="s">
        <v>1093</v>
      </c>
      <c r="D75" s="609">
        <v>0</v>
      </c>
      <c r="E75" s="609">
        <f>'BANG TÍNH'!E144</f>
        <v>0</v>
      </c>
      <c r="F75" s="609">
        <f>'BANG TÍNH'!F144</f>
        <v>0</v>
      </c>
      <c r="G75" s="588"/>
      <c r="H75" s="588">
        <v>0</v>
      </c>
      <c r="I75" s="609">
        <f>'BANG TÍNH'!I144</f>
        <v>0</v>
      </c>
      <c r="J75" s="588"/>
    </row>
    <row r="76" spans="1:10" s="5" customFormat="1">
      <c r="A76" s="31" t="s">
        <v>1116</v>
      </c>
      <c r="B76" s="21" t="s">
        <v>1115</v>
      </c>
      <c r="C76" s="22" t="s">
        <v>1093</v>
      </c>
      <c r="D76" s="584">
        <v>364553.79179499997</v>
      </c>
      <c r="E76" s="584">
        <f>'01BKH Chi tieu tong hop'!D61</f>
        <v>456799.61089760973</v>
      </c>
      <c r="F76" s="584">
        <f>CDKT!D72</f>
        <v>400147.65863100003</v>
      </c>
      <c r="G76" s="585">
        <f t="shared" si="5"/>
        <v>0.87598073440717517</v>
      </c>
      <c r="H76" s="585">
        <f>F76/D76</f>
        <v>1.0976368032293451</v>
      </c>
      <c r="I76" s="584">
        <f>CDKT!F72</f>
        <v>467994.22008630272</v>
      </c>
      <c r="J76" s="585">
        <f t="shared" si="4"/>
        <v>1.1695538134283276</v>
      </c>
    </row>
    <row r="77" spans="1:10">
      <c r="A77" s="22"/>
      <c r="B77" s="8" t="s">
        <v>300</v>
      </c>
      <c r="C77" s="22" t="s">
        <v>1093</v>
      </c>
      <c r="D77" s="609"/>
      <c r="E77" s="609"/>
      <c r="F77" s="609"/>
      <c r="G77" s="588"/>
      <c r="H77" s="588"/>
      <c r="I77" s="609"/>
      <c r="J77" s="588"/>
    </row>
    <row r="78" spans="1:10">
      <c r="A78" s="22"/>
      <c r="B78" s="8" t="s">
        <v>1114</v>
      </c>
      <c r="C78" s="22" t="s">
        <v>1093</v>
      </c>
      <c r="D78" s="609">
        <v>89743.594841999991</v>
      </c>
      <c r="E78" s="609">
        <v>183813.08127000002</v>
      </c>
      <c r="F78" s="609">
        <f>F79+F80</f>
        <v>63149.968577000021</v>
      </c>
      <c r="G78" s="588">
        <f t="shared" si="5"/>
        <v>0.34355535602082676</v>
      </c>
      <c r="H78" s="588">
        <f t="shared" ref="H78:H92" si="6">F78/D78</f>
        <v>0.70367103845327406</v>
      </c>
      <c r="I78" s="609">
        <f>I79+I80</f>
        <v>123656.09048452391</v>
      </c>
      <c r="J78" s="588">
        <f>I78/F78</f>
        <v>1.9581338403002935</v>
      </c>
    </row>
    <row r="79" spans="1:10">
      <c r="A79" s="22"/>
      <c r="B79" s="8" t="s">
        <v>1113</v>
      </c>
      <c r="C79" s="22" t="s">
        <v>1093</v>
      </c>
      <c r="D79" s="609">
        <v>537210.55974699999</v>
      </c>
      <c r="E79" s="609">
        <v>670804.61474700004</v>
      </c>
      <c r="F79" s="609">
        <f>CDKT!D47+CDKT!D50+CDKT!D53</f>
        <v>524034.04621900001</v>
      </c>
      <c r="G79" s="588">
        <f t="shared" si="5"/>
        <v>0.78120220806269225</v>
      </c>
      <c r="H79" s="588">
        <f t="shared" si="6"/>
        <v>0.97547234824608531</v>
      </c>
      <c r="I79" s="609">
        <f>CDKT!F47+CDKT!F50+CDKT!F53</f>
        <v>615270.36803699995</v>
      </c>
      <c r="J79" s="588">
        <f t="shared" si="4"/>
        <v>1.1741038058047686</v>
      </c>
    </row>
    <row r="80" spans="1:10">
      <c r="A80" s="22"/>
      <c r="B80" s="8" t="s">
        <v>1112</v>
      </c>
      <c r="C80" s="22" t="s">
        <v>1093</v>
      </c>
      <c r="D80" s="610">
        <v>-447466.964905</v>
      </c>
      <c r="E80" s="610">
        <v>-486991.53347700002</v>
      </c>
      <c r="F80" s="610">
        <f>CDKT!D48+CDKT!D51+CDKT!D54</f>
        <v>-460884.07764199999</v>
      </c>
      <c r="G80" s="588">
        <f t="shared" si="5"/>
        <v>0.94639032911188581</v>
      </c>
      <c r="H80" s="588">
        <f t="shared" si="6"/>
        <v>1.0299845883368139</v>
      </c>
      <c r="I80" s="610">
        <f>CDKT!F48+CDKT!F51+CDKT!F54</f>
        <v>-491614.27755247604</v>
      </c>
      <c r="J80" s="588">
        <f t="shared" si="4"/>
        <v>1.0666766360593309</v>
      </c>
    </row>
    <row r="81" spans="1:10" s="5" customFormat="1">
      <c r="A81" s="31" t="s">
        <v>1111</v>
      </c>
      <c r="B81" s="21" t="s">
        <v>1110</v>
      </c>
      <c r="C81" s="31" t="s">
        <v>1093</v>
      </c>
      <c r="D81" s="584">
        <v>364553.79179499997</v>
      </c>
      <c r="E81" s="584">
        <v>456799.61089760985</v>
      </c>
      <c r="F81" s="584">
        <f>CDKT!D126</f>
        <v>400147.65863100003</v>
      </c>
      <c r="G81" s="585">
        <f>F81/E81</f>
        <v>0.87598073440717494</v>
      </c>
      <c r="H81" s="585">
        <f>F81/D81</f>
        <v>1.0976368032293451</v>
      </c>
      <c r="I81" s="584">
        <f>CDKT!F126</f>
        <v>467994.22008630272</v>
      </c>
      <c r="J81" s="585">
        <f t="shared" si="4"/>
        <v>1.1695538134283276</v>
      </c>
    </row>
    <row r="82" spans="1:10">
      <c r="A82" s="22">
        <v>1</v>
      </c>
      <c r="B82" s="8" t="s">
        <v>438</v>
      </c>
      <c r="C82" s="22" t="s">
        <v>1093</v>
      </c>
      <c r="D82" s="609">
        <v>150000</v>
      </c>
      <c r="E82" s="609">
        <f>'BANG TÍNH'!E11</f>
        <v>200000</v>
      </c>
      <c r="F82" s="609">
        <f>'BANG TÍNH'!F11</f>
        <v>150000</v>
      </c>
      <c r="G82" s="588">
        <f>F82/E82</f>
        <v>0.75</v>
      </c>
      <c r="H82" s="588">
        <f t="shared" si="6"/>
        <v>1</v>
      </c>
      <c r="I82" s="609">
        <f>'BANG TÍNH'!I11</f>
        <v>200000</v>
      </c>
      <c r="J82" s="588">
        <f>I82/F82</f>
        <v>1.3333333333333333</v>
      </c>
    </row>
    <row r="83" spans="1:10">
      <c r="A83" s="22">
        <v>2</v>
      </c>
      <c r="B83" s="8" t="s">
        <v>1109</v>
      </c>
      <c r="C83" s="22" t="s">
        <v>1093</v>
      </c>
      <c r="D83" s="609">
        <v>322215.32723699999</v>
      </c>
      <c r="E83" s="609">
        <v>332517.74542630487</v>
      </c>
      <c r="F83" s="609">
        <f>(CDKT!E106+CDKT!D106)/2</f>
        <v>336908.08202750003</v>
      </c>
      <c r="G83" s="588">
        <f>F83/E83</f>
        <v>1.0132033151962057</v>
      </c>
      <c r="H83" s="588">
        <f t="shared" si="6"/>
        <v>1.0455991802639886</v>
      </c>
      <c r="I83" s="609">
        <f>(CDKT!F106+CDKT!D106)/2</f>
        <v>371687.4899181514</v>
      </c>
      <c r="J83" s="588">
        <f>I83/F83</f>
        <v>1.1032311474433922</v>
      </c>
    </row>
    <row r="84" spans="1:10">
      <c r="A84" s="22">
        <v>3</v>
      </c>
      <c r="B84" s="8" t="s">
        <v>1108</v>
      </c>
      <c r="C84" s="22" t="s">
        <v>1093</v>
      </c>
      <c r="D84" s="609">
        <v>0</v>
      </c>
      <c r="E84" s="609">
        <v>0</v>
      </c>
      <c r="F84" s="609">
        <v>0</v>
      </c>
      <c r="G84" s="588"/>
      <c r="H84" s="588"/>
      <c r="I84" s="609">
        <v>0</v>
      </c>
      <c r="J84" s="588"/>
    </row>
    <row r="85" spans="1:10">
      <c r="A85" s="22"/>
      <c r="B85" s="8" t="s">
        <v>1107</v>
      </c>
      <c r="C85" s="22"/>
      <c r="D85" s="609"/>
      <c r="E85" s="609"/>
      <c r="F85" s="609"/>
      <c r="G85" s="588"/>
      <c r="H85" s="588"/>
      <c r="I85" s="609"/>
      <c r="J85" s="588"/>
    </row>
    <row r="86" spans="1:10" s="5" customFormat="1">
      <c r="A86" s="31" t="s">
        <v>1106</v>
      </c>
      <c r="B86" s="21" t="s">
        <v>1105</v>
      </c>
      <c r="C86" s="31" t="s">
        <v>1093</v>
      </c>
      <c r="D86" s="584"/>
      <c r="E86" s="584"/>
      <c r="F86" s="584"/>
      <c r="G86" s="588"/>
      <c r="H86" s="588"/>
      <c r="I86" s="584"/>
      <c r="J86" s="588"/>
    </row>
    <row r="87" spans="1:10" s="5" customFormat="1">
      <c r="A87" s="31">
        <v>1</v>
      </c>
      <c r="B87" s="21" t="s">
        <v>1104</v>
      </c>
      <c r="C87" s="31" t="s">
        <v>1093</v>
      </c>
      <c r="D87" s="584">
        <v>45159.934337000006</v>
      </c>
      <c r="E87" s="584">
        <v>49862.053328761569</v>
      </c>
      <c r="F87" s="584">
        <f>CDKT!D18</f>
        <v>43730.161559</v>
      </c>
      <c r="G87" s="585">
        <f t="shared" ref="G87:G99" si="7">F87/E87</f>
        <v>0.87702287891492514</v>
      </c>
      <c r="H87" s="585">
        <f t="shared" si="6"/>
        <v>0.96833979501983958</v>
      </c>
      <c r="I87" s="584">
        <f>CDKT!F18</f>
        <v>63593.261641271696</v>
      </c>
      <c r="J87" s="585">
        <f t="shared" ref="J87:J92" si="8">I87/F87</f>
        <v>1.4542196821174038</v>
      </c>
    </row>
    <row r="88" spans="1:10">
      <c r="A88" s="22"/>
      <c r="B88" s="8" t="s">
        <v>1103</v>
      </c>
      <c r="C88" s="22"/>
      <c r="D88" s="609"/>
      <c r="E88" s="609"/>
      <c r="F88" s="609"/>
      <c r="G88" s="588"/>
      <c r="H88" s="588"/>
      <c r="I88" s="609"/>
      <c r="J88" s="588"/>
    </row>
    <row r="89" spans="1:10">
      <c r="A89" s="22"/>
      <c r="B89" s="8" t="s">
        <v>1102</v>
      </c>
      <c r="C89" s="22"/>
      <c r="D89" s="2000">
        <v>3485</v>
      </c>
      <c r="E89" s="2000">
        <v>3485</v>
      </c>
      <c r="F89" s="2000">
        <v>2236</v>
      </c>
      <c r="G89" s="2181">
        <f>F89/E89</f>
        <v>0.64160688665710186</v>
      </c>
      <c r="H89" s="2181">
        <f>F89/D89</f>
        <v>0.64160688665710186</v>
      </c>
      <c r="I89" s="2000">
        <f>F89-150*12</f>
        <v>436</v>
      </c>
      <c r="J89" s="2181">
        <f>I89/F89</f>
        <v>0.19499105545617174</v>
      </c>
    </row>
    <row r="90" spans="1:10" s="5" customFormat="1">
      <c r="A90" s="31">
        <v>2</v>
      </c>
      <c r="B90" s="21" t="s">
        <v>1101</v>
      </c>
      <c r="C90" s="31" t="s">
        <v>1093</v>
      </c>
      <c r="D90" s="584">
        <v>45266.311839999995</v>
      </c>
      <c r="E90" s="584">
        <f>E91+E94</f>
        <v>111051.6</v>
      </c>
      <c r="F90" s="584">
        <f>F91+F94</f>
        <v>45618.974531</v>
      </c>
      <c r="G90" s="585">
        <f t="shared" si="7"/>
        <v>0.41079079032629873</v>
      </c>
      <c r="H90" s="585">
        <f t="shared" si="6"/>
        <v>1.0077908421663895</v>
      </c>
      <c r="I90" s="584">
        <f>I91+I94</f>
        <v>79147.924350000001</v>
      </c>
      <c r="J90" s="585">
        <f t="shared" si="8"/>
        <v>1.7349781568679428</v>
      </c>
    </row>
    <row r="91" spans="1:10" s="184" customFormat="1" ht="16.2">
      <c r="A91" s="867">
        <v>2.1</v>
      </c>
      <c r="B91" s="868" t="s">
        <v>115</v>
      </c>
      <c r="C91" s="867" t="s">
        <v>1093</v>
      </c>
      <c r="D91" s="869">
        <v>45266.311839999995</v>
      </c>
      <c r="E91" s="869">
        <f>'01BKH Chi tieu tong hop'!D65</f>
        <v>44799</v>
      </c>
      <c r="F91" s="869">
        <f>CDKT!D76</f>
        <v>45618.974531</v>
      </c>
      <c r="G91" s="870">
        <f t="shared" si="7"/>
        <v>1.0183034114823992</v>
      </c>
      <c r="H91" s="870">
        <f t="shared" si="6"/>
        <v>1.0077908421663895</v>
      </c>
      <c r="I91" s="869">
        <f>CDKT!F76</f>
        <v>45742.194600000003</v>
      </c>
      <c r="J91" s="870">
        <f t="shared" si="8"/>
        <v>1.0027010705581789</v>
      </c>
    </row>
    <row r="92" spans="1:10">
      <c r="A92" s="22"/>
      <c r="B92" s="8" t="s">
        <v>1100</v>
      </c>
      <c r="C92" s="22" t="s">
        <v>1093</v>
      </c>
      <c r="D92" s="609">
        <v>45266.311839999995</v>
      </c>
      <c r="E92" s="609">
        <f>E91</f>
        <v>44799</v>
      </c>
      <c r="F92" s="609">
        <f>F91</f>
        <v>45618.974531</v>
      </c>
      <c r="G92" s="588">
        <f t="shared" si="7"/>
        <v>1.0183034114823992</v>
      </c>
      <c r="H92" s="588">
        <f t="shared" si="6"/>
        <v>1.0077908421663895</v>
      </c>
      <c r="I92" s="609">
        <f>I91</f>
        <v>45742.194600000003</v>
      </c>
      <c r="J92" s="588">
        <f t="shared" si="8"/>
        <v>1.0027010705581789</v>
      </c>
    </row>
    <row r="93" spans="1:10">
      <c r="A93" s="22"/>
      <c r="B93" s="8" t="s">
        <v>1099</v>
      </c>
      <c r="C93" s="22"/>
      <c r="D93" s="609"/>
      <c r="E93" s="609"/>
      <c r="F93" s="609"/>
      <c r="G93" s="588"/>
      <c r="H93" s="588"/>
      <c r="I93" s="609"/>
      <c r="J93" s="588"/>
    </row>
    <row r="94" spans="1:10" s="184" customFormat="1" ht="16.2">
      <c r="A94" s="867">
        <v>2.2000000000000002</v>
      </c>
      <c r="B94" s="868" t="s">
        <v>116</v>
      </c>
      <c r="C94" s="867" t="s">
        <v>1093</v>
      </c>
      <c r="D94" s="869">
        <v>0</v>
      </c>
      <c r="E94" s="869">
        <f>'01BKH Chi tieu tong hop'!D66</f>
        <v>66252.600000000006</v>
      </c>
      <c r="F94" s="869">
        <f>CDKT!D91</f>
        <v>0</v>
      </c>
      <c r="G94" s="870">
        <f t="shared" si="7"/>
        <v>0</v>
      </c>
      <c r="H94" s="870">
        <v>0</v>
      </c>
      <c r="I94" s="869">
        <f>CDKT!F91</f>
        <v>33405.729749999999</v>
      </c>
      <c r="J94" s="870">
        <v>0</v>
      </c>
    </row>
    <row r="95" spans="1:10">
      <c r="A95" s="22"/>
      <c r="B95" s="8" t="s">
        <v>1100</v>
      </c>
      <c r="C95" s="22" t="s">
        <v>1093</v>
      </c>
      <c r="D95" s="609">
        <v>0</v>
      </c>
      <c r="E95" s="609">
        <f>E94</f>
        <v>66252.600000000006</v>
      </c>
      <c r="F95" s="609">
        <f>F94</f>
        <v>0</v>
      </c>
      <c r="G95" s="588">
        <f t="shared" si="7"/>
        <v>0</v>
      </c>
      <c r="H95" s="588">
        <v>0</v>
      </c>
      <c r="I95" s="609">
        <f>I94</f>
        <v>33405.729749999999</v>
      </c>
      <c r="J95" s="588">
        <v>0</v>
      </c>
    </row>
    <row r="96" spans="1:10">
      <c r="A96" s="22"/>
      <c r="B96" s="8" t="s">
        <v>1099</v>
      </c>
      <c r="C96" s="22"/>
      <c r="D96" s="609"/>
      <c r="E96" s="609"/>
      <c r="F96" s="609"/>
      <c r="G96" s="588"/>
      <c r="H96" s="588"/>
      <c r="I96" s="609"/>
      <c r="J96" s="588"/>
    </row>
    <row r="97" spans="1:10" s="5" customFormat="1" ht="16.2">
      <c r="A97" s="31" t="s">
        <v>1098</v>
      </c>
      <c r="B97" s="21" t="s">
        <v>1097</v>
      </c>
      <c r="C97" s="31" t="s">
        <v>1093</v>
      </c>
      <c r="D97" s="584">
        <v>1010</v>
      </c>
      <c r="E97" s="584">
        <f>SUM(E98:E100)</f>
        <v>146592</v>
      </c>
      <c r="F97" s="584">
        <f>SUM(F98:F100)</f>
        <v>833</v>
      </c>
      <c r="G97" s="585">
        <f t="shared" si="7"/>
        <v>5.6824383322418683E-3</v>
      </c>
      <c r="H97" s="585">
        <v>0</v>
      </c>
      <c r="I97" s="584">
        <f>SUM(I98:I100)</f>
        <v>100129.94</v>
      </c>
      <c r="J97" s="870">
        <f>I97/F97</f>
        <v>120.20400960384154</v>
      </c>
    </row>
    <row r="98" spans="1:10">
      <c r="A98" s="22">
        <v>1</v>
      </c>
      <c r="B98" s="8" t="s">
        <v>1096</v>
      </c>
      <c r="C98" s="22" t="s">
        <v>1093</v>
      </c>
      <c r="D98" s="609">
        <v>0</v>
      </c>
      <c r="E98" s="609">
        <f>'01BKH Chi tieu tong hop'!D87</f>
        <v>0</v>
      </c>
      <c r="F98" s="609">
        <f>'01BKH Chi tieu tong hop'!E87</f>
        <v>0</v>
      </c>
      <c r="G98" s="588"/>
      <c r="H98" s="588"/>
      <c r="I98" s="609">
        <f>'01BKH Chi tieu tong hop'!G87</f>
        <v>0</v>
      </c>
      <c r="J98" s="588"/>
    </row>
    <row r="99" spans="1:10" ht="16.2">
      <c r="A99" s="22">
        <v>2</v>
      </c>
      <c r="B99" s="8" t="s">
        <v>133</v>
      </c>
      <c r="C99" s="22" t="s">
        <v>1093</v>
      </c>
      <c r="D99" s="609">
        <v>1010</v>
      </c>
      <c r="E99" s="609">
        <f>'01BKH Chi tieu tong hop'!D88</f>
        <v>146592</v>
      </c>
      <c r="F99" s="609">
        <f>'01BKH Chi tieu tong hop'!E88</f>
        <v>833</v>
      </c>
      <c r="G99" s="588">
        <f t="shared" si="7"/>
        <v>5.6824383322418683E-3</v>
      </c>
      <c r="H99" s="588">
        <v>0</v>
      </c>
      <c r="I99" s="609">
        <f>'01BKH Chi tieu tong hop'!G88</f>
        <v>100129.94</v>
      </c>
      <c r="J99" s="870">
        <f>I99/F99</f>
        <v>120.20400960384154</v>
      </c>
    </row>
    <row r="100" spans="1:10">
      <c r="A100" s="22">
        <v>3</v>
      </c>
      <c r="B100" s="8" t="s">
        <v>734</v>
      </c>
      <c r="C100" s="22" t="s">
        <v>1093</v>
      </c>
      <c r="D100" s="609">
        <v>0</v>
      </c>
      <c r="E100" s="609" t="str">
        <f>'01BKH Chi tieu tong hop'!D89</f>
        <v>-</v>
      </c>
      <c r="F100" s="609">
        <f>'01BKH Chi tieu tong hop'!E89</f>
        <v>0</v>
      </c>
      <c r="G100" s="588"/>
      <c r="H100" s="588"/>
      <c r="I100" s="609">
        <f>'01BKH Chi tieu tong hop'!G89</f>
        <v>0</v>
      </c>
      <c r="J100" s="588"/>
    </row>
    <row r="101" spans="1:10" ht="31.2">
      <c r="A101" s="31" t="s">
        <v>1095</v>
      </c>
      <c r="B101" s="21" t="s">
        <v>1094</v>
      </c>
      <c r="C101" s="22" t="s">
        <v>1093</v>
      </c>
      <c r="D101" s="609"/>
      <c r="E101" s="609"/>
      <c r="F101" s="609"/>
      <c r="G101" s="609"/>
      <c r="H101" s="609"/>
      <c r="I101" s="609"/>
      <c r="J101" s="609"/>
    </row>
    <row r="102" spans="1:10" ht="16.2">
      <c r="A102" s="22">
        <v>1</v>
      </c>
      <c r="B102" s="8" t="s">
        <v>1092</v>
      </c>
      <c r="C102" s="22"/>
      <c r="D102" s="609" t="s">
        <v>1574</v>
      </c>
      <c r="E102" s="609" t="str">
        <f>'[90]16KH dau tu ra ngoai'!C10</f>
        <v>-</v>
      </c>
      <c r="F102" s="609" t="str">
        <f>'[90]16KH dau tu ra ngoai'!D10</f>
        <v>-</v>
      </c>
      <c r="G102" s="588" t="s">
        <v>1574</v>
      </c>
      <c r="H102" s="588" t="s">
        <v>1574</v>
      </c>
      <c r="I102" s="609">
        <f>'16KH dau tu ra ngoai'!E10</f>
        <v>15300</v>
      </c>
      <c r="J102" s="870" t="s">
        <v>1574</v>
      </c>
    </row>
    <row r="103" spans="1:10" ht="16.2">
      <c r="A103" s="22">
        <v>2</v>
      </c>
      <c r="B103" s="8" t="s">
        <v>1091</v>
      </c>
      <c r="C103" s="22"/>
      <c r="D103" s="609">
        <v>22543</v>
      </c>
      <c r="E103" s="609">
        <f>'16KH dau tu ra ngoai'!C12</f>
        <v>22543</v>
      </c>
      <c r="F103" s="609">
        <f>'16KH dau tu ra ngoai'!D12</f>
        <v>22543</v>
      </c>
      <c r="G103" s="588">
        <f>F103/E103</f>
        <v>1</v>
      </c>
      <c r="H103" s="588">
        <f>F103/D103</f>
        <v>1</v>
      </c>
      <c r="I103" s="609">
        <f>'16KH dau tu ra ngoai'!E12</f>
        <v>22543</v>
      </c>
      <c r="J103" s="870">
        <f>I103/F103</f>
        <v>1</v>
      </c>
    </row>
    <row r="104" spans="1:10" ht="16.2">
      <c r="A104" s="22">
        <v>3</v>
      </c>
      <c r="B104" s="8" t="s">
        <v>1090</v>
      </c>
      <c r="C104" s="22"/>
      <c r="D104" s="2001"/>
      <c r="E104" s="2001"/>
      <c r="F104" s="2001"/>
      <c r="G104" s="2001"/>
      <c r="H104" s="2001"/>
      <c r="I104" s="2001"/>
      <c r="J104" s="870"/>
    </row>
    <row r="105" spans="1:10" ht="14.25" customHeight="1">
      <c r="A105" s="22"/>
      <c r="B105" s="8" t="s">
        <v>1089</v>
      </c>
      <c r="C105" s="22"/>
      <c r="D105" s="2001"/>
      <c r="E105" s="2001"/>
      <c r="F105" s="2001"/>
      <c r="G105" s="2001"/>
      <c r="H105" s="2001"/>
      <c r="I105" s="2001"/>
      <c r="J105" s="870"/>
    </row>
    <row r="106" spans="1:10">
      <c r="A106" s="31" t="s">
        <v>1088</v>
      </c>
      <c r="B106" s="21" t="s">
        <v>1087</v>
      </c>
      <c r="C106" s="22"/>
      <c r="D106" s="609"/>
      <c r="E106" s="609"/>
      <c r="F106" s="609"/>
      <c r="G106" s="609"/>
      <c r="H106" s="609"/>
      <c r="I106" s="609"/>
      <c r="J106" s="609"/>
    </row>
    <row r="107" spans="1:10">
      <c r="A107" s="22">
        <v>1</v>
      </c>
      <c r="B107" s="8" t="s">
        <v>1086</v>
      </c>
      <c r="C107" s="22" t="s">
        <v>5</v>
      </c>
      <c r="D107" s="588">
        <v>0.23565449825363691</v>
      </c>
      <c r="E107" s="588">
        <f>E47/E83</f>
        <v>0.24114502489844175</v>
      </c>
      <c r="F107" s="588">
        <f>F47/F83</f>
        <v>0.26520039936978124</v>
      </c>
      <c r="G107" s="588">
        <f>F107/E107</f>
        <v>1.0997548030753295</v>
      </c>
      <c r="H107" s="588">
        <f>F107/D107</f>
        <v>1.1253780485206093</v>
      </c>
      <c r="I107" s="588">
        <f>I47/I83</f>
        <v>0.26347133722893057</v>
      </c>
      <c r="J107" s="588">
        <f>I107/F107</f>
        <v>0.99348016765827052</v>
      </c>
    </row>
    <row r="108" spans="1:10">
      <c r="A108" s="22">
        <v>2</v>
      </c>
      <c r="B108" s="8" t="s">
        <v>1085</v>
      </c>
      <c r="C108" s="22" t="s">
        <v>5</v>
      </c>
      <c r="D108" s="588">
        <v>0.22488548875255482</v>
      </c>
      <c r="E108" s="588">
        <f>E47/E18</f>
        <v>0.23565138964343663</v>
      </c>
      <c r="F108" s="588">
        <f>F47/F18</f>
        <v>0.25004552353350884</v>
      </c>
      <c r="G108" s="588">
        <f>F108/E108</f>
        <v>1.061082321270636</v>
      </c>
      <c r="H108" s="588">
        <f>F108/D108</f>
        <v>1.1118793165380183</v>
      </c>
      <c r="I108" s="588">
        <f>I47/I18</f>
        <v>0.24911167744715254</v>
      </c>
      <c r="J108" s="588">
        <f>I108/F108</f>
        <v>0.99626529572231615</v>
      </c>
    </row>
    <row r="109" spans="1:10">
      <c r="A109" s="22">
        <v>3</v>
      </c>
      <c r="B109" s="8" t="s">
        <v>1084</v>
      </c>
      <c r="C109" s="22" t="s">
        <v>5</v>
      </c>
      <c r="D109" s="588">
        <v>0.20828611024944521</v>
      </c>
      <c r="E109" s="588">
        <f>E47/E76</f>
        <v>0.17553648927685542</v>
      </c>
      <c r="F109" s="588">
        <f>F47/F76</f>
        <v>0.22328796877203091</v>
      </c>
      <c r="G109" s="588">
        <f>F109/E109</f>
        <v>1.2720316424915055</v>
      </c>
      <c r="H109" s="588">
        <f>F109/D109</f>
        <v>1.0720252469289449</v>
      </c>
      <c r="I109" s="588">
        <f>I47/I76</f>
        <v>0.20925258432025279</v>
      </c>
      <c r="J109" s="588">
        <f>I109/F109</f>
        <v>0.9371422270131009</v>
      </c>
    </row>
    <row r="110" spans="1:10" s="5" customFormat="1">
      <c r="A110" s="31" t="s">
        <v>1083</v>
      </c>
      <c r="B110" s="21" t="s">
        <v>1082</v>
      </c>
      <c r="C110" s="31"/>
      <c r="D110" s="21"/>
      <c r="E110" s="21"/>
      <c r="F110" s="21"/>
      <c r="G110" s="21"/>
      <c r="H110" s="21"/>
      <c r="I110" s="21"/>
      <c r="J110" s="21"/>
    </row>
    <row r="111" spans="1:10">
      <c r="A111" s="22">
        <v>1</v>
      </c>
      <c r="B111" s="8" t="s">
        <v>1080</v>
      </c>
      <c r="C111" s="22" t="s">
        <v>1081</v>
      </c>
      <c r="D111" s="583">
        <v>0.14048466355762504</v>
      </c>
      <c r="E111" s="583">
        <f>E90/E83</f>
        <v>0.33397195045222666</v>
      </c>
      <c r="F111" s="583">
        <f>F90/F83</f>
        <v>0.1354048090994634</v>
      </c>
      <c r="G111" s="588">
        <f>F111/E111</f>
        <v>0.40543766899020611</v>
      </c>
      <c r="H111" s="588">
        <f>F111/D111</f>
        <v>0.96384050522299214</v>
      </c>
      <c r="I111" s="583">
        <f>I90/I83</f>
        <v>0.21294212610553295</v>
      </c>
      <c r="J111" s="588">
        <f>I111/F111</f>
        <v>1.5726334058719693</v>
      </c>
    </row>
    <row r="112" spans="1:10">
      <c r="A112" s="33">
        <v>2</v>
      </c>
      <c r="B112" s="14" t="s">
        <v>1079</v>
      </c>
      <c r="C112" s="33" t="s">
        <v>1081</v>
      </c>
      <c r="D112" s="756">
        <v>0.14177289960251424</v>
      </c>
      <c r="E112" s="756">
        <f>E90/'BANG TÍNH'!E12</f>
        <v>0.32119230335322724</v>
      </c>
      <c r="F112" s="756">
        <f>F90/'BANG TÍNH'!F12</f>
        <v>0.12867498901198218</v>
      </c>
      <c r="G112" s="757">
        <f>F112/E112</f>
        <v>0.40061666381362032</v>
      </c>
      <c r="H112" s="757">
        <f>F112/D112</f>
        <v>0.90761343932969984</v>
      </c>
      <c r="I112" s="756">
        <f>I90/'BANG TÍNH'!I12</f>
        <v>0.20354552741753362</v>
      </c>
      <c r="J112" s="757">
        <f>I112/F112</f>
        <v>1.5818577408122376</v>
      </c>
    </row>
    <row r="114" spans="1:10">
      <c r="F114" s="2517" t="s">
        <v>2058</v>
      </c>
      <c r="G114" s="2517"/>
      <c r="H114" s="2517"/>
      <c r="I114" s="2517"/>
      <c r="J114" s="2517"/>
    </row>
    <row r="115" spans="1:10" ht="15.75" customHeight="1">
      <c r="B115" s="7" t="s">
        <v>392</v>
      </c>
      <c r="C115" s="5"/>
      <c r="D115" s="5"/>
      <c r="E115" s="5"/>
      <c r="F115" s="5"/>
      <c r="G115" s="5"/>
      <c r="H115" s="2360" t="s">
        <v>182</v>
      </c>
      <c r="I115" s="2360"/>
      <c r="J115" s="2360"/>
    </row>
    <row r="116" spans="1:10">
      <c r="B116" s="34"/>
      <c r="D116" s="2516"/>
      <c r="E116" s="2516"/>
      <c r="F116" s="2516"/>
      <c r="I116" s="34"/>
    </row>
    <row r="120" spans="1:10">
      <c r="A120" s="7"/>
      <c r="B120" s="7" t="s">
        <v>1812</v>
      </c>
      <c r="C120" s="5"/>
      <c r="D120" s="5"/>
      <c r="E120" s="5"/>
      <c r="F120" s="5"/>
      <c r="G120" s="5"/>
      <c r="H120" s="2360" t="s">
        <v>1571</v>
      </c>
      <c r="I120" s="2360"/>
      <c r="J120" s="2360"/>
    </row>
  </sheetData>
  <mergeCells count="14">
    <mergeCell ref="D116:F116"/>
    <mergeCell ref="F114:J114"/>
    <mergeCell ref="H120:J120"/>
    <mergeCell ref="H115:J115"/>
    <mergeCell ref="A1:C1"/>
    <mergeCell ref="A3:J3"/>
    <mergeCell ref="A4:J4"/>
    <mergeCell ref="A6:A7"/>
    <mergeCell ref="B6:B7"/>
    <mergeCell ref="C6:C7"/>
    <mergeCell ref="D6:D7"/>
    <mergeCell ref="E6:E7"/>
    <mergeCell ref="F6:H6"/>
    <mergeCell ref="I6:J6"/>
  </mergeCells>
  <printOptions horizontalCentered="1"/>
  <pageMargins left="0.4" right="0.2" top="0.4" bottom="0.3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"/>
  <dimension ref="A1:AD125"/>
  <sheetViews>
    <sheetView zoomScale="90" zoomScaleNormal="90" workbookViewId="0">
      <pane xSplit="3" ySplit="7" topLeftCell="D34" activePane="bottomRight" state="frozen"/>
      <selection pane="topRight" activeCell="D1" sqref="D1"/>
      <selection pane="bottomLeft" activeCell="A8" sqref="A8"/>
      <selection pane="bottomRight" activeCell="G56" sqref="G56"/>
    </sheetView>
  </sheetViews>
  <sheetFormatPr defaultColWidth="9.109375" defaultRowHeight="15.6"/>
  <cols>
    <col min="1" max="1" width="8.6640625" style="11" bestFit="1" customWidth="1"/>
    <col min="2" max="2" width="54" style="53" customWidth="1"/>
    <col min="3" max="3" width="9.44140625" style="18" bestFit="1" customWidth="1"/>
    <col min="4" max="4" width="10.109375" style="18" bestFit="1" customWidth="1"/>
    <col min="5" max="5" width="10.109375" style="18" customWidth="1"/>
    <col min="6" max="6" width="12.44140625" style="131" customWidth="1"/>
    <col min="7" max="7" width="14" style="18" customWidth="1"/>
    <col min="8" max="8" width="12.44140625" style="131" customWidth="1"/>
    <col min="9" max="9" width="10.44140625" style="18" bestFit="1" customWidth="1"/>
    <col min="10" max="10" width="11.109375" style="18" hidden="1" customWidth="1"/>
    <col min="11" max="11" width="18" style="18" hidden="1" customWidth="1"/>
    <col min="12" max="22" width="0" style="18" hidden="1" customWidth="1"/>
    <col min="23" max="23" width="12.44140625" style="18" hidden="1" customWidth="1"/>
    <col min="24" max="24" width="13.109375" style="18" hidden="1" customWidth="1"/>
    <col min="25" max="25" width="11.33203125" style="18" hidden="1" customWidth="1"/>
    <col min="26" max="26" width="13.109375" style="18" hidden="1" customWidth="1"/>
    <col min="27" max="27" width="23.88671875" style="18" bestFit="1" customWidth="1"/>
    <col min="28" max="16384" width="9.109375" style="18"/>
  </cols>
  <sheetData>
    <row r="1" spans="1:9" ht="15.75" customHeight="1">
      <c r="A1" s="2360" t="s">
        <v>858</v>
      </c>
      <c r="B1" s="2360"/>
      <c r="C1" s="2360"/>
      <c r="D1" s="5"/>
      <c r="E1" s="5"/>
      <c r="F1" s="130"/>
      <c r="G1" s="2362" t="s">
        <v>278</v>
      </c>
      <c r="H1" s="2362"/>
      <c r="I1" s="2362"/>
    </row>
    <row r="2" spans="1:9" ht="15.75" customHeight="1">
      <c r="B2" s="7"/>
      <c r="C2" s="7"/>
      <c r="D2" s="5"/>
      <c r="E2" s="5"/>
      <c r="F2" s="130"/>
      <c r="G2" s="11"/>
      <c r="H2" s="11"/>
      <c r="I2" s="11"/>
    </row>
    <row r="3" spans="1:9">
      <c r="A3" s="50"/>
      <c r="B3" s="50"/>
      <c r="C3" s="50"/>
      <c r="D3" s="5"/>
      <c r="E3" s="5"/>
      <c r="F3" s="130"/>
      <c r="G3" s="5"/>
      <c r="H3" s="130"/>
      <c r="I3" s="5"/>
    </row>
    <row r="4" spans="1:9" ht="15.75" customHeight="1">
      <c r="A4" s="2360" t="s">
        <v>1824</v>
      </c>
      <c r="B4" s="2360"/>
      <c r="C4" s="2360"/>
      <c r="D4" s="2360"/>
      <c r="E4" s="2360"/>
      <c r="F4" s="2360"/>
      <c r="G4" s="2360"/>
      <c r="H4" s="2360"/>
      <c r="I4" s="2360"/>
    </row>
    <row r="5" spans="1:9" ht="15.75" customHeight="1">
      <c r="H5" s="2519"/>
      <c r="I5" s="2519"/>
    </row>
    <row r="6" spans="1:9" ht="15.75" customHeight="1">
      <c r="A6" s="2410" t="s">
        <v>8</v>
      </c>
      <c r="B6" s="2518" t="s">
        <v>0</v>
      </c>
      <c r="C6" s="2410" t="s">
        <v>141</v>
      </c>
      <c r="D6" s="2410" t="s">
        <v>1405</v>
      </c>
      <c r="E6" s="2410"/>
      <c r="F6" s="2410"/>
      <c r="G6" s="2410" t="s">
        <v>1579</v>
      </c>
      <c r="H6" s="2410" t="s">
        <v>344</v>
      </c>
      <c r="I6" s="2410" t="s">
        <v>146</v>
      </c>
    </row>
    <row r="7" spans="1:9" ht="43.5" customHeight="1">
      <c r="A7" s="2410"/>
      <c r="B7" s="2518"/>
      <c r="C7" s="2410"/>
      <c r="D7" s="54" t="s">
        <v>145</v>
      </c>
      <c r="E7" s="54" t="s">
        <v>25</v>
      </c>
      <c r="F7" s="54" t="s">
        <v>343</v>
      </c>
      <c r="G7" s="2410"/>
      <c r="H7" s="2410"/>
      <c r="I7" s="2410"/>
    </row>
    <row r="8" spans="1:9" s="5" customFormat="1" ht="15.75" customHeight="1">
      <c r="A8" s="20">
        <v>1</v>
      </c>
      <c r="B8" s="1910" t="s">
        <v>85</v>
      </c>
      <c r="C8" s="20" t="s">
        <v>4</v>
      </c>
      <c r="D8" s="105"/>
      <c r="E8" s="105"/>
      <c r="F8" s="105"/>
      <c r="G8" s="1911"/>
      <c r="H8" s="105"/>
      <c r="I8" s="1911"/>
    </row>
    <row r="9" spans="1:9" ht="15.75" customHeight="1">
      <c r="A9" s="31"/>
      <c r="B9" s="16" t="s">
        <v>86</v>
      </c>
      <c r="C9" s="22"/>
      <c r="D9" s="1912">
        <f>SUM(D10:D18)</f>
        <v>340269.5826293563</v>
      </c>
      <c r="E9" s="1912">
        <f>SUM(E10:E18)</f>
        <v>357327.564365</v>
      </c>
      <c r="F9" s="114">
        <f>E9/D9</f>
        <v>1.0501307863131109</v>
      </c>
      <c r="G9" s="1912">
        <f>SUM(G10:G18)</f>
        <v>393112.84402063012</v>
      </c>
      <c r="H9" s="114">
        <f>G9/E9</f>
        <v>1.1001469889937638</v>
      </c>
      <c r="I9" s="1912"/>
    </row>
    <row r="10" spans="1:9" ht="15.75" customHeight="1">
      <c r="A10" s="22">
        <v>1.1000000000000001</v>
      </c>
      <c r="B10" s="6" t="s">
        <v>87</v>
      </c>
      <c r="C10" s="22" t="s">
        <v>4</v>
      </c>
      <c r="D10" s="1913"/>
      <c r="E10" s="1913"/>
      <c r="F10" s="104"/>
      <c r="G10" s="1913"/>
      <c r="H10" s="106"/>
      <c r="I10" s="1913"/>
    </row>
    <row r="11" spans="1:9" ht="15.75" customHeight="1">
      <c r="A11" s="22">
        <v>1.2</v>
      </c>
      <c r="B11" s="6" t="s">
        <v>88</v>
      </c>
      <c r="C11" s="22" t="s">
        <v>4</v>
      </c>
      <c r="D11" s="1913"/>
      <c r="E11" s="1913"/>
      <c r="F11" s="104"/>
      <c r="G11" s="1913"/>
      <c r="H11" s="106"/>
      <c r="I11" s="1913"/>
    </row>
    <row r="12" spans="1:9" ht="15.75" customHeight="1">
      <c r="A12" s="22">
        <v>1.3</v>
      </c>
      <c r="B12" s="6" t="s">
        <v>89</v>
      </c>
      <c r="C12" s="22" t="s">
        <v>4</v>
      </c>
      <c r="D12" s="1913"/>
      <c r="E12" s="1913"/>
      <c r="F12" s="104"/>
      <c r="G12" s="1913"/>
      <c r="H12" s="113"/>
      <c r="I12" s="1913"/>
    </row>
    <row r="13" spans="1:9" ht="15.75" customHeight="1">
      <c r="A13" s="22">
        <v>1.4</v>
      </c>
      <c r="B13" s="6" t="s">
        <v>512</v>
      </c>
      <c r="C13" s="22" t="s">
        <v>4</v>
      </c>
      <c r="D13" s="1913">
        <f>'BANG TÍNH'!E22</f>
        <v>328382</v>
      </c>
      <c r="E13" s="1913">
        <f>'BANG TÍNH'!F22</f>
        <v>344350.31394700002</v>
      </c>
      <c r="F13" s="113">
        <f>E13/D13</f>
        <v>1.0486272510277665</v>
      </c>
      <c r="G13" s="1913">
        <f>'BANG TÍNH'!I22</f>
        <v>383104.45652499999</v>
      </c>
      <c r="H13" s="113">
        <f>G13/E13</f>
        <v>1.1125427827661709</v>
      </c>
      <c r="I13" s="1913"/>
    </row>
    <row r="14" spans="1:9" ht="15.75" customHeight="1">
      <c r="A14" s="22">
        <v>1.5</v>
      </c>
      <c r="B14" s="6" t="s">
        <v>91</v>
      </c>
      <c r="C14" s="22" t="s">
        <v>4</v>
      </c>
      <c r="D14" s="1913"/>
      <c r="E14" s="1913"/>
      <c r="F14" s="1913"/>
      <c r="G14" s="1913"/>
      <c r="H14" s="113"/>
      <c r="I14" s="1913"/>
    </row>
    <row r="15" spans="1:9" ht="15.75" customHeight="1">
      <c r="A15" s="22">
        <v>1.6</v>
      </c>
      <c r="B15" s="6" t="s">
        <v>92</v>
      </c>
      <c r="C15" s="22" t="s">
        <v>4</v>
      </c>
      <c r="D15" s="1913"/>
      <c r="E15" s="1913"/>
      <c r="F15" s="1913"/>
      <c r="G15" s="1913"/>
      <c r="H15" s="113"/>
      <c r="I15" s="1913"/>
    </row>
    <row r="16" spans="1:9" ht="15.75" customHeight="1">
      <c r="A16" s="1914" t="s">
        <v>364</v>
      </c>
      <c r="B16" s="1915" t="s">
        <v>368</v>
      </c>
      <c r="C16" s="1914" t="s">
        <v>4</v>
      </c>
      <c r="D16" s="1913"/>
      <c r="E16" s="1913"/>
      <c r="F16" s="1913"/>
      <c r="G16" s="1913"/>
      <c r="H16" s="113"/>
      <c r="I16" s="1913"/>
    </row>
    <row r="17" spans="1:11" ht="15.75" customHeight="1">
      <c r="A17" s="1914" t="s">
        <v>365</v>
      </c>
      <c r="B17" s="1915" t="s">
        <v>369</v>
      </c>
      <c r="C17" s="1914" t="s">
        <v>4</v>
      </c>
      <c r="D17" s="1913"/>
      <c r="E17" s="1913"/>
      <c r="F17" s="1913"/>
      <c r="G17" s="1913"/>
      <c r="H17" s="113"/>
      <c r="I17" s="1913"/>
    </row>
    <row r="18" spans="1:11" ht="15.75" customHeight="1">
      <c r="A18" s="22">
        <v>1.7</v>
      </c>
      <c r="B18" s="6" t="s">
        <v>93</v>
      </c>
      <c r="C18" s="22" t="s">
        <v>4</v>
      </c>
      <c r="D18" s="1913">
        <f>'BANG TÍNH'!E122+'BANG TÍNH'!E131</f>
        <v>11887.582629356275</v>
      </c>
      <c r="E18" s="1913">
        <f>'BANG TÍNH'!F122+'BANG TÍNH'!F131</f>
        <v>12977.250418</v>
      </c>
      <c r="F18" s="113">
        <f>E18/D18</f>
        <v>1.091664371354425</v>
      </c>
      <c r="G18" s="1913">
        <f>'BANG TÍNH'!I122+'BANG TÍNH'!I131</f>
        <v>10008.387495630137</v>
      </c>
      <c r="H18" s="113">
        <f>G18/E18</f>
        <v>0.77122558117149964</v>
      </c>
      <c r="I18" s="1913"/>
    </row>
    <row r="19" spans="1:11" ht="15.75" customHeight="1">
      <c r="A19" s="31"/>
      <c r="B19" s="16" t="s">
        <v>94</v>
      </c>
      <c r="C19" s="22"/>
      <c r="D19" s="104"/>
      <c r="E19" s="104"/>
      <c r="F19" s="104"/>
      <c r="G19" s="1913"/>
      <c r="H19" s="113"/>
      <c r="I19" s="1913"/>
    </row>
    <row r="20" spans="1:11" ht="15.75" customHeight="1">
      <c r="A20" s="22">
        <v>1.8</v>
      </c>
      <c r="B20" s="6" t="s">
        <v>95</v>
      </c>
      <c r="C20" s="22" t="s">
        <v>4</v>
      </c>
      <c r="D20" s="1913"/>
      <c r="E20" s="1913"/>
      <c r="F20" s="1913"/>
      <c r="G20" s="1913"/>
      <c r="H20" s="113"/>
      <c r="I20" s="1913"/>
    </row>
    <row r="21" spans="1:11" ht="15.75" customHeight="1">
      <c r="A21" s="9"/>
      <c r="B21" s="1916" t="s">
        <v>147</v>
      </c>
      <c r="C21" s="9" t="s">
        <v>4</v>
      </c>
      <c r="D21" s="1917"/>
      <c r="E21" s="1917"/>
      <c r="F21" s="1917"/>
      <c r="G21" s="1917"/>
      <c r="H21" s="113"/>
      <c r="I21" s="1917"/>
    </row>
    <row r="22" spans="1:11" ht="15.75" customHeight="1">
      <c r="A22" s="9"/>
      <c r="B22" s="1916" t="s">
        <v>148</v>
      </c>
      <c r="C22" s="9" t="s">
        <v>4</v>
      </c>
      <c r="D22" s="1917"/>
      <c r="E22" s="1917"/>
      <c r="F22" s="1917"/>
      <c r="G22" s="1917"/>
      <c r="H22" s="113"/>
      <c r="I22" s="1917"/>
      <c r="J22" s="24"/>
      <c r="K22" s="24"/>
    </row>
    <row r="23" spans="1:11" ht="17.25" customHeight="1">
      <c r="A23" s="9"/>
      <c r="B23" s="1916" t="s">
        <v>149</v>
      </c>
      <c r="C23" s="9" t="s">
        <v>4</v>
      </c>
      <c r="D23" s="1917"/>
      <c r="E23" s="1917"/>
      <c r="F23" s="1917"/>
      <c r="G23" s="1917"/>
      <c r="H23" s="113"/>
      <c r="I23" s="1917"/>
    </row>
    <row r="24" spans="1:11" ht="15.75" customHeight="1">
      <c r="A24" s="22">
        <v>1.9</v>
      </c>
      <c r="B24" s="6" t="s">
        <v>96</v>
      </c>
      <c r="C24" s="22" t="s">
        <v>4</v>
      </c>
      <c r="D24" s="1913">
        <f>D9</f>
        <v>340269.5826293563</v>
      </c>
      <c r="E24" s="1913">
        <f>E9</f>
        <v>357327.564365</v>
      </c>
      <c r="F24" s="113">
        <f>E24/D24</f>
        <v>1.0501307863131109</v>
      </c>
      <c r="G24" s="1913">
        <f>G9</f>
        <v>393112.84402063012</v>
      </c>
      <c r="H24" s="113">
        <f>G24/E24</f>
        <v>1.1001469889937638</v>
      </c>
      <c r="I24" s="1913"/>
    </row>
    <row r="25" spans="1:11" ht="15.75" customHeight="1">
      <c r="A25" s="31">
        <v>2</v>
      </c>
      <c r="B25" s="16" t="s">
        <v>97</v>
      </c>
      <c r="C25" s="31" t="s">
        <v>4</v>
      </c>
      <c r="D25" s="1819">
        <f>D26</f>
        <v>340269.5826293563</v>
      </c>
      <c r="E25" s="1819">
        <f>E26</f>
        <v>357327.564365</v>
      </c>
      <c r="F25" s="115">
        <f>E25/D25</f>
        <v>1.0501307863131109</v>
      </c>
      <c r="G25" s="1819">
        <f>G26</f>
        <v>393112.84402063012</v>
      </c>
      <c r="H25" s="115">
        <f>G25/E25</f>
        <v>1.1001469889937638</v>
      </c>
      <c r="I25" s="1913"/>
    </row>
    <row r="26" spans="1:11" ht="15.75" customHeight="1">
      <c r="A26" s="31"/>
      <c r="B26" s="16" t="s">
        <v>86</v>
      </c>
      <c r="C26" s="22"/>
      <c r="D26" s="104">
        <f>SUM(D27:D35)</f>
        <v>340269.5826293563</v>
      </c>
      <c r="E26" s="104">
        <f>SUM(E27:E35)</f>
        <v>357327.564365</v>
      </c>
      <c r="F26" s="113">
        <f>E26/D26</f>
        <v>1.0501307863131109</v>
      </c>
      <c r="G26" s="104">
        <f>SUM(G27:G35)</f>
        <v>393112.84402063012</v>
      </c>
      <c r="H26" s="113">
        <f>G26/E26</f>
        <v>1.1001469889937638</v>
      </c>
      <c r="I26" s="1913"/>
    </row>
    <row r="27" spans="1:11" ht="15.75" customHeight="1">
      <c r="A27" s="22">
        <v>2.1</v>
      </c>
      <c r="B27" s="6" t="s">
        <v>87</v>
      </c>
      <c r="C27" s="22" t="s">
        <v>4</v>
      </c>
      <c r="D27" s="1913"/>
      <c r="E27" s="1913"/>
      <c r="F27" s="1913"/>
      <c r="G27" s="1913"/>
      <c r="H27" s="113"/>
      <c r="I27" s="1913"/>
    </row>
    <row r="28" spans="1:11" ht="15.75" customHeight="1">
      <c r="A28" s="22">
        <v>2.2000000000000002</v>
      </c>
      <c r="B28" s="6" t="s">
        <v>88</v>
      </c>
      <c r="C28" s="22" t="s">
        <v>4</v>
      </c>
      <c r="D28" s="1913"/>
      <c r="E28" s="1913"/>
      <c r="F28" s="1913"/>
      <c r="G28" s="1913"/>
      <c r="H28" s="113"/>
      <c r="I28" s="1913"/>
    </row>
    <row r="29" spans="1:11" ht="15.75" customHeight="1">
      <c r="A29" s="22">
        <v>2.2999999999999998</v>
      </c>
      <c r="B29" s="6" t="s">
        <v>89</v>
      </c>
      <c r="C29" s="22" t="s">
        <v>4</v>
      </c>
      <c r="D29" s="1913"/>
      <c r="E29" s="1913"/>
      <c r="F29" s="1913"/>
      <c r="G29" s="1913"/>
      <c r="H29" s="113"/>
      <c r="I29" s="1913"/>
    </row>
    <row r="30" spans="1:11" ht="15.75" customHeight="1">
      <c r="A30" s="22">
        <v>2.4</v>
      </c>
      <c r="B30" s="6" t="s">
        <v>90</v>
      </c>
      <c r="C30" s="22" t="s">
        <v>4</v>
      </c>
      <c r="D30" s="1913">
        <f>'BANG TÍNH'!E28</f>
        <v>328382</v>
      </c>
      <c r="E30" s="1913">
        <f>E13</f>
        <v>344350.31394700002</v>
      </c>
      <c r="F30" s="113">
        <f>E30/D30</f>
        <v>1.0486272510277665</v>
      </c>
      <c r="G30" s="1913">
        <f>'BANG TÍNH'!I28</f>
        <v>383104.45652499999</v>
      </c>
      <c r="H30" s="113">
        <f>G30/E30</f>
        <v>1.1125427827661709</v>
      </c>
      <c r="I30" s="1913"/>
    </row>
    <row r="31" spans="1:11" ht="15.75" customHeight="1">
      <c r="A31" s="22">
        <v>2.5</v>
      </c>
      <c r="B31" s="6" t="s">
        <v>91</v>
      </c>
      <c r="C31" s="22" t="s">
        <v>4</v>
      </c>
      <c r="D31" s="1913"/>
      <c r="E31" s="1913"/>
      <c r="F31" s="1913"/>
      <c r="G31" s="1913"/>
      <c r="H31" s="113"/>
      <c r="I31" s="1913"/>
    </row>
    <row r="32" spans="1:11" ht="15.75" customHeight="1">
      <c r="A32" s="22">
        <v>2.6</v>
      </c>
      <c r="B32" s="6" t="s">
        <v>92</v>
      </c>
      <c r="C32" s="22" t="s">
        <v>4</v>
      </c>
      <c r="D32" s="1913"/>
      <c r="E32" s="1913"/>
      <c r="F32" s="1913"/>
      <c r="G32" s="1913"/>
      <c r="H32" s="113"/>
      <c r="I32" s="1913"/>
    </row>
    <row r="33" spans="1:26" ht="15.75" customHeight="1">
      <c r="A33" s="1914" t="s">
        <v>366</v>
      </c>
      <c r="B33" s="1915" t="s">
        <v>368</v>
      </c>
      <c r="C33" s="1914" t="s">
        <v>4</v>
      </c>
      <c r="D33" s="1913"/>
      <c r="E33" s="1913"/>
      <c r="F33" s="1913"/>
      <c r="G33" s="1913"/>
      <c r="H33" s="113"/>
      <c r="I33" s="1913"/>
    </row>
    <row r="34" spans="1:26" ht="15.75" customHeight="1">
      <c r="A34" s="1914" t="s">
        <v>367</v>
      </c>
      <c r="B34" s="1915" t="s">
        <v>369</v>
      </c>
      <c r="C34" s="1914" t="s">
        <v>4</v>
      </c>
      <c r="D34" s="1913"/>
      <c r="E34" s="1913"/>
      <c r="F34" s="1913"/>
      <c r="G34" s="1913"/>
      <c r="H34" s="113"/>
      <c r="I34" s="1913"/>
    </row>
    <row r="35" spans="1:26" ht="15.75" customHeight="1">
      <c r="A35" s="22">
        <v>2.7</v>
      </c>
      <c r="B35" s="6" t="s">
        <v>93</v>
      </c>
      <c r="C35" s="22" t="s">
        <v>4</v>
      </c>
      <c r="D35" s="1913">
        <f>'BANG TÍNH'!E122+'BANG TÍNH'!E131</f>
        <v>11887.582629356275</v>
      </c>
      <c r="E35" s="1913">
        <f>'BANG TÍNH'!F122+'BANG TÍNH'!F131</f>
        <v>12977.250418</v>
      </c>
      <c r="F35" s="113">
        <f>E35/D35</f>
        <v>1.091664371354425</v>
      </c>
      <c r="G35" s="1913">
        <f>'BANG TÍNH'!I122+'BANG TÍNH'!I131</f>
        <v>10008.387495630137</v>
      </c>
      <c r="H35" s="113">
        <f>G35/E35</f>
        <v>0.77122558117149964</v>
      </c>
      <c r="I35" s="1913"/>
    </row>
    <row r="36" spans="1:26" ht="15.75" customHeight="1">
      <c r="A36" s="31"/>
      <c r="B36" s="16" t="s">
        <v>94</v>
      </c>
      <c r="C36" s="22"/>
      <c r="D36" s="104"/>
      <c r="E36" s="104"/>
      <c r="F36" s="104"/>
      <c r="G36" s="1913"/>
      <c r="H36" s="113"/>
      <c r="I36" s="1913"/>
    </row>
    <row r="37" spans="1:26" ht="15.75" customHeight="1">
      <c r="A37" s="22">
        <v>2.8</v>
      </c>
      <c r="B37" s="6" t="s">
        <v>95</v>
      </c>
      <c r="C37" s="22" t="s">
        <v>4</v>
      </c>
      <c r="D37" s="104"/>
      <c r="E37" s="104"/>
      <c r="F37" s="104"/>
      <c r="G37" s="1913"/>
      <c r="H37" s="113"/>
      <c r="I37" s="1913"/>
    </row>
    <row r="38" spans="1:26" ht="15.75" customHeight="1">
      <c r="A38" s="1918"/>
      <c r="B38" s="1919" t="s">
        <v>370</v>
      </c>
      <c r="C38" s="1918" t="s">
        <v>4</v>
      </c>
      <c r="D38" s="104"/>
      <c r="E38" s="104"/>
      <c r="F38" s="104"/>
      <c r="G38" s="1913"/>
      <c r="H38" s="113"/>
      <c r="I38" s="1913"/>
    </row>
    <row r="39" spans="1:26" ht="15.75" customHeight="1">
      <c r="A39" s="1918"/>
      <c r="B39" s="1919" t="s">
        <v>371</v>
      </c>
      <c r="C39" s="1918" t="s">
        <v>4</v>
      </c>
      <c r="D39" s="104"/>
      <c r="E39" s="104"/>
      <c r="F39" s="104"/>
      <c r="G39" s="1913"/>
      <c r="H39" s="113"/>
      <c r="I39" s="1913"/>
      <c r="W39" s="18" t="s">
        <v>471</v>
      </c>
      <c r="X39" s="18" t="s">
        <v>472</v>
      </c>
      <c r="Y39" s="18">
        <v>2012</v>
      </c>
    </row>
    <row r="40" spans="1:26" ht="15.75" customHeight="1">
      <c r="A40" s="22">
        <v>2.9</v>
      </c>
      <c r="B40" s="6" t="s">
        <v>98</v>
      </c>
      <c r="C40" s="22" t="s">
        <v>4</v>
      </c>
      <c r="D40" s="1913">
        <f>D24</f>
        <v>340269.5826293563</v>
      </c>
      <c r="E40" s="1913">
        <f>E24</f>
        <v>357327.564365</v>
      </c>
      <c r="F40" s="106">
        <f t="shared" ref="F40:F47" si="0">E40/D40</f>
        <v>1.0501307863131109</v>
      </c>
      <c r="G40" s="1913">
        <f>G24</f>
        <v>393112.84402063012</v>
      </c>
      <c r="H40" s="106">
        <f t="shared" ref="H40:H47" si="1">G40/E40</f>
        <v>1.1001469889937638</v>
      </c>
      <c r="I40" s="1913"/>
      <c r="J40" s="1857">
        <f>X40/W40</f>
        <v>1.002294063994251</v>
      </c>
      <c r="K40" s="2521"/>
      <c r="L40" s="2521"/>
      <c r="M40" s="2521"/>
      <c r="N40" s="2521"/>
      <c r="O40" s="2521"/>
      <c r="P40" s="2521"/>
      <c r="Q40" s="2521"/>
      <c r="R40" s="2521"/>
      <c r="S40" s="2521"/>
      <c r="T40" s="2521"/>
      <c r="U40" s="2521"/>
      <c r="V40" s="2521"/>
      <c r="W40" s="38">
        <v>108541</v>
      </c>
      <c r="X40" s="38">
        <v>108790</v>
      </c>
      <c r="Y40" s="38">
        <v>78192</v>
      </c>
      <c r="Z40" s="1857">
        <f>X40/Y40</f>
        <v>1.3913188049928382</v>
      </c>
    </row>
    <row r="41" spans="1:26" ht="15.75" customHeight="1">
      <c r="A41" s="31">
        <v>3</v>
      </c>
      <c r="B41" s="16" t="s">
        <v>2</v>
      </c>
      <c r="C41" s="31" t="s">
        <v>4</v>
      </c>
      <c r="D41" s="1819">
        <f>SUM(D42:D43)</f>
        <v>241414.47691099645</v>
      </c>
      <c r="E41" s="1819">
        <f>ROUND(SUM(E42:E43),0)</f>
        <v>247175</v>
      </c>
      <c r="F41" s="114">
        <f t="shared" si="0"/>
        <v>1.0238615478355397</v>
      </c>
      <c r="G41" s="1819">
        <f>SUM(G42:G43)</f>
        <v>271941.43671382737</v>
      </c>
      <c r="H41" s="114">
        <f t="shared" si="1"/>
        <v>1.1001979840753611</v>
      </c>
      <c r="I41" s="1819"/>
      <c r="J41" s="1857">
        <f>X41/W41</f>
        <v>1.3951588317785502</v>
      </c>
      <c r="K41" s="1920" t="s">
        <v>312</v>
      </c>
      <c r="L41" s="1921" t="s">
        <v>20</v>
      </c>
      <c r="M41" s="1921" t="s">
        <v>314</v>
      </c>
      <c r="N41" s="1921" t="s">
        <v>175</v>
      </c>
      <c r="O41" s="1920" t="s">
        <v>312</v>
      </c>
      <c r="P41" s="1921" t="s">
        <v>20</v>
      </c>
      <c r="Q41" s="1921" t="s">
        <v>314</v>
      </c>
      <c r="R41" s="1921" t="s">
        <v>175</v>
      </c>
      <c r="S41" s="1921" t="s">
        <v>312</v>
      </c>
      <c r="T41" s="1921" t="s">
        <v>20</v>
      </c>
      <c r="U41" s="1921" t="s">
        <v>314</v>
      </c>
      <c r="V41" s="1921" t="s">
        <v>175</v>
      </c>
      <c r="W41" s="38">
        <v>16401</v>
      </c>
      <c r="X41" s="38">
        <v>22882</v>
      </c>
      <c r="Y41" s="38">
        <v>18158</v>
      </c>
      <c r="Z41" s="1857">
        <f>X41/Y41</f>
        <v>1.2601608106619673</v>
      </c>
    </row>
    <row r="42" spans="1:26" ht="15.75" customHeight="1">
      <c r="A42" s="22">
        <v>3.1</v>
      </c>
      <c r="B42" s="6" t="s">
        <v>99</v>
      </c>
      <c r="C42" s="22" t="s">
        <v>4</v>
      </c>
      <c r="D42" s="104">
        <f>'10 GVHB'!D20</f>
        <v>199396.38181188688</v>
      </c>
      <c r="E42" s="104">
        <f>'10 GVHB'!E20</f>
        <v>196606.41262399999</v>
      </c>
      <c r="F42" s="106">
        <f t="shared" si="0"/>
        <v>0.98600792470487764</v>
      </c>
      <c r="G42" s="104">
        <f>'10 GVHB'!G20</f>
        <v>221754.66097497384</v>
      </c>
      <c r="H42" s="106">
        <f t="shared" si="1"/>
        <v>1.1279116383607926</v>
      </c>
      <c r="I42" s="1913"/>
      <c r="J42" s="1857">
        <f>X42/W42</f>
        <v>0.84986238124833524</v>
      </c>
      <c r="K42" s="104">
        <v>54863</v>
      </c>
      <c r="L42" s="104">
        <v>6266</v>
      </c>
      <c r="M42" s="104">
        <v>641</v>
      </c>
      <c r="N42" s="104">
        <v>61770</v>
      </c>
      <c r="O42" s="104">
        <v>53715</v>
      </c>
      <c r="P42" s="104">
        <v>6287</v>
      </c>
      <c r="Q42" s="104">
        <v>780</v>
      </c>
      <c r="R42" s="104">
        <v>60782</v>
      </c>
      <c r="S42" s="104">
        <v>79366</v>
      </c>
      <c r="T42" s="104">
        <v>8343</v>
      </c>
      <c r="U42" s="104">
        <v>800</v>
      </c>
      <c r="V42" s="104">
        <v>88509</v>
      </c>
      <c r="W42" s="38">
        <v>11263</v>
      </c>
      <c r="X42" s="38">
        <v>9572</v>
      </c>
      <c r="Y42" s="38">
        <v>7149</v>
      </c>
      <c r="Z42" s="1857">
        <f>X42/Y42</f>
        <v>1.3389285214715345</v>
      </c>
    </row>
    <row r="43" spans="1:26" ht="15.75" customHeight="1">
      <c r="A43" s="22">
        <v>3.2</v>
      </c>
      <c r="B43" s="6" t="s">
        <v>474</v>
      </c>
      <c r="C43" s="22" t="s">
        <v>4</v>
      </c>
      <c r="D43" s="104">
        <f>'11 QLDN'!D28+'12 CPBH'!D21+'BANG TÍNH'!E127+'BANG TÍNH'!E132</f>
        <v>42018.095099109581</v>
      </c>
      <c r="E43" s="104">
        <f>'11 QLDN'!E28+'12 CPBH'!E21+'BANG TÍNH'!F127+'BANG TÍNH'!F132</f>
        <v>50568.123062000013</v>
      </c>
      <c r="F43" s="106">
        <f t="shared" si="0"/>
        <v>1.2034844260008259</v>
      </c>
      <c r="G43" s="104">
        <f>'11 QLDN'!G28+'12 CPBH'!G21+'BANG TÍNH'!I127+'BANG TÍNH'!I132</f>
        <v>50186.775738853546</v>
      </c>
      <c r="H43" s="106">
        <f t="shared" si="1"/>
        <v>0.99245874080240415</v>
      </c>
      <c r="I43" s="1913"/>
      <c r="J43" s="1857">
        <f>X43/W43</f>
        <v>1.1271705822267619</v>
      </c>
      <c r="K43" s="1920" t="s">
        <v>312</v>
      </c>
      <c r="L43" s="1921" t="s">
        <v>20</v>
      </c>
      <c r="M43" s="1921" t="s">
        <v>314</v>
      </c>
      <c r="N43" s="104"/>
      <c r="O43" s="104"/>
      <c r="P43" s="104"/>
      <c r="Q43" s="104"/>
      <c r="R43" s="104"/>
      <c r="S43" s="104"/>
      <c r="T43" s="104"/>
      <c r="U43" s="104"/>
      <c r="V43" s="104"/>
      <c r="W43" s="38">
        <v>19580</v>
      </c>
      <c r="X43" s="38">
        <v>22070</v>
      </c>
      <c r="Y43" s="38">
        <v>19866</v>
      </c>
      <c r="Z43" s="1857">
        <f>X43/Y43</f>
        <v>1.1109433202456458</v>
      </c>
    </row>
    <row r="44" spans="1:26" ht="15.75" customHeight="1">
      <c r="A44" s="31">
        <v>4</v>
      </c>
      <c r="B44" s="16" t="s">
        <v>100</v>
      </c>
      <c r="C44" s="31" t="s">
        <v>4</v>
      </c>
      <c r="D44" s="1819">
        <f>D45+D48</f>
        <v>98856.105718359773</v>
      </c>
      <c r="E44" s="1819">
        <f>E45+E48</f>
        <v>110153.02867860001</v>
      </c>
      <c r="F44" s="114">
        <f t="shared" si="0"/>
        <v>1.114276431163747</v>
      </c>
      <c r="G44" s="1819">
        <f>G45+G48</f>
        <v>121170.67362963014</v>
      </c>
      <c r="H44" s="114">
        <f t="shared" si="1"/>
        <v>1.100021262086011</v>
      </c>
      <c r="I44" s="1819"/>
      <c r="J44" s="57"/>
      <c r="K44" s="104">
        <v>53715</v>
      </c>
      <c r="L44" s="104">
        <v>6287</v>
      </c>
      <c r="M44" s="104">
        <v>780</v>
      </c>
    </row>
    <row r="45" spans="1:26" ht="15.75" customHeight="1">
      <c r="A45" s="22">
        <v>4.0999999999999996</v>
      </c>
      <c r="B45" s="6" t="s">
        <v>101</v>
      </c>
      <c r="C45" s="22" t="s">
        <v>4</v>
      </c>
      <c r="D45" s="1913">
        <f>SUM(D46:D47)</f>
        <v>95906.105718359773</v>
      </c>
      <c r="E45" s="1913">
        <f>SUM(E46:E47)</f>
        <v>107367.90132060001</v>
      </c>
      <c r="F45" s="106">
        <f t="shared" si="0"/>
        <v>1.1195105933703453</v>
      </c>
      <c r="G45" s="1913">
        <f>SUM(G46:G47)</f>
        <v>120870.67362963014</v>
      </c>
      <c r="H45" s="106">
        <f t="shared" si="1"/>
        <v>1.1257617234103414</v>
      </c>
      <c r="I45" s="1913"/>
      <c r="K45" s="1921" t="s">
        <v>312</v>
      </c>
      <c r="L45" s="1921" t="s">
        <v>20</v>
      </c>
      <c r="M45" s="1921" t="s">
        <v>314</v>
      </c>
      <c r="W45" s="32"/>
      <c r="X45" s="32"/>
      <c r="Y45" s="32"/>
      <c r="Z45" s="32"/>
    </row>
    <row r="46" spans="1:26" s="24" customFormat="1" ht="15.75" customHeight="1">
      <c r="A46" s="9" t="s">
        <v>21</v>
      </c>
      <c r="B46" s="1916" t="s">
        <v>102</v>
      </c>
      <c r="C46" s="9" t="s">
        <v>4</v>
      </c>
      <c r="D46" s="1917">
        <f>'BANG TÍNH'!E121</f>
        <v>89343.721993113082</v>
      </c>
      <c r="E46" s="1917">
        <f>'BANG TÍNH'!F121</f>
        <v>98030.382507600007</v>
      </c>
      <c r="F46" s="129">
        <f t="shared" si="0"/>
        <v>1.0972274304304954</v>
      </c>
      <c r="G46" s="1917">
        <f>'BANG TÍNH'!I121</f>
        <v>112312</v>
      </c>
      <c r="H46" s="106">
        <f t="shared" si="1"/>
        <v>1.1456856244674225</v>
      </c>
      <c r="I46" s="1917"/>
      <c r="J46" s="18"/>
      <c r="K46" s="104">
        <v>79366</v>
      </c>
      <c r="L46" s="104">
        <v>8343</v>
      </c>
      <c r="M46" s="104">
        <v>800</v>
      </c>
    </row>
    <row r="47" spans="1:26" s="24" customFormat="1" ht="15.75" customHeight="1">
      <c r="A47" s="9" t="s">
        <v>22</v>
      </c>
      <c r="B47" s="1916" t="s">
        <v>1023</v>
      </c>
      <c r="C47" s="9" t="s">
        <v>4</v>
      </c>
      <c r="D47" s="1922">
        <f>'BANG TÍNH'!E122-'BANG TÍNH'!E127</f>
        <v>6562.3837252466856</v>
      </c>
      <c r="E47" s="1922">
        <f>'BANG TÍNH'!F122-'BANG TÍNH'!F127</f>
        <v>9337.5188130000006</v>
      </c>
      <c r="F47" s="129">
        <f t="shared" si="0"/>
        <v>1.4228852203623608</v>
      </c>
      <c r="G47" s="1922">
        <f>'BANG TÍNH'!I122-'BANG TÍNH'!I127</f>
        <v>8558.6736296301369</v>
      </c>
      <c r="H47" s="106">
        <f t="shared" si="1"/>
        <v>0.91658970664824468</v>
      </c>
      <c r="I47" s="1917"/>
      <c r="J47" s="18"/>
      <c r="K47" s="104"/>
    </row>
    <row r="48" spans="1:26" ht="15.75" customHeight="1">
      <c r="A48" s="22">
        <v>4.2</v>
      </c>
      <c r="B48" s="6" t="s">
        <v>103</v>
      </c>
      <c r="C48" s="22" t="s">
        <v>4</v>
      </c>
      <c r="D48" s="1923">
        <f>'BANG TÍNH'!E131-'BANG TÍNH'!E132</f>
        <v>2950</v>
      </c>
      <c r="E48" s="84">
        <f>'BANG TÍNH'!F131-'BANG TÍNH'!F132</f>
        <v>2785.1273580000002</v>
      </c>
      <c r="F48" s="1924"/>
      <c r="G48" s="84">
        <f>'BANG TÍNH'!I131-'BANG TÍNH'!I132</f>
        <v>300</v>
      </c>
      <c r="H48" s="106"/>
      <c r="I48" s="1913"/>
      <c r="K48" s="104">
        <v>11115</v>
      </c>
      <c r="L48" s="104">
        <v>15924</v>
      </c>
      <c r="M48" s="104">
        <v>14990</v>
      </c>
    </row>
    <row r="49" spans="1:27" ht="15.75" customHeight="1">
      <c r="A49" s="22">
        <v>4.3</v>
      </c>
      <c r="B49" s="6" t="s">
        <v>104</v>
      </c>
      <c r="C49" s="22" t="s">
        <v>4</v>
      </c>
      <c r="D49" s="1913"/>
      <c r="E49" s="1913"/>
      <c r="F49" s="1913"/>
      <c r="G49" s="1913"/>
      <c r="H49" s="106"/>
      <c r="I49" s="1913"/>
      <c r="K49" s="104"/>
      <c r="L49" s="104"/>
      <c r="M49" s="104"/>
    </row>
    <row r="50" spans="1:27" ht="15.75" customHeight="1">
      <c r="A50" s="22">
        <v>4.4000000000000004</v>
      </c>
      <c r="B50" s="6" t="s">
        <v>105</v>
      </c>
      <c r="C50" s="22" t="s">
        <v>4</v>
      </c>
      <c r="D50" s="1913">
        <f>D46+D47</f>
        <v>95906.105718359773</v>
      </c>
      <c r="E50" s="1913">
        <f>E46+E47</f>
        <v>107367.90132060001</v>
      </c>
      <c r="F50" s="106">
        <f>E50/D50</f>
        <v>1.1195105933703453</v>
      </c>
      <c r="G50" s="1913">
        <f>G46+G47</f>
        <v>120870.67362963014</v>
      </c>
      <c r="H50" s="106">
        <f>G50/E50</f>
        <v>1.1257617234103414</v>
      </c>
      <c r="I50" s="1913"/>
    </row>
    <row r="51" spans="1:27" ht="15.75" customHeight="1">
      <c r="A51" s="22">
        <v>4.5</v>
      </c>
      <c r="B51" s="6" t="s">
        <v>106</v>
      </c>
      <c r="C51" s="22" t="s">
        <v>4</v>
      </c>
      <c r="D51" s="145">
        <f>'BANG TÍNH'!E159</f>
        <v>0.24114233547313299</v>
      </c>
      <c r="E51" s="145">
        <f>'BANG TÍNH'!F159</f>
        <v>0.26520039937096851</v>
      </c>
      <c r="F51" s="106">
        <f>E51/D51</f>
        <v>1.0997670684852265</v>
      </c>
      <c r="G51" s="145">
        <f>'BANG TÍNH'!I159</f>
        <v>0.26347243306027751</v>
      </c>
      <c r="H51" s="106">
        <f>G51/E51</f>
        <v>0.99348429974166863</v>
      </c>
      <c r="I51" s="145"/>
    </row>
    <row r="52" spans="1:27" ht="15.75" customHeight="1">
      <c r="A52" s="31">
        <v>5</v>
      </c>
      <c r="B52" s="16" t="s">
        <v>107</v>
      </c>
      <c r="C52" s="31" t="s">
        <v>4</v>
      </c>
      <c r="D52" s="1913"/>
      <c r="E52" s="107"/>
      <c r="F52" s="104"/>
      <c r="G52" s="1913"/>
      <c r="H52" s="106"/>
      <c r="I52" s="1819"/>
    </row>
    <row r="53" spans="1:27" ht="15.75" customHeight="1">
      <c r="A53" s="22">
        <v>5.0999999999999996</v>
      </c>
      <c r="B53" s="6" t="s">
        <v>108</v>
      </c>
      <c r="C53" s="22" t="s">
        <v>4</v>
      </c>
      <c r="D53" s="1913"/>
      <c r="E53" s="104"/>
      <c r="F53" s="104"/>
      <c r="G53" s="1913"/>
      <c r="H53" s="106"/>
      <c r="I53" s="1913"/>
    </row>
    <row r="54" spans="1:27" ht="15.75" customHeight="1">
      <c r="A54" s="22">
        <v>5.2</v>
      </c>
      <c r="B54" s="6" t="s">
        <v>109</v>
      </c>
      <c r="C54" s="22" t="s">
        <v>4</v>
      </c>
      <c r="D54" s="1913"/>
      <c r="E54" s="104"/>
      <c r="F54" s="104"/>
      <c r="G54" s="1913"/>
      <c r="H54" s="106"/>
      <c r="I54" s="1913"/>
    </row>
    <row r="55" spans="1:27" ht="15.75" customHeight="1">
      <c r="A55" s="31">
        <v>6</v>
      </c>
      <c r="B55" s="16" t="s">
        <v>110</v>
      </c>
      <c r="C55" s="31" t="s">
        <v>4</v>
      </c>
      <c r="D55" s="1819">
        <f>SUM(D56:D60)</f>
        <v>39588</v>
      </c>
      <c r="E55" s="1819">
        <f>SUM(E56:E60)</f>
        <v>32180</v>
      </c>
      <c r="F55" s="114">
        <f>E55/D55</f>
        <v>0.81287258765282411</v>
      </c>
      <c r="G55" s="47">
        <f>SUM(G56:G60)</f>
        <v>42829</v>
      </c>
      <c r="H55" s="114">
        <f t="shared" ref="H55:H69" si="2">G55/E55</f>
        <v>1.3309198259788688</v>
      </c>
      <c r="I55" s="1819"/>
      <c r="L55" s="18">
        <f>SUM(L56:L63)</f>
        <v>2366.1999999999998</v>
      </c>
      <c r="W55" s="38">
        <v>7149</v>
      </c>
      <c r="X55" s="1857">
        <f>E55/W55</f>
        <v>4.5013288571828225</v>
      </c>
    </row>
    <row r="56" spans="1:27" ht="15.75" customHeight="1">
      <c r="A56" s="22">
        <v>6.1</v>
      </c>
      <c r="B56" s="6" t="s">
        <v>2047</v>
      </c>
      <c r="C56" s="22" t="s">
        <v>4</v>
      </c>
      <c r="D56" s="1913">
        <v>8900</v>
      </c>
      <c r="E56" s="1913">
        <v>735</v>
      </c>
      <c r="F56" s="106">
        <f>E56/D56</f>
        <v>8.2584269662921345E-2</v>
      </c>
      <c r="G56" s="48">
        <v>8694</v>
      </c>
      <c r="H56" s="106">
        <f t="shared" si="2"/>
        <v>11.828571428571429</v>
      </c>
      <c r="I56" s="1913"/>
      <c r="K56" s="109" t="s">
        <v>266</v>
      </c>
      <c r="L56" s="18">
        <v>2366.1999999999998</v>
      </c>
    </row>
    <row r="57" spans="1:27" ht="15.75" customHeight="1">
      <c r="A57" s="22">
        <v>6.2</v>
      </c>
      <c r="B57" s="6" t="s">
        <v>111</v>
      </c>
      <c r="C57" s="22" t="s">
        <v>4</v>
      </c>
      <c r="D57" s="1913">
        <v>18671</v>
      </c>
      <c r="E57" s="1913">
        <f>KQKD!D26</f>
        <v>20804.870773999999</v>
      </c>
      <c r="F57" s="106">
        <f>E57/D57</f>
        <v>1.1142879746130363</v>
      </c>
      <c r="G57" s="1913">
        <f>KQKD!F26</f>
        <v>23242</v>
      </c>
      <c r="H57" s="106">
        <f t="shared" si="2"/>
        <v>1.1171422429138902</v>
      </c>
      <c r="I57" s="1913"/>
      <c r="K57" s="109"/>
    </row>
    <row r="58" spans="1:27" ht="15.75" customHeight="1">
      <c r="A58" s="22"/>
      <c r="B58" s="6" t="s">
        <v>727</v>
      </c>
      <c r="C58" s="22" t="s">
        <v>4</v>
      </c>
      <c r="D58" s="48">
        <v>2300</v>
      </c>
      <c r="E58" s="1913">
        <f>LCTT!E78-'01BKH Chi tieu tong hop'!E57</f>
        <v>2030.1292260000009</v>
      </c>
      <c r="F58" s="106">
        <f>E58/D58</f>
        <v>0.88266488086956563</v>
      </c>
      <c r="G58" s="1913">
        <f>LCTT!F78-'01BKH Chi tieu tong hop'!G57</f>
        <v>1468</v>
      </c>
      <c r="H58" s="106">
        <f t="shared" si="2"/>
        <v>0.72310667774209925</v>
      </c>
      <c r="I58" s="1913"/>
      <c r="K58" s="109"/>
    </row>
    <row r="59" spans="1:27" ht="15.75" customHeight="1">
      <c r="A59" s="22">
        <v>6.3</v>
      </c>
      <c r="B59" s="6" t="s">
        <v>511</v>
      </c>
      <c r="C59" s="22" t="s">
        <v>4</v>
      </c>
      <c r="D59" s="1913">
        <v>4913</v>
      </c>
      <c r="E59" s="1913">
        <v>4430</v>
      </c>
      <c r="F59" s="106">
        <f t="shared" ref="F59:F69" si="3">E59/D59</f>
        <v>0.90168939548137594</v>
      </c>
      <c r="G59" s="1913">
        <f>4200+503</f>
        <v>4703</v>
      </c>
      <c r="H59" s="106">
        <f t="shared" si="2"/>
        <v>1.0616252821670429</v>
      </c>
      <c r="I59" s="1913"/>
      <c r="K59" s="109"/>
    </row>
    <row r="60" spans="1:27" ht="15.75" customHeight="1">
      <c r="A60" s="22">
        <v>6.4</v>
      </c>
      <c r="B60" s="6" t="s">
        <v>109</v>
      </c>
      <c r="C60" s="22" t="s">
        <v>4</v>
      </c>
      <c r="D60" s="104">
        <v>4804</v>
      </c>
      <c r="E60" s="104">
        <v>4180</v>
      </c>
      <c r="F60" s="106">
        <f t="shared" si="3"/>
        <v>0.87010824313072443</v>
      </c>
      <c r="G60" s="104">
        <v>4722</v>
      </c>
      <c r="H60" s="106">
        <f t="shared" si="2"/>
        <v>1.1296650717703349</v>
      </c>
      <c r="I60" s="1913"/>
      <c r="J60" s="5"/>
      <c r="K60" s="109"/>
    </row>
    <row r="61" spans="1:27" ht="15.75" customHeight="1">
      <c r="A61" s="31">
        <v>7</v>
      </c>
      <c r="B61" s="16" t="s">
        <v>112</v>
      </c>
      <c r="C61" s="31" t="s">
        <v>4</v>
      </c>
      <c r="D61" s="107">
        <f>SUM(D62:D63)</f>
        <v>456799.61089760973</v>
      </c>
      <c r="E61" s="107">
        <f>SUM(E62:E63)</f>
        <v>400147.65863100003</v>
      </c>
      <c r="F61" s="114">
        <f t="shared" si="3"/>
        <v>0.87598073440717517</v>
      </c>
      <c r="G61" s="107">
        <f>SUM(G62:G63)</f>
        <v>467994.22008630272</v>
      </c>
      <c r="H61" s="114">
        <f t="shared" si="2"/>
        <v>1.1695538134283276</v>
      </c>
      <c r="I61" s="1819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</row>
    <row r="62" spans="1:27" ht="15.75" customHeight="1">
      <c r="A62" s="22">
        <v>7.1</v>
      </c>
      <c r="B62" s="6" t="s">
        <v>113</v>
      </c>
      <c r="C62" s="22" t="s">
        <v>4</v>
      </c>
      <c r="D62" s="104">
        <v>222353.2257583933</v>
      </c>
      <c r="E62" s="104">
        <f>CDKT!D10</f>
        <v>291636.32786000002</v>
      </c>
      <c r="F62" s="106">
        <f t="shared" si="3"/>
        <v>1.3115902720336021</v>
      </c>
      <c r="G62" s="104">
        <f>CDKT!F10</f>
        <v>275163.61420296552</v>
      </c>
      <c r="H62" s="106">
        <f t="shared" si="2"/>
        <v>0.94351624923441557</v>
      </c>
      <c r="I62" s="1913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AA62" s="44"/>
    </row>
    <row r="63" spans="1:27" ht="15.75" customHeight="1">
      <c r="A63" s="22">
        <v>7.2</v>
      </c>
      <c r="B63" s="6" t="s">
        <v>114</v>
      </c>
      <c r="C63" s="22" t="s">
        <v>4</v>
      </c>
      <c r="D63" s="104">
        <v>234446.38513921644</v>
      </c>
      <c r="E63" s="104">
        <f>CDKT!D36</f>
        <v>108511.33077100002</v>
      </c>
      <c r="F63" s="106">
        <f t="shared" si="3"/>
        <v>0.46284070751001338</v>
      </c>
      <c r="G63" s="104">
        <f>CDKT!F36</f>
        <v>192830.60588333721</v>
      </c>
      <c r="H63" s="106">
        <f t="shared" si="2"/>
        <v>1.7770550274632866</v>
      </c>
      <c r="I63" s="1913"/>
      <c r="AA63" s="246"/>
    </row>
    <row r="64" spans="1:27" ht="15.75" customHeight="1">
      <c r="A64" s="31">
        <v>8</v>
      </c>
      <c r="B64" s="16" t="s">
        <v>348</v>
      </c>
      <c r="C64" s="31" t="s">
        <v>4</v>
      </c>
      <c r="D64" s="107">
        <f>SUM(D65:D66)</f>
        <v>111051.6</v>
      </c>
      <c r="E64" s="107">
        <f>SUM(E65:E66)</f>
        <v>45618.974531</v>
      </c>
      <c r="F64" s="114">
        <f t="shared" si="3"/>
        <v>0.41079079032629873</v>
      </c>
      <c r="G64" s="107">
        <f>SUM(G65:G66)</f>
        <v>79147.924350000001</v>
      </c>
      <c r="H64" s="114">
        <f t="shared" si="2"/>
        <v>1.7349781568679428</v>
      </c>
      <c r="I64" s="1925"/>
    </row>
    <row r="65" spans="1:30" ht="15.75" customHeight="1">
      <c r="A65" s="22">
        <v>8.1</v>
      </c>
      <c r="B65" s="6" t="s">
        <v>115</v>
      </c>
      <c r="C65" s="22" t="s">
        <v>4</v>
      </c>
      <c r="D65" s="104">
        <v>44799</v>
      </c>
      <c r="E65" s="104">
        <f>CDKT!D76</f>
        <v>45618.974531</v>
      </c>
      <c r="F65" s="106">
        <f t="shared" si="3"/>
        <v>1.0183034114823992</v>
      </c>
      <c r="G65" s="104">
        <f>CDKT!F76</f>
        <v>45742.194600000003</v>
      </c>
      <c r="H65" s="106">
        <f t="shared" si="2"/>
        <v>1.0027010705581789</v>
      </c>
      <c r="I65" s="1925"/>
      <c r="AA65" s="32"/>
    </row>
    <row r="66" spans="1:30" ht="15.75" customHeight="1">
      <c r="A66" s="22">
        <v>8.1999999999999993</v>
      </c>
      <c r="B66" s="6" t="s">
        <v>116</v>
      </c>
      <c r="C66" s="22" t="s">
        <v>4</v>
      </c>
      <c r="D66" s="104">
        <v>66252.600000000006</v>
      </c>
      <c r="E66" s="104">
        <f>CDKT!D91</f>
        <v>0</v>
      </c>
      <c r="F66" s="106">
        <f t="shared" si="3"/>
        <v>0</v>
      </c>
      <c r="G66" s="104">
        <f>CDKT!F91</f>
        <v>33405.729749999999</v>
      </c>
      <c r="H66" s="106">
        <v>0</v>
      </c>
      <c r="I66" s="1913"/>
      <c r="AA66" s="32"/>
      <c r="AB66" s="32"/>
    </row>
    <row r="67" spans="1:30" ht="15.75" customHeight="1">
      <c r="A67" s="31">
        <v>9</v>
      </c>
      <c r="B67" s="16" t="s">
        <v>117</v>
      </c>
      <c r="C67" s="31" t="s">
        <v>4</v>
      </c>
      <c r="D67" s="107">
        <f>D68+D70</f>
        <v>345748.01089760981</v>
      </c>
      <c r="E67" s="107">
        <f>E68+E70</f>
        <v>354528.68410000001</v>
      </c>
      <c r="F67" s="114">
        <f t="shared" si="3"/>
        <v>1.0253961640432705</v>
      </c>
      <c r="G67" s="107">
        <f>G68+G70</f>
        <v>388846.29573630274</v>
      </c>
      <c r="H67" s="114">
        <f t="shared" si="2"/>
        <v>1.096797842249128</v>
      </c>
      <c r="I67" s="1819"/>
      <c r="AB67" s="32"/>
    </row>
    <row r="68" spans="1:30" ht="15.75" customHeight="1">
      <c r="A68" s="22">
        <v>9.1</v>
      </c>
      <c r="B68" s="6" t="s">
        <v>118</v>
      </c>
      <c r="C68" s="22" t="s">
        <v>4</v>
      </c>
      <c r="D68" s="104">
        <v>345748.01089760981</v>
      </c>
      <c r="E68" s="104">
        <f>CDKT!D106</f>
        <v>354528.68410000001</v>
      </c>
      <c r="F68" s="106">
        <f t="shared" si="3"/>
        <v>1.0253961640432705</v>
      </c>
      <c r="G68" s="104">
        <f>CDKT!F106</f>
        <v>388846.29573630274</v>
      </c>
      <c r="H68" s="106">
        <f t="shared" si="2"/>
        <v>1.096797842249128</v>
      </c>
      <c r="I68" s="1913"/>
      <c r="AA68" s="32"/>
    </row>
    <row r="69" spans="1:30" ht="15.75" customHeight="1">
      <c r="A69" s="22"/>
      <c r="B69" s="6" t="s">
        <v>119</v>
      </c>
      <c r="C69" s="22" t="s">
        <v>4</v>
      </c>
      <c r="D69" s="104">
        <v>200000</v>
      </c>
      <c r="E69" s="104">
        <f>CDKT!D107</f>
        <v>150000</v>
      </c>
      <c r="F69" s="106">
        <f t="shared" si="3"/>
        <v>0.75</v>
      </c>
      <c r="G69" s="104">
        <f>CDKT!F107</f>
        <v>200000</v>
      </c>
      <c r="H69" s="106">
        <f t="shared" si="2"/>
        <v>1.3333333333333333</v>
      </c>
      <c r="I69" s="1913"/>
      <c r="J69" s="57"/>
      <c r="AA69" s="32"/>
      <c r="AD69" s="32"/>
    </row>
    <row r="70" spans="1:30" ht="15.75" customHeight="1">
      <c r="A70" s="22">
        <v>9.1999999999999993</v>
      </c>
      <c r="B70" s="6" t="s">
        <v>120</v>
      </c>
      <c r="C70" s="22" t="s">
        <v>4</v>
      </c>
      <c r="D70" s="104"/>
      <c r="E70" s="104"/>
      <c r="F70" s="107"/>
      <c r="G70" s="1913"/>
      <c r="H70" s="106"/>
      <c r="I70" s="1913"/>
    </row>
    <row r="71" spans="1:30" ht="15.75" customHeight="1">
      <c r="A71" s="31">
        <v>10</v>
      </c>
      <c r="B71" s="16" t="s">
        <v>121</v>
      </c>
      <c r="C71" s="31"/>
      <c r="D71" s="107"/>
      <c r="E71" s="107"/>
      <c r="F71" s="107"/>
      <c r="G71" s="1913"/>
      <c r="H71" s="106"/>
      <c r="I71" s="1819"/>
      <c r="J71" s="5"/>
      <c r="K71" s="5"/>
    </row>
    <row r="72" spans="1:30" ht="15.75" customHeight="1">
      <c r="A72" s="22">
        <v>10.1</v>
      </c>
      <c r="B72" s="6" t="s">
        <v>122</v>
      </c>
      <c r="C72" s="22" t="s">
        <v>142</v>
      </c>
      <c r="D72" s="1913">
        <f>D73+D78</f>
        <v>108</v>
      </c>
      <c r="E72" s="1913">
        <f>E73+E78</f>
        <v>103</v>
      </c>
      <c r="F72" s="106">
        <f>E72/D72</f>
        <v>0.95370370370370372</v>
      </c>
      <c r="G72" s="1913">
        <f>G73+G78</f>
        <v>111</v>
      </c>
      <c r="H72" s="106">
        <f>G72/E72</f>
        <v>1.0776699029126213</v>
      </c>
      <c r="I72" s="1913"/>
    </row>
    <row r="73" spans="1:30" ht="15.75" customHeight="1">
      <c r="A73" s="22" t="s">
        <v>9</v>
      </c>
      <c r="B73" s="6" t="s">
        <v>123</v>
      </c>
      <c r="C73" s="22" t="s">
        <v>142</v>
      </c>
      <c r="D73" s="1913">
        <f>'08 KH LAO DONG TIEN LUONG'!E11</f>
        <v>9</v>
      </c>
      <c r="E73" s="1913">
        <f>'08 KH LAO DONG TIEN LUONG'!F11</f>
        <v>9</v>
      </c>
      <c r="F73" s="106">
        <f>E73/D73</f>
        <v>1</v>
      </c>
      <c r="G73" s="1913">
        <f>'08 KH LAO DONG TIEN LUONG'!I11</f>
        <v>9</v>
      </c>
      <c r="H73" s="106">
        <f>G73/E73</f>
        <v>1</v>
      </c>
      <c r="I73" s="1917"/>
    </row>
    <row r="74" spans="1:30" s="24" customFormat="1" ht="15.75" customHeight="1">
      <c r="A74" s="9"/>
      <c r="B74" s="1916" t="s">
        <v>473</v>
      </c>
      <c r="C74" s="9" t="s">
        <v>142</v>
      </c>
      <c r="D74" s="1917">
        <v>4</v>
      </c>
      <c r="E74" s="1917">
        <v>4</v>
      </c>
      <c r="F74" s="135">
        <f t="shared" ref="F74:F110" si="4">E74/D74</f>
        <v>1</v>
      </c>
      <c r="G74" s="1917">
        <v>4</v>
      </c>
      <c r="H74" s="135">
        <f>G74/E74</f>
        <v>1</v>
      </c>
      <c r="I74" s="1917"/>
    </row>
    <row r="75" spans="1:30" s="24" customFormat="1" ht="15.75" customHeight="1">
      <c r="A75" s="9"/>
      <c r="B75" s="1916" t="s">
        <v>320</v>
      </c>
      <c r="C75" s="9" t="s">
        <v>142</v>
      </c>
      <c r="D75" s="1917">
        <v>5</v>
      </c>
      <c r="E75" s="1917">
        <v>5</v>
      </c>
      <c r="F75" s="135">
        <f t="shared" si="4"/>
        <v>1</v>
      </c>
      <c r="G75" s="1917">
        <v>5</v>
      </c>
      <c r="H75" s="135">
        <f>G75/E75</f>
        <v>1</v>
      </c>
      <c r="I75" s="1917"/>
    </row>
    <row r="76" spans="1:30" s="24" customFormat="1" ht="15.75" customHeight="1">
      <c r="A76" s="9"/>
      <c r="B76" s="1916" t="s">
        <v>321</v>
      </c>
      <c r="C76" s="9" t="s">
        <v>142</v>
      </c>
      <c r="D76" s="1927">
        <v>0</v>
      </c>
      <c r="E76" s="1927">
        <v>0</v>
      </c>
      <c r="F76" s="135"/>
      <c r="G76" s="1927">
        <v>0</v>
      </c>
      <c r="H76" s="135"/>
      <c r="I76" s="1917"/>
    </row>
    <row r="77" spans="1:30" ht="15.75" customHeight="1">
      <c r="A77" s="22" t="s">
        <v>10</v>
      </c>
      <c r="B77" s="6" t="s">
        <v>124</v>
      </c>
      <c r="C77" s="22" t="s">
        <v>142</v>
      </c>
      <c r="D77" s="1913"/>
      <c r="E77" s="1913"/>
      <c r="F77" s="113"/>
      <c r="G77" s="1913"/>
      <c r="H77" s="113"/>
      <c r="I77" s="1917"/>
    </row>
    <row r="78" spans="1:30" ht="15.75" customHeight="1">
      <c r="A78" s="22" t="s">
        <v>11</v>
      </c>
      <c r="B78" s="6" t="s">
        <v>125</v>
      </c>
      <c r="C78" s="22" t="s">
        <v>142</v>
      </c>
      <c r="D78" s="1913">
        <f>'08 KH LAO DONG TIEN LUONG'!E13</f>
        <v>99</v>
      </c>
      <c r="E78" s="1913">
        <f>'08 KH LAO DONG TIEN LUONG'!F13</f>
        <v>94</v>
      </c>
      <c r="F78" s="113">
        <f t="shared" si="4"/>
        <v>0.9494949494949495</v>
      </c>
      <c r="G78" s="1913">
        <f>'08 KH LAO DONG TIEN LUONG'!I13</f>
        <v>102</v>
      </c>
      <c r="H78" s="113">
        <f t="shared" ref="H78:H86" si="5">G78/E78</f>
        <v>1.0851063829787233</v>
      </c>
      <c r="I78" s="1917"/>
    </row>
    <row r="79" spans="1:30" ht="15.75" customHeight="1">
      <c r="A79" s="22">
        <v>10.199999999999999</v>
      </c>
      <c r="B79" s="6" t="s">
        <v>126</v>
      </c>
      <c r="C79" s="22" t="s">
        <v>142</v>
      </c>
      <c r="D79" s="1913">
        <f>'08 KH LAO DONG TIEN LUONG'!E22</f>
        <v>102</v>
      </c>
      <c r="E79" s="1913">
        <f>'08 KH LAO DONG TIEN LUONG'!F22</f>
        <v>98</v>
      </c>
      <c r="F79" s="113">
        <f t="shared" si="4"/>
        <v>0.96078431372549022</v>
      </c>
      <c r="G79" s="1913">
        <f>'08 KH LAO DONG TIEN LUONG'!I22</f>
        <v>99</v>
      </c>
      <c r="H79" s="113">
        <f t="shared" si="5"/>
        <v>1.010204081632653</v>
      </c>
      <c r="I79" s="1913"/>
    </row>
    <row r="80" spans="1:30" ht="15.75" customHeight="1">
      <c r="A80" s="22">
        <v>10.3</v>
      </c>
      <c r="B80" s="6" t="s">
        <v>127</v>
      </c>
      <c r="C80" s="22" t="s">
        <v>142</v>
      </c>
      <c r="D80" s="1913">
        <f>D72</f>
        <v>108</v>
      </c>
      <c r="E80" s="1913">
        <f>E72</f>
        <v>103</v>
      </c>
      <c r="F80" s="106">
        <f t="shared" si="4"/>
        <v>0.95370370370370372</v>
      </c>
      <c r="G80" s="1913">
        <f>G72</f>
        <v>111</v>
      </c>
      <c r="H80" s="113">
        <f t="shared" si="5"/>
        <v>1.0776699029126213</v>
      </c>
      <c r="I80" s="1913"/>
    </row>
    <row r="81" spans="1:27">
      <c r="A81" s="22">
        <v>10.4</v>
      </c>
      <c r="B81" s="6" t="s">
        <v>128</v>
      </c>
      <c r="C81" s="22" t="s">
        <v>143</v>
      </c>
      <c r="D81" s="1913">
        <v>30948.639819444441</v>
      </c>
      <c r="E81" s="1913">
        <f>'BANG TÍNH'!P20*10^3</f>
        <v>33675.267385770974</v>
      </c>
      <c r="F81" s="106">
        <f>E81/D81</f>
        <v>1.0881016930706418</v>
      </c>
      <c r="G81" s="1913">
        <f>'BANG TÍNH'!Q20*10^3</f>
        <v>35869.646186868689</v>
      </c>
      <c r="H81" s="113">
        <f t="shared" si="5"/>
        <v>1.065162921379651</v>
      </c>
      <c r="I81" s="1913"/>
      <c r="AA81" s="246"/>
    </row>
    <row r="82" spans="1:27" ht="15.75" customHeight="1">
      <c r="A82" s="22">
        <v>10.5</v>
      </c>
      <c r="B82" s="6" t="s">
        <v>317</v>
      </c>
      <c r="C82" s="22" t="s">
        <v>4</v>
      </c>
      <c r="D82" s="1913">
        <f>'BANG TÍNH'!E54</f>
        <v>3075.0150774399999</v>
      </c>
      <c r="E82" s="1913">
        <f>'BANG TÍNH'!F54</f>
        <v>2949.9569729999998</v>
      </c>
      <c r="F82" s="106">
        <f t="shared" si="4"/>
        <v>0.959330897153157</v>
      </c>
      <c r="G82" s="1913">
        <f>'BANG TÍNH'!I54</f>
        <v>3185.6184197599996</v>
      </c>
      <c r="H82" s="113">
        <f t="shared" si="5"/>
        <v>1.0798864013668446</v>
      </c>
      <c r="I82" s="1913"/>
    </row>
    <row r="83" spans="1:27" ht="15.75" customHeight="1">
      <c r="A83" s="22">
        <v>10.6</v>
      </c>
      <c r="B83" s="6" t="s">
        <v>329</v>
      </c>
      <c r="C83" s="22" t="s">
        <v>142</v>
      </c>
      <c r="D83" s="1913">
        <f>D72</f>
        <v>108</v>
      </c>
      <c r="E83" s="1913">
        <f>E72</f>
        <v>103</v>
      </c>
      <c r="F83" s="106">
        <f t="shared" si="4"/>
        <v>0.95370370370370372</v>
      </c>
      <c r="G83" s="1913">
        <f>G72</f>
        <v>111</v>
      </c>
      <c r="H83" s="113">
        <f t="shared" si="5"/>
        <v>1.0776699029126213</v>
      </c>
      <c r="I83" s="1913"/>
    </row>
    <row r="84" spans="1:27" s="5" customFormat="1" ht="15.75" customHeight="1">
      <c r="A84" s="31">
        <v>11</v>
      </c>
      <c r="B84" s="16" t="s">
        <v>129</v>
      </c>
      <c r="C84" s="31" t="s">
        <v>4</v>
      </c>
      <c r="D84" s="107">
        <f>'03KH GTTT'!C13</f>
        <v>173326.86601244</v>
      </c>
      <c r="E84" s="107">
        <f>'03KH GTTT'!D13</f>
        <v>179084.22612760001</v>
      </c>
      <c r="F84" s="115">
        <f t="shared" si="4"/>
        <v>1.0332167784926474</v>
      </c>
      <c r="G84" s="107">
        <f>'03KH GTTT'!F13</f>
        <v>196106.65885918855</v>
      </c>
      <c r="H84" s="115">
        <f t="shared" si="5"/>
        <v>1.0950526637642548</v>
      </c>
      <c r="I84" s="1819"/>
    </row>
    <row r="85" spans="1:27" s="5" customFormat="1" ht="15.75" customHeight="1">
      <c r="A85" s="31">
        <v>12</v>
      </c>
      <c r="B85" s="16" t="s">
        <v>130</v>
      </c>
      <c r="C85" s="31" t="s">
        <v>4</v>
      </c>
      <c r="D85" s="1928">
        <f>D86</f>
        <v>146592</v>
      </c>
      <c r="E85" s="1928">
        <f>E86</f>
        <v>833</v>
      </c>
      <c r="F85" s="115">
        <f t="shared" si="4"/>
        <v>5.6824383322418683E-3</v>
      </c>
      <c r="G85" s="1928">
        <f>G86</f>
        <v>100129.94</v>
      </c>
      <c r="H85" s="115">
        <f t="shared" si="5"/>
        <v>120.20400960384154</v>
      </c>
      <c r="I85" s="1819"/>
    </row>
    <row r="86" spans="1:27" s="5" customFormat="1" ht="15.75" customHeight="1">
      <c r="A86" s="31" t="s">
        <v>1015</v>
      </c>
      <c r="B86" s="16" t="s">
        <v>131</v>
      </c>
      <c r="C86" s="31" t="s">
        <v>4</v>
      </c>
      <c r="D86" s="1928">
        <f>SUM(D87:D89)</f>
        <v>146592</v>
      </c>
      <c r="E86" s="1928">
        <f>SUM(E87:E89)</f>
        <v>833</v>
      </c>
      <c r="F86" s="115">
        <f t="shared" si="4"/>
        <v>5.6824383322418683E-3</v>
      </c>
      <c r="G86" s="1928">
        <f>SUM(G87:G89)</f>
        <v>100129.94</v>
      </c>
      <c r="H86" s="115">
        <f t="shared" si="5"/>
        <v>120.20400960384154</v>
      </c>
      <c r="I86" s="1819"/>
    </row>
    <row r="87" spans="1:27" s="2148" customFormat="1" ht="15.75" customHeight="1">
      <c r="A87" s="2142" t="s">
        <v>1017</v>
      </c>
      <c r="B87" s="2143" t="s">
        <v>132</v>
      </c>
      <c r="C87" s="2142" t="s">
        <v>4</v>
      </c>
      <c r="D87" s="2144">
        <v>0</v>
      </c>
      <c r="E87" s="2144">
        <f>'[90]04AKH ĐT XDCB TTB'!G9</f>
        <v>0</v>
      </c>
      <c r="F87" s="2145" t="s">
        <v>1574</v>
      </c>
      <c r="G87" s="2144">
        <f>'[90]04 KHDT'!K12</f>
        <v>0</v>
      </c>
      <c r="H87" s="2145" t="s">
        <v>1574</v>
      </c>
      <c r="I87" s="2146"/>
      <c r="J87" s="2147"/>
      <c r="K87" s="2147"/>
    </row>
    <row r="88" spans="1:27" s="2148" customFormat="1" ht="15.75" customHeight="1">
      <c r="A88" s="2142" t="s">
        <v>1018</v>
      </c>
      <c r="B88" s="2143" t="s">
        <v>133</v>
      </c>
      <c r="C88" s="2142" t="s">
        <v>4</v>
      </c>
      <c r="D88" s="2144">
        <v>146592</v>
      </c>
      <c r="E88" s="2144">
        <f>'04AKH ĐT XDCB TTB'!G11</f>
        <v>833</v>
      </c>
      <c r="F88" s="2145">
        <f>E88/D88</f>
        <v>5.6824383322418683E-3</v>
      </c>
      <c r="G88" s="2144">
        <f>'04 KHDT'!K13</f>
        <v>100129.94</v>
      </c>
      <c r="H88" s="2145">
        <f>G88/E88</f>
        <v>120.20400960384154</v>
      </c>
      <c r="I88" s="2146"/>
      <c r="J88" s="2147"/>
      <c r="K88" s="2147"/>
    </row>
    <row r="89" spans="1:27" s="2148" customFormat="1" ht="15.75" customHeight="1">
      <c r="A89" s="2142" t="s">
        <v>1019</v>
      </c>
      <c r="B89" s="2143" t="s">
        <v>734</v>
      </c>
      <c r="C89" s="2142" t="s">
        <v>4</v>
      </c>
      <c r="D89" s="2144" t="s">
        <v>1574</v>
      </c>
      <c r="E89" s="2144">
        <v>0</v>
      </c>
      <c r="F89" s="2145" t="s">
        <v>1574</v>
      </c>
      <c r="G89" s="2144">
        <f>'04 KHDT'!K14</f>
        <v>0</v>
      </c>
      <c r="H89" s="2145" t="s">
        <v>1574</v>
      </c>
      <c r="I89" s="2146"/>
      <c r="J89" s="2147"/>
      <c r="K89" s="2147"/>
    </row>
    <row r="90" spans="1:27" s="2154" customFormat="1" ht="15.75" customHeight="1">
      <c r="A90" s="2149" t="s">
        <v>1016</v>
      </c>
      <c r="B90" s="2150" t="s">
        <v>134</v>
      </c>
      <c r="C90" s="2149" t="s">
        <v>4</v>
      </c>
      <c r="D90" s="2151">
        <f>SUM(D91:D95)</f>
        <v>146592</v>
      </c>
      <c r="E90" s="2151">
        <f>SUM(E91:E93)</f>
        <v>833</v>
      </c>
      <c r="F90" s="2152">
        <f>E90/D90</f>
        <v>5.6824383322418683E-3</v>
      </c>
      <c r="G90" s="2153">
        <f>SUM(G91:G93)</f>
        <v>100129.94</v>
      </c>
      <c r="H90" s="2145">
        <f>G90/E90</f>
        <v>120.20400960384154</v>
      </c>
      <c r="I90" s="2151"/>
    </row>
    <row r="91" spans="1:27" s="2148" customFormat="1" ht="15.75" customHeight="1">
      <c r="A91" s="2142" t="s">
        <v>1022</v>
      </c>
      <c r="B91" s="2143" t="s">
        <v>135</v>
      </c>
      <c r="C91" s="2142" t="s">
        <v>4</v>
      </c>
      <c r="D91" s="2144">
        <v>63014.400000000001</v>
      </c>
      <c r="E91" s="2146">
        <f>'04AKH ĐT XDCB TTB'!G18</f>
        <v>833</v>
      </c>
      <c r="F91" s="2145">
        <f>E91/D91</f>
        <v>1.321920069063579E-2</v>
      </c>
      <c r="G91" s="2144">
        <f>'04 KHDT'!K16</f>
        <v>55588.967000000004</v>
      </c>
      <c r="H91" s="2145">
        <f>G91/E91</f>
        <v>66.733453781512608</v>
      </c>
      <c r="I91" s="2146"/>
      <c r="J91" s="2147"/>
      <c r="K91" s="2147"/>
    </row>
    <row r="92" spans="1:27" s="2148" customFormat="1" ht="15.75" customHeight="1">
      <c r="A92" s="2142" t="s">
        <v>1021</v>
      </c>
      <c r="B92" s="2143" t="s">
        <v>136</v>
      </c>
      <c r="C92" s="2142" t="s">
        <v>4</v>
      </c>
      <c r="D92" s="2144">
        <v>69300</v>
      </c>
      <c r="E92" s="2144">
        <f>'[90]04AKH ĐT XDCB TTB'!G19</f>
        <v>0</v>
      </c>
      <c r="F92" s="2145">
        <f>E92/D92</f>
        <v>0</v>
      </c>
      <c r="G92" s="2144">
        <f>'04 KHDT'!K17</f>
        <v>44540.973000000005</v>
      </c>
      <c r="H92" s="2145" t="s">
        <v>1574</v>
      </c>
      <c r="I92" s="2146"/>
      <c r="J92" s="2147"/>
      <c r="K92" s="2147"/>
    </row>
    <row r="93" spans="1:27" s="2148" customFormat="1" ht="15.75" customHeight="1">
      <c r="A93" s="2142" t="s">
        <v>1020</v>
      </c>
      <c r="B93" s="2143" t="s">
        <v>137</v>
      </c>
      <c r="C93" s="2142" t="s">
        <v>4</v>
      </c>
      <c r="D93" s="2144">
        <v>14277.6</v>
      </c>
      <c r="E93" s="2144">
        <f>'[90]04AKH ĐT XDCB TTB'!G20</f>
        <v>0</v>
      </c>
      <c r="F93" s="2145">
        <f>E93/D93</f>
        <v>0</v>
      </c>
      <c r="G93" s="2144">
        <f>'[90]04 KHDT'!K18</f>
        <v>0</v>
      </c>
      <c r="H93" s="2145" t="s">
        <v>1574</v>
      </c>
      <c r="I93" s="2146"/>
    </row>
    <row r="94" spans="1:27" ht="15.75" hidden="1" customHeight="1">
      <c r="A94" s="9" t="s">
        <v>41</v>
      </c>
      <c r="B94" s="1916" t="s">
        <v>138</v>
      </c>
      <c r="C94" s="9" t="s">
        <v>4</v>
      </c>
      <c r="D94" s="1913"/>
      <c r="E94" s="223"/>
      <c r="F94" s="135"/>
      <c r="G94" s="1929">
        <v>0</v>
      </c>
      <c r="H94" s="135"/>
      <c r="I94" s="1917"/>
    </row>
    <row r="95" spans="1:27" ht="15.75" hidden="1" customHeight="1">
      <c r="A95" s="9" t="s">
        <v>42</v>
      </c>
      <c r="B95" s="1916" t="s">
        <v>137</v>
      </c>
      <c r="C95" s="9" t="s">
        <v>4</v>
      </c>
      <c r="D95" s="110"/>
      <c r="E95" s="1930"/>
      <c r="F95" s="135"/>
      <c r="G95" s="1929"/>
      <c r="H95" s="135"/>
      <c r="I95" s="1917"/>
      <c r="J95" s="24"/>
      <c r="K95" s="24"/>
    </row>
    <row r="96" spans="1:27" hidden="1">
      <c r="A96" s="9"/>
      <c r="B96" s="1931" t="s">
        <v>860</v>
      </c>
      <c r="C96" s="9" t="s">
        <v>4</v>
      </c>
      <c r="D96" s="110"/>
      <c r="E96" s="1930"/>
      <c r="F96" s="135"/>
      <c r="G96" s="1929"/>
      <c r="H96" s="135"/>
      <c r="I96" s="1917"/>
      <c r="J96" s="24"/>
      <c r="K96" s="24"/>
    </row>
    <row r="97" spans="1:27" s="5" customFormat="1" ht="16.2">
      <c r="A97" s="31">
        <v>13</v>
      </c>
      <c r="B97" s="16" t="s">
        <v>139</v>
      </c>
      <c r="C97" s="31" t="s">
        <v>4</v>
      </c>
      <c r="D97" s="107"/>
      <c r="E97" s="107"/>
      <c r="F97" s="115"/>
      <c r="G97" s="1925"/>
      <c r="H97" s="115"/>
      <c r="I97" s="1925"/>
      <c r="J97" s="184"/>
      <c r="K97" s="184"/>
      <c r="AA97" s="266"/>
    </row>
    <row r="98" spans="1:27" ht="15.75" customHeight="1">
      <c r="A98" s="31">
        <v>14</v>
      </c>
      <c r="B98" s="16" t="s">
        <v>140</v>
      </c>
      <c r="C98" s="21"/>
      <c r="D98" s="107">
        <f>D99+D100+D107</f>
        <v>22015</v>
      </c>
      <c r="E98" s="107">
        <f>E99+E100+E107</f>
        <v>21648</v>
      </c>
      <c r="F98" s="114">
        <f t="shared" si="4"/>
        <v>0.98332954803543038</v>
      </c>
      <c r="G98" s="107">
        <f>G99+G100+G107</f>
        <v>22176</v>
      </c>
      <c r="H98" s="114">
        <f>G98/E98</f>
        <v>1.024390243902439</v>
      </c>
      <c r="I98" s="107"/>
    </row>
    <row r="99" spans="1:27" ht="15.75" customHeight="1">
      <c r="A99" s="31">
        <v>14.1</v>
      </c>
      <c r="B99" s="21" t="s">
        <v>318</v>
      </c>
      <c r="C99" s="31" t="s">
        <v>56</v>
      </c>
      <c r="D99" s="1819">
        <v>0</v>
      </c>
      <c r="E99" s="1819">
        <f>'PB 02 CSL'!F9</f>
        <v>0</v>
      </c>
      <c r="F99" s="114">
        <v>0</v>
      </c>
      <c r="G99" s="1819">
        <f>'PB 02 CSL'!H9</f>
        <v>0</v>
      </c>
      <c r="H99" s="114">
        <v>0</v>
      </c>
      <c r="I99" s="1819"/>
      <c r="K99" s="18">
        <v>4972</v>
      </c>
      <c r="L99" s="18">
        <v>5929</v>
      </c>
      <c r="M99" s="18">
        <v>6160</v>
      </c>
      <c r="W99" s="32"/>
      <c r="X99" s="32"/>
      <c r="Y99" s="32"/>
      <c r="Z99" s="32"/>
    </row>
    <row r="100" spans="1:27" ht="15.75" customHeight="1">
      <c r="A100" s="31">
        <v>14.2</v>
      </c>
      <c r="B100" s="21" t="s">
        <v>319</v>
      </c>
      <c r="C100" s="31" t="s">
        <v>56</v>
      </c>
      <c r="D100" s="1819">
        <f>D101+D105+D106</f>
        <v>20764</v>
      </c>
      <c r="E100" s="1819">
        <f>E101+E105+E106</f>
        <v>20282</v>
      </c>
      <c r="F100" s="114">
        <f t="shared" si="4"/>
        <v>0.97678674629165863</v>
      </c>
      <c r="G100" s="1819">
        <f>G101+G105+G106</f>
        <v>20513</v>
      </c>
      <c r="H100" s="114">
        <f t="shared" ref="H100:H110" si="6">G100/E100</f>
        <v>1.0113894093284685</v>
      </c>
      <c r="I100" s="1819"/>
      <c r="K100" s="18" t="s">
        <v>334</v>
      </c>
      <c r="L100" s="1932">
        <v>4705</v>
      </c>
      <c r="M100" s="1932">
        <v>4592</v>
      </c>
      <c r="N100" s="1932">
        <v>5995</v>
      </c>
    </row>
    <row r="101" spans="1:27" ht="15.75" customHeight="1">
      <c r="A101" s="22" t="s">
        <v>43</v>
      </c>
      <c r="B101" s="8" t="s">
        <v>518</v>
      </c>
      <c r="C101" s="22" t="s">
        <v>56</v>
      </c>
      <c r="D101" s="1913">
        <f>SUM(D102:D104)</f>
        <v>17778</v>
      </c>
      <c r="E101" s="1913">
        <f>SUM(E102:E104)</f>
        <v>17780</v>
      </c>
      <c r="F101" s="113">
        <f t="shared" si="4"/>
        <v>1.0001124985937675</v>
      </c>
      <c r="G101" s="1913">
        <f>SUM(G102:G104)</f>
        <v>17915</v>
      </c>
      <c r="H101" s="113">
        <f t="shared" si="6"/>
        <v>1.0075928008998876</v>
      </c>
      <c r="I101" s="1913"/>
      <c r="J101" s="32"/>
    </row>
    <row r="102" spans="1:27" ht="15.75" customHeight="1">
      <c r="A102" s="9"/>
      <c r="B102" s="222" t="s">
        <v>736</v>
      </c>
      <c r="C102" s="9" t="s">
        <v>56</v>
      </c>
      <c r="D102" s="1933">
        <f>'PB 02 CSL'!E15</f>
        <v>16858</v>
      </c>
      <c r="E102" s="1933">
        <f>'PB 02 CSL'!F15</f>
        <v>16408</v>
      </c>
      <c r="F102" s="129">
        <f t="shared" si="4"/>
        <v>0.97330644204531969</v>
      </c>
      <c r="G102" s="1933">
        <f>'PB 02 CSL'!H15</f>
        <v>16494</v>
      </c>
      <c r="H102" s="129">
        <f t="shared" si="6"/>
        <v>1.0052413456850318</v>
      </c>
      <c r="I102" s="1917"/>
      <c r="J102" s="32"/>
    </row>
    <row r="103" spans="1:27" ht="15.75" customHeight="1">
      <c r="A103" s="9"/>
      <c r="B103" s="222" t="s">
        <v>737</v>
      </c>
      <c r="C103" s="9" t="s">
        <v>56</v>
      </c>
      <c r="D103" s="1933">
        <f>'PB 02 CSL'!E16</f>
        <v>870</v>
      </c>
      <c r="E103" s="1933">
        <f>'PB 02 CSL'!F16</f>
        <v>1372</v>
      </c>
      <c r="F103" s="129">
        <f t="shared" si="4"/>
        <v>1.5770114942528735</v>
      </c>
      <c r="G103" s="1933">
        <f>'PB 02 CSL'!H16</f>
        <v>1421</v>
      </c>
      <c r="H103" s="129">
        <f t="shared" si="6"/>
        <v>1.0357142857142858</v>
      </c>
      <c r="I103" s="1917"/>
      <c r="J103" s="24"/>
      <c r="K103" s="24"/>
    </row>
    <row r="104" spans="1:27" ht="15.75" customHeight="1">
      <c r="A104" s="9"/>
      <c r="B104" s="222" t="s">
        <v>528</v>
      </c>
      <c r="C104" s="9" t="s">
        <v>56</v>
      </c>
      <c r="D104" s="1933">
        <f>'PB 02 CSL'!E19</f>
        <v>50</v>
      </c>
      <c r="E104" s="1933">
        <f>'PB 02 CSL'!F19</f>
        <v>0</v>
      </c>
      <c r="F104" s="129">
        <f t="shared" si="4"/>
        <v>0</v>
      </c>
      <c r="G104" s="1933">
        <f>'PB 02 CSL'!H19</f>
        <v>0</v>
      </c>
      <c r="H104" s="129">
        <v>0</v>
      </c>
      <c r="I104" s="1917"/>
      <c r="J104" s="24"/>
      <c r="K104" s="24"/>
    </row>
    <row r="105" spans="1:27" ht="15.75" customHeight="1">
      <c r="A105" s="22" t="s">
        <v>341</v>
      </c>
      <c r="B105" s="8" t="s">
        <v>494</v>
      </c>
      <c r="C105" s="22" t="s">
        <v>56</v>
      </c>
      <c r="D105" s="1913">
        <f>'PB 02 CSL'!E20</f>
        <v>1248</v>
      </c>
      <c r="E105" s="1913">
        <f>'PB 02 CSL'!F20</f>
        <v>903</v>
      </c>
      <c r="F105" s="113">
        <f t="shared" si="4"/>
        <v>0.72355769230769229</v>
      </c>
      <c r="G105" s="1913">
        <f>'PB 02 CSL'!H20</f>
        <v>987</v>
      </c>
      <c r="H105" s="113">
        <f t="shared" si="6"/>
        <v>1.0930232558139534</v>
      </c>
      <c r="I105" s="1913"/>
    </row>
    <row r="106" spans="1:27" ht="15.75" customHeight="1">
      <c r="A106" s="22" t="s">
        <v>342</v>
      </c>
      <c r="B106" s="8" t="s">
        <v>514</v>
      </c>
      <c r="C106" s="22" t="s">
        <v>56</v>
      </c>
      <c r="D106" s="1913">
        <f>'PB 02 CSL'!E21</f>
        <v>1738</v>
      </c>
      <c r="E106" s="1913">
        <f>'PB 02 CSL'!F21</f>
        <v>1599</v>
      </c>
      <c r="F106" s="113">
        <f t="shared" si="4"/>
        <v>0.92002301495972383</v>
      </c>
      <c r="G106" s="1913">
        <f>'PB 02 CSL'!H21</f>
        <v>1611</v>
      </c>
      <c r="H106" s="113">
        <f t="shared" si="6"/>
        <v>1.0075046904315197</v>
      </c>
      <c r="I106" s="1913"/>
    </row>
    <row r="107" spans="1:27" ht="15.75" customHeight="1">
      <c r="A107" s="31">
        <v>14.3</v>
      </c>
      <c r="B107" s="21" t="s">
        <v>742</v>
      </c>
      <c r="C107" s="31" t="s">
        <v>56</v>
      </c>
      <c r="D107" s="107">
        <f>D108+D109+D110</f>
        <v>1251</v>
      </c>
      <c r="E107" s="107">
        <f>E108+E109+E110</f>
        <v>1366</v>
      </c>
      <c r="F107" s="171">
        <f t="shared" si="4"/>
        <v>1.0919264588329336</v>
      </c>
      <c r="G107" s="107">
        <f>G108+G109+G110</f>
        <v>1663</v>
      </c>
      <c r="H107" s="115">
        <f t="shared" si="6"/>
        <v>1.2174231332357248</v>
      </c>
      <c r="I107" s="107"/>
      <c r="J107" s="24"/>
      <c r="K107" s="24"/>
    </row>
    <row r="108" spans="1:27" ht="15.75" customHeight="1">
      <c r="A108" s="22" t="s">
        <v>359</v>
      </c>
      <c r="B108" s="8" t="s">
        <v>58</v>
      </c>
      <c r="C108" s="22" t="s">
        <v>56</v>
      </c>
      <c r="D108" s="1913">
        <f>'PB 02 CSL'!E23</f>
        <v>0</v>
      </c>
      <c r="E108" s="1913">
        <f>'PB 02 CSL'!F23</f>
        <v>40</v>
      </c>
      <c r="F108" s="113"/>
      <c r="G108" s="1913">
        <v>0</v>
      </c>
      <c r="H108" s="113">
        <f t="shared" si="6"/>
        <v>0</v>
      </c>
      <c r="I108" s="1913"/>
    </row>
    <row r="109" spans="1:27" ht="15.75" customHeight="1">
      <c r="A109" s="22" t="s">
        <v>360</v>
      </c>
      <c r="B109" s="8" t="s">
        <v>346</v>
      </c>
      <c r="C109" s="22" t="s">
        <v>56</v>
      </c>
      <c r="D109" s="1913"/>
      <c r="E109" s="1913"/>
      <c r="F109" s="113"/>
      <c r="G109" s="1913"/>
      <c r="H109" s="113"/>
      <c r="I109" s="1913"/>
    </row>
    <row r="110" spans="1:27" ht="15.75" customHeight="1">
      <c r="A110" s="33" t="s">
        <v>363</v>
      </c>
      <c r="B110" s="14" t="s">
        <v>476</v>
      </c>
      <c r="C110" s="33" t="s">
        <v>56</v>
      </c>
      <c r="D110" s="1934">
        <f>'PB 02 CSL'!E24+'PB 02 CSL'!E28</f>
        <v>1251</v>
      </c>
      <c r="E110" s="1934">
        <f>'PB 02 CSL'!F24+'PB 02 CSL'!F28</f>
        <v>1326</v>
      </c>
      <c r="F110" s="108">
        <f t="shared" si="4"/>
        <v>1.0599520383693046</v>
      </c>
      <c r="G110" s="1934">
        <f>'PB 02 CSL'!H24+'PB 02 CSL'!H28</f>
        <v>1663</v>
      </c>
      <c r="H110" s="108">
        <f t="shared" si="6"/>
        <v>1.2541478129713424</v>
      </c>
      <c r="I110" s="1934"/>
    </row>
    <row r="111" spans="1:27" ht="15" customHeight="1">
      <c r="A111" s="34"/>
      <c r="B111" s="24"/>
      <c r="C111" s="34"/>
      <c r="D111" s="140"/>
      <c r="E111" s="140"/>
      <c r="F111" s="141"/>
      <c r="G111" s="140"/>
      <c r="H111" s="141"/>
      <c r="I111" s="142"/>
      <c r="J111" s="24"/>
      <c r="K111" s="24"/>
    </row>
    <row r="112" spans="1:27" ht="15" customHeight="1">
      <c r="E112" s="2522" t="s">
        <v>2058</v>
      </c>
      <c r="F112" s="2522"/>
      <c r="G112" s="2522"/>
      <c r="H112" s="2522"/>
      <c r="I112" s="2522"/>
    </row>
    <row r="113" spans="1:11" s="5" customFormat="1" ht="15" customHeight="1">
      <c r="A113" s="2520" t="s">
        <v>392</v>
      </c>
      <c r="B113" s="2520"/>
      <c r="C113" s="255"/>
      <c r="D113" s="255"/>
      <c r="E113" s="255"/>
      <c r="F113" s="2360" t="s">
        <v>182</v>
      </c>
      <c r="G113" s="2360"/>
      <c r="H113" s="2360"/>
      <c r="I113" s="2360"/>
      <c r="J113" s="18"/>
      <c r="K113" s="18"/>
    </row>
    <row r="114" spans="1:11" ht="15" customHeight="1">
      <c r="B114" s="58"/>
      <c r="C114" s="5"/>
      <c r="D114" s="5"/>
      <c r="E114" s="5"/>
      <c r="F114" s="5"/>
      <c r="G114" s="5"/>
      <c r="H114" s="130"/>
      <c r="I114" s="5"/>
    </row>
    <row r="115" spans="1:11" ht="15" customHeight="1"/>
    <row r="116" spans="1:11" ht="15" customHeight="1"/>
    <row r="117" spans="1:11" ht="15" customHeight="1">
      <c r="A117" s="2360" t="s">
        <v>1812</v>
      </c>
      <c r="B117" s="2360"/>
      <c r="C117" s="2360"/>
      <c r="D117" s="2360"/>
      <c r="E117" s="2360"/>
      <c r="F117" s="2360" t="s">
        <v>1571</v>
      </c>
      <c r="G117" s="2360"/>
      <c r="H117" s="2360"/>
      <c r="I117" s="2360"/>
    </row>
    <row r="125" spans="1:11">
      <c r="B125" s="103"/>
    </row>
  </sheetData>
  <mergeCells count="20">
    <mergeCell ref="S40:V40"/>
    <mergeCell ref="G6:G7"/>
    <mergeCell ref="H6:H7"/>
    <mergeCell ref="F113:I113"/>
    <mergeCell ref="E112:I112"/>
    <mergeCell ref="K40:N40"/>
    <mergeCell ref="F117:I117"/>
    <mergeCell ref="A113:B113"/>
    <mergeCell ref="A117:B117"/>
    <mergeCell ref="C117:E117"/>
    <mergeCell ref="O40:R40"/>
    <mergeCell ref="G1:I1"/>
    <mergeCell ref="A1:C1"/>
    <mergeCell ref="B6:B7"/>
    <mergeCell ref="C6:C7"/>
    <mergeCell ref="A6:A7"/>
    <mergeCell ref="A4:I4"/>
    <mergeCell ref="H5:I5"/>
    <mergeCell ref="I6:I7"/>
    <mergeCell ref="D6:F6"/>
  </mergeCells>
  <phoneticPr fontId="6" type="noConversion"/>
  <printOptions horizontalCentered="1"/>
  <pageMargins left="0.43307086614173229" right="0" top="0.39370078740157483" bottom="0.39370078740157483" header="0.23622047244094491" footer="0.23622047244094491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33CC33"/>
  </sheetPr>
  <dimension ref="A1:K79"/>
  <sheetViews>
    <sheetView topLeftCell="B1" zoomScale="85" zoomScaleNormal="85" workbookViewId="0">
      <selection activeCell="D15" sqref="D15"/>
    </sheetView>
  </sheetViews>
  <sheetFormatPr defaultColWidth="11.44140625" defaultRowHeight="16.8"/>
  <cols>
    <col min="1" max="1" width="7.88671875" style="626" customWidth="1"/>
    <col min="2" max="2" width="46" style="626" customWidth="1"/>
    <col min="3" max="3" width="15.109375" style="626" customWidth="1"/>
    <col min="4" max="4" width="12.33203125" style="626" customWidth="1"/>
    <col min="5" max="6" width="15.33203125" style="626" customWidth="1"/>
    <col min="7" max="7" width="16.44140625" style="626" customWidth="1"/>
    <col min="8" max="8" width="11.44140625" style="626" customWidth="1"/>
    <col min="9" max="9" width="15.109375" style="626" customWidth="1"/>
    <col min="10" max="16384" width="11.44140625" style="626"/>
  </cols>
  <sheetData>
    <row r="1" spans="1:9">
      <c r="A1" s="2525" t="s">
        <v>859</v>
      </c>
      <c r="B1" s="2525"/>
      <c r="C1" s="2525"/>
      <c r="G1" s="2526"/>
      <c r="H1" s="2526"/>
      <c r="I1" s="2526"/>
    </row>
    <row r="2" spans="1:9" ht="20.25" customHeight="1">
      <c r="A2" s="2527" t="s">
        <v>1871</v>
      </c>
      <c r="B2" s="2527"/>
      <c r="C2" s="2527"/>
      <c r="D2" s="2527"/>
      <c r="E2" s="2527"/>
      <c r="F2" s="2527"/>
      <c r="G2" s="2527"/>
      <c r="H2" s="2527"/>
      <c r="I2" s="2527"/>
    </row>
    <row r="3" spans="1:9" ht="20.25" customHeight="1">
      <c r="A3" s="2528" t="s">
        <v>1155</v>
      </c>
      <c r="B3" s="2528"/>
      <c r="C3" s="2528"/>
      <c r="D3" s="2528"/>
      <c r="E3" s="2528"/>
      <c r="F3" s="2528"/>
      <c r="G3" s="2528"/>
      <c r="H3" s="2528"/>
      <c r="I3" s="2528"/>
    </row>
    <row r="5" spans="1:9" s="627" customFormat="1" ht="47.25" customHeight="1">
      <c r="A5" s="2529" t="s">
        <v>8</v>
      </c>
      <c r="B5" s="2529" t="s">
        <v>162</v>
      </c>
      <c r="C5" s="2529" t="s">
        <v>1156</v>
      </c>
      <c r="D5" s="2531" t="s">
        <v>1825</v>
      </c>
      <c r="E5" s="2531"/>
      <c r="F5" s="2531" t="s">
        <v>1826</v>
      </c>
      <c r="G5" s="2531"/>
      <c r="H5" s="2531" t="s">
        <v>1625</v>
      </c>
      <c r="I5" s="2531"/>
    </row>
    <row r="6" spans="1:9" ht="33.6">
      <c r="A6" s="2530"/>
      <c r="B6" s="2530"/>
      <c r="C6" s="2530"/>
      <c r="D6" s="628" t="s">
        <v>44</v>
      </c>
      <c r="E6" s="628" t="s">
        <v>1157</v>
      </c>
      <c r="F6" s="628" t="s">
        <v>44</v>
      </c>
      <c r="G6" s="628" t="s">
        <v>1157</v>
      </c>
      <c r="H6" s="628" t="s">
        <v>942</v>
      </c>
      <c r="I6" s="629" t="s">
        <v>1144</v>
      </c>
    </row>
    <row r="7" spans="1:9">
      <c r="A7" s="630" t="s">
        <v>14</v>
      </c>
      <c r="B7" s="630" t="s">
        <v>15</v>
      </c>
      <c r="C7" s="630" t="s">
        <v>18</v>
      </c>
      <c r="D7" s="630">
        <v>1</v>
      </c>
      <c r="E7" s="630">
        <v>2</v>
      </c>
      <c r="F7" s="630">
        <v>3</v>
      </c>
      <c r="G7" s="630">
        <v>4</v>
      </c>
      <c r="H7" s="630">
        <v>5</v>
      </c>
      <c r="I7" s="630">
        <v>6</v>
      </c>
    </row>
    <row r="8" spans="1:9">
      <c r="A8" s="634" t="s">
        <v>13</v>
      </c>
      <c r="B8" s="635" t="s">
        <v>1143</v>
      </c>
      <c r="C8" s="640"/>
      <c r="D8" s="640">
        <v>0</v>
      </c>
      <c r="E8" s="640">
        <v>0</v>
      </c>
      <c r="F8" s="640">
        <v>0</v>
      </c>
      <c r="G8" s="640">
        <v>0</v>
      </c>
      <c r="H8" s="640">
        <v>0</v>
      </c>
      <c r="I8" s="640">
        <v>0</v>
      </c>
    </row>
    <row r="9" spans="1:9">
      <c r="A9" s="637"/>
      <c r="B9" s="620" t="s">
        <v>1284</v>
      </c>
      <c r="C9" s="641"/>
      <c r="D9" s="641"/>
      <c r="E9" s="641"/>
      <c r="F9" s="641"/>
      <c r="G9" s="641"/>
      <c r="H9" s="641"/>
      <c r="I9" s="641"/>
    </row>
    <row r="10" spans="1:9" s="627" customFormat="1">
      <c r="A10" s="638" t="s">
        <v>16</v>
      </c>
      <c r="B10" s="639" t="s">
        <v>1142</v>
      </c>
      <c r="C10" s="642"/>
      <c r="D10" s="642">
        <f t="shared" ref="D10:H10" si="0">SUM(D11:D14)</f>
        <v>22015</v>
      </c>
      <c r="E10" s="642">
        <f t="shared" si="0"/>
        <v>21648</v>
      </c>
      <c r="F10" s="642">
        <f t="shared" si="0"/>
        <v>328382</v>
      </c>
      <c r="G10" s="642">
        <f t="shared" si="0"/>
        <v>344350.31394700002</v>
      </c>
      <c r="H10" s="642">
        <f t="shared" si="0"/>
        <v>22176</v>
      </c>
      <c r="I10" s="642">
        <f>SUM(I11:I14)</f>
        <v>383104.45652532403</v>
      </c>
    </row>
    <row r="11" spans="1:9">
      <c r="A11" s="637"/>
      <c r="B11" s="631" t="s">
        <v>423</v>
      </c>
      <c r="C11" s="641"/>
      <c r="D11" s="641">
        <f>'PB 02 CSL'!E9</f>
        <v>0</v>
      </c>
      <c r="E11" s="641">
        <f>'PB 02 CSL'!F9</f>
        <v>0</v>
      </c>
      <c r="F11" s="641">
        <f>'PB 02 CSL'!E30</f>
        <v>0</v>
      </c>
      <c r="G11" s="641">
        <f>'PB 02 CSL'!F30</f>
        <v>0</v>
      </c>
      <c r="H11" s="641">
        <f>'PB 02 CSL'!H9</f>
        <v>0</v>
      </c>
      <c r="I11" s="641">
        <f>'PB 02 CSL'!H30</f>
        <v>0</v>
      </c>
    </row>
    <row r="12" spans="1:9">
      <c r="A12" s="637"/>
      <c r="B12" s="6" t="s">
        <v>2062</v>
      </c>
      <c r="C12" s="641"/>
      <c r="D12" s="641">
        <f>'PB 02 CSL'!E13</f>
        <v>20764</v>
      </c>
      <c r="E12" s="641">
        <f>'PB 02 CSL'!F13</f>
        <v>20282</v>
      </c>
      <c r="F12" s="641">
        <f>'PB 02 CSL'!E31</f>
        <v>304882</v>
      </c>
      <c r="G12" s="641">
        <f>'PB 02 CSL'!F31</f>
        <v>323567.984933</v>
      </c>
      <c r="H12" s="641">
        <f>'PB 02 CSL'!H13</f>
        <v>20513</v>
      </c>
      <c r="I12" s="641">
        <f>'PB 02 CSL'!H32+'PB 02 CSL'!H33+'PB 02 CSL'!H34</f>
        <v>325431.45652532403</v>
      </c>
    </row>
    <row r="13" spans="1:9">
      <c r="A13" s="637"/>
      <c r="B13" s="6" t="s">
        <v>2061</v>
      </c>
      <c r="C13" s="641"/>
      <c r="D13" s="641">
        <f>'PB 02 CSL'!E22+'PB 02 CSL'!E28</f>
        <v>1251</v>
      </c>
      <c r="E13" s="641">
        <f>'PB 02 CSL'!F22+'PB 02 CSL'!F28</f>
        <v>1366</v>
      </c>
      <c r="F13" s="641">
        <f>'PB 02 CSL'!E36</f>
        <v>23500</v>
      </c>
      <c r="G13" s="641">
        <f>'PB 02 CSL'!F36</f>
        <v>20782.329013999999</v>
      </c>
      <c r="H13" s="641">
        <f>'PB 02 CSL'!H22+'PB 02 CSL'!H28</f>
        <v>1663</v>
      </c>
      <c r="I13" s="641">
        <f>'PB 02 CSL'!H36</f>
        <v>29723</v>
      </c>
    </row>
    <row r="14" spans="1:9">
      <c r="A14" s="637"/>
      <c r="B14" s="180" t="s">
        <v>2060</v>
      </c>
      <c r="C14" s="641"/>
      <c r="D14" s="641"/>
      <c r="E14" s="641"/>
      <c r="F14" s="641"/>
      <c r="G14" s="641"/>
      <c r="H14" s="641"/>
      <c r="I14" s="641">
        <f>'PB 02 CSL'!H37</f>
        <v>27950</v>
      </c>
    </row>
    <row r="15" spans="1:9" s="627" customFormat="1">
      <c r="A15" s="638" t="s">
        <v>17</v>
      </c>
      <c r="B15" s="639" t="s">
        <v>232</v>
      </c>
      <c r="C15" s="642"/>
      <c r="D15" s="642">
        <f t="shared" ref="D15:I15" si="1">SUM(D17:D20)</f>
        <v>0</v>
      </c>
      <c r="E15" s="642">
        <f t="shared" si="1"/>
        <v>0</v>
      </c>
      <c r="F15" s="642">
        <f t="shared" si="1"/>
        <v>8887.582629356275</v>
      </c>
      <c r="G15" s="642">
        <f t="shared" si="1"/>
        <v>9982.0590090000005</v>
      </c>
      <c r="H15" s="642">
        <f t="shared" si="1"/>
        <v>0</v>
      </c>
      <c r="I15" s="642">
        <f t="shared" si="1"/>
        <v>9708.387495630137</v>
      </c>
    </row>
    <row r="16" spans="1:9">
      <c r="A16" s="637"/>
      <c r="B16" s="620" t="s">
        <v>300</v>
      </c>
      <c r="C16" s="641"/>
      <c r="D16" s="641"/>
      <c r="E16" s="641"/>
      <c r="F16" s="641"/>
      <c r="G16" s="641"/>
      <c r="H16" s="641"/>
      <c r="I16" s="641"/>
    </row>
    <row r="17" spans="1:11">
      <c r="A17" s="637"/>
      <c r="B17" s="620" t="s">
        <v>1132</v>
      </c>
      <c r="C17" s="641"/>
      <c r="D17" s="641"/>
      <c r="E17" s="641"/>
      <c r="F17" s="641"/>
      <c r="G17" s="641"/>
      <c r="H17" s="641"/>
      <c r="I17" s="641"/>
    </row>
    <row r="18" spans="1:11">
      <c r="A18" s="637"/>
      <c r="B18" s="620" t="s">
        <v>1131</v>
      </c>
      <c r="C18" s="641"/>
      <c r="D18" s="641"/>
      <c r="E18" s="641"/>
      <c r="F18" s="641">
        <f>'BANG TÍNH'!E124</f>
        <v>5500.5952320960005</v>
      </c>
      <c r="G18" s="641">
        <f>'BANG TÍNH'!F124</f>
        <v>3255.3772140000001</v>
      </c>
      <c r="H18" s="641"/>
      <c r="I18" s="641">
        <f>'BANG TÍNH'!I124</f>
        <v>4961.9737969999996</v>
      </c>
    </row>
    <row r="19" spans="1:11">
      <c r="A19" s="637"/>
      <c r="B19" s="620" t="s">
        <v>1283</v>
      </c>
      <c r="C19" s="641"/>
      <c r="D19" s="641"/>
      <c r="E19" s="641"/>
      <c r="F19" s="641">
        <f>'BANG TÍNH'!E123</f>
        <v>3146.9873972602741</v>
      </c>
      <c r="G19" s="641">
        <f>'BANG TÍNH'!F123</f>
        <v>5221.3408950000003</v>
      </c>
      <c r="H19" s="641"/>
      <c r="I19" s="641">
        <f>'BANG TÍNH'!I123</f>
        <v>4746.4136986301364</v>
      </c>
    </row>
    <row r="20" spans="1:11">
      <c r="A20" s="637"/>
      <c r="B20" s="620" t="s">
        <v>77</v>
      </c>
      <c r="C20" s="641"/>
      <c r="D20" s="641"/>
      <c r="E20" s="641"/>
      <c r="F20" s="641">
        <f>'BANG TÍNH'!E125</f>
        <v>240</v>
      </c>
      <c r="G20" s="641">
        <f>'BANG TÍNH'!F125</f>
        <v>1505.3408999999999</v>
      </c>
      <c r="H20" s="641"/>
      <c r="I20" s="641">
        <f>'BANG TÍNH'!I125</f>
        <v>0</v>
      </c>
    </row>
    <row r="21" spans="1:11" s="627" customFormat="1">
      <c r="A21" s="638" t="s">
        <v>23</v>
      </c>
      <c r="B21" s="639" t="s">
        <v>1141</v>
      </c>
      <c r="C21" s="642"/>
      <c r="D21" s="642">
        <f t="shared" ref="D21:I21" si="2">SUM(D22:D24)</f>
        <v>0</v>
      </c>
      <c r="E21" s="642">
        <f t="shared" si="2"/>
        <v>0</v>
      </c>
      <c r="F21" s="642">
        <f t="shared" si="2"/>
        <v>3000</v>
      </c>
      <c r="G21" s="642">
        <f t="shared" si="2"/>
        <v>2995.191409</v>
      </c>
      <c r="H21" s="642">
        <f t="shared" si="2"/>
        <v>0</v>
      </c>
      <c r="I21" s="642">
        <f t="shared" si="2"/>
        <v>300</v>
      </c>
    </row>
    <row r="22" spans="1:11">
      <c r="A22" s="638"/>
      <c r="B22" s="632" t="s">
        <v>1285</v>
      </c>
      <c r="C22" s="641"/>
      <c r="D22" s="641"/>
      <c r="E22" s="641"/>
      <c r="F22" s="641">
        <v>3000</v>
      </c>
      <c r="G22" s="641">
        <f>'PHONG TCKT'!E19/10^6</f>
        <v>2995.191409</v>
      </c>
      <c r="H22" s="641"/>
      <c r="I22" s="641">
        <f>'PHONG TCKT'!F19/10^6</f>
        <v>300</v>
      </c>
    </row>
    <row r="23" spans="1:11">
      <c r="A23" s="637"/>
      <c r="B23" s="632" t="s">
        <v>1286</v>
      </c>
      <c r="C23" s="641"/>
      <c r="D23" s="641"/>
      <c r="E23" s="641"/>
      <c r="F23" s="641" t="s">
        <v>1574</v>
      </c>
      <c r="G23" s="641">
        <f>'PHONG TCKT'!E20/10^6</f>
        <v>0</v>
      </c>
      <c r="H23" s="641"/>
      <c r="I23" s="641" t="s">
        <v>1574</v>
      </c>
    </row>
    <row r="24" spans="1:11">
      <c r="A24" s="637"/>
      <c r="B24" s="632" t="s">
        <v>1287</v>
      </c>
      <c r="C24" s="641"/>
      <c r="D24" s="641"/>
      <c r="E24" s="641"/>
      <c r="F24" s="641" t="s">
        <v>1574</v>
      </c>
      <c r="G24" s="641" t="s">
        <v>1574</v>
      </c>
      <c r="H24" s="641"/>
      <c r="I24" s="641" t="s">
        <v>1574</v>
      </c>
    </row>
    <row r="25" spans="1:11" s="627" customFormat="1">
      <c r="A25" s="643"/>
      <c r="B25" s="625" t="s">
        <v>294</v>
      </c>
      <c r="C25" s="644"/>
      <c r="D25" s="644">
        <f t="shared" ref="D25:I25" si="3">D8+D10+D15+D21</f>
        <v>22015</v>
      </c>
      <c r="E25" s="644">
        <f>E8+E10+E15+E21</f>
        <v>21648</v>
      </c>
      <c r="F25" s="644">
        <f t="shared" si="3"/>
        <v>340269.5826293563</v>
      </c>
      <c r="G25" s="644">
        <f t="shared" si="3"/>
        <v>357327.56436500006</v>
      </c>
      <c r="H25" s="644">
        <f t="shared" si="3"/>
        <v>22176</v>
      </c>
      <c r="I25" s="644">
        <f t="shared" si="3"/>
        <v>393112.84402095416</v>
      </c>
    </row>
    <row r="26" spans="1:11">
      <c r="A26" s="633"/>
    </row>
    <row r="27" spans="1:11">
      <c r="A27" s="633"/>
      <c r="B27" s="4"/>
      <c r="C27" s="4"/>
      <c r="D27" s="4"/>
      <c r="E27" s="4"/>
      <c r="F27" s="2524" t="s">
        <v>2058</v>
      </c>
      <c r="G27" s="2524"/>
      <c r="H27" s="2524"/>
      <c r="I27" s="2524"/>
      <c r="K27" s="614"/>
    </row>
    <row r="28" spans="1:11" ht="16.5" customHeight="1">
      <c r="A28" s="633"/>
      <c r="B28" s="49" t="s">
        <v>1994</v>
      </c>
      <c r="D28" s="616"/>
      <c r="E28" s="616"/>
      <c r="F28" s="2523" t="s">
        <v>182</v>
      </c>
      <c r="G28" s="2523"/>
      <c r="H28" s="2523"/>
      <c r="I28" s="2523"/>
      <c r="K28" s="49"/>
    </row>
    <row r="29" spans="1:11">
      <c r="A29" s="633"/>
      <c r="B29" s="614"/>
      <c r="C29" s="4"/>
      <c r="D29" s="614"/>
      <c r="F29" s="4"/>
      <c r="G29" s="614"/>
      <c r="H29" s="4"/>
      <c r="I29" s="4"/>
      <c r="K29" s="4"/>
    </row>
    <row r="30" spans="1:11">
      <c r="A30" s="633"/>
    </row>
    <row r="31" spans="1:11">
      <c r="A31" s="633"/>
    </row>
    <row r="32" spans="1:11">
      <c r="A32" s="633"/>
    </row>
    <row r="33" spans="1:9" ht="16.5" customHeight="1">
      <c r="A33" s="633"/>
      <c r="B33" s="49" t="s">
        <v>1812</v>
      </c>
      <c r="C33" s="616"/>
      <c r="D33" s="616"/>
      <c r="E33" s="616"/>
      <c r="F33" s="2523" t="s">
        <v>1571</v>
      </c>
      <c r="G33" s="2523"/>
      <c r="H33" s="2523"/>
      <c r="I33" s="2523"/>
    </row>
    <row r="34" spans="1:9">
      <c r="A34" s="633"/>
    </row>
    <row r="35" spans="1:9">
      <c r="A35" s="633"/>
    </row>
    <row r="36" spans="1:9">
      <c r="A36" s="633"/>
    </row>
    <row r="37" spans="1:9">
      <c r="A37" s="633"/>
    </row>
    <row r="38" spans="1:9">
      <c r="A38" s="633"/>
      <c r="G38" s="2164"/>
      <c r="I38" s="2164"/>
    </row>
    <row r="39" spans="1:9">
      <c r="A39" s="633"/>
    </row>
    <row r="40" spans="1:9">
      <c r="A40" s="633"/>
    </row>
    <row r="41" spans="1:9">
      <c r="A41" s="633"/>
    </row>
    <row r="42" spans="1:9">
      <c r="A42" s="633"/>
    </row>
    <row r="43" spans="1:9">
      <c r="A43" s="633"/>
    </row>
    <row r="44" spans="1:9">
      <c r="A44" s="633"/>
    </row>
    <row r="45" spans="1:9">
      <c r="A45" s="633"/>
    </row>
    <row r="46" spans="1:9">
      <c r="A46" s="633"/>
    </row>
    <row r="47" spans="1:9">
      <c r="A47" s="633"/>
    </row>
    <row r="48" spans="1:9">
      <c r="A48" s="633"/>
    </row>
    <row r="49" spans="1:1">
      <c r="A49" s="633"/>
    </row>
    <row r="50" spans="1:1">
      <c r="A50" s="633"/>
    </row>
    <row r="51" spans="1:1">
      <c r="A51" s="633"/>
    </row>
    <row r="52" spans="1:1">
      <c r="A52" s="633"/>
    </row>
    <row r="53" spans="1:1">
      <c r="A53" s="633"/>
    </row>
    <row r="54" spans="1:1">
      <c r="A54" s="633"/>
    </row>
    <row r="55" spans="1:1">
      <c r="A55" s="633"/>
    </row>
    <row r="56" spans="1:1">
      <c r="A56" s="633"/>
    </row>
    <row r="57" spans="1:1">
      <c r="A57" s="633"/>
    </row>
    <row r="58" spans="1:1">
      <c r="A58" s="633"/>
    </row>
    <row r="59" spans="1:1">
      <c r="A59" s="633"/>
    </row>
    <row r="60" spans="1:1">
      <c r="A60" s="633"/>
    </row>
    <row r="61" spans="1:1">
      <c r="A61" s="633"/>
    </row>
    <row r="62" spans="1:1">
      <c r="A62" s="633"/>
    </row>
    <row r="63" spans="1:1">
      <c r="A63" s="633"/>
    </row>
    <row r="64" spans="1:1">
      <c r="A64" s="633"/>
    </row>
    <row r="65" spans="1:1">
      <c r="A65" s="633"/>
    </row>
    <row r="66" spans="1:1">
      <c r="A66" s="633"/>
    </row>
    <row r="67" spans="1:1">
      <c r="A67" s="633"/>
    </row>
    <row r="68" spans="1:1">
      <c r="A68" s="633"/>
    </row>
    <row r="69" spans="1:1">
      <c r="A69" s="633"/>
    </row>
    <row r="70" spans="1:1">
      <c r="A70" s="633"/>
    </row>
    <row r="71" spans="1:1">
      <c r="A71" s="633"/>
    </row>
    <row r="72" spans="1:1">
      <c r="A72" s="633"/>
    </row>
    <row r="73" spans="1:1">
      <c r="A73" s="633"/>
    </row>
    <row r="74" spans="1:1">
      <c r="A74" s="633"/>
    </row>
    <row r="75" spans="1:1">
      <c r="A75" s="633"/>
    </row>
    <row r="76" spans="1:1">
      <c r="A76" s="633"/>
    </row>
    <row r="77" spans="1:1">
      <c r="A77" s="633"/>
    </row>
    <row r="78" spans="1:1">
      <c r="A78" s="633"/>
    </row>
    <row r="79" spans="1:1">
      <c r="A79" s="633"/>
    </row>
  </sheetData>
  <mergeCells count="13">
    <mergeCell ref="F33:I33"/>
    <mergeCell ref="F28:I28"/>
    <mergeCell ref="F27:I27"/>
    <mergeCell ref="A1:C1"/>
    <mergeCell ref="G1:I1"/>
    <mergeCell ref="A2:I2"/>
    <mergeCell ref="A3:I3"/>
    <mergeCell ref="A5:A6"/>
    <mergeCell ref="B5:B6"/>
    <mergeCell ref="C5:C6"/>
    <mergeCell ref="D5:E5"/>
    <mergeCell ref="F5:G5"/>
    <mergeCell ref="H5:I5"/>
  </mergeCells>
  <printOptions horizontalCentered="1"/>
  <pageMargins left="0.4" right="0.25" top="0.4" bottom="0.4" header="0.25" footer="0.25"/>
  <pageSetup paperSize="9" scale="9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/>
  <dimension ref="A1:M117"/>
  <sheetViews>
    <sheetView zoomScale="90" zoomScaleNormal="90" workbookViewId="0">
      <selection activeCell="N31" sqref="N31"/>
    </sheetView>
  </sheetViews>
  <sheetFormatPr defaultColWidth="9.109375" defaultRowHeight="15.6"/>
  <cols>
    <col min="1" max="1" width="5.6640625" style="18" customWidth="1"/>
    <col min="2" max="2" width="57.6640625" style="18" customWidth="1"/>
    <col min="3" max="4" width="13.6640625" style="18" customWidth="1"/>
    <col min="5" max="5" width="14.6640625" style="18" bestFit="1" customWidth="1"/>
    <col min="6" max="7" width="13.6640625" style="18" customWidth="1"/>
    <col min="8" max="8" width="12.44140625" style="18" bestFit="1" customWidth="1"/>
    <col min="9" max="16384" width="9.109375" style="18"/>
  </cols>
  <sheetData>
    <row r="1" spans="1:11">
      <c r="A1" s="2360" t="s">
        <v>859</v>
      </c>
      <c r="B1" s="2360"/>
      <c r="C1" s="5"/>
      <c r="D1" s="5"/>
      <c r="E1" s="2362" t="s">
        <v>164</v>
      </c>
      <c r="F1" s="2362"/>
      <c r="G1" s="2362"/>
      <c r="I1" s="5"/>
      <c r="J1" s="5"/>
      <c r="K1" s="5"/>
    </row>
    <row r="2" spans="1:11">
      <c r="A2" s="2532"/>
      <c r="B2" s="2532"/>
      <c r="C2" s="7"/>
      <c r="D2" s="5"/>
      <c r="E2" s="5"/>
      <c r="I2" s="5"/>
      <c r="J2" s="5"/>
      <c r="K2" s="5"/>
    </row>
    <row r="3" spans="1:11">
      <c r="A3" s="2360" t="s">
        <v>1872</v>
      </c>
      <c r="B3" s="2360"/>
      <c r="C3" s="2360"/>
      <c r="D3" s="2360"/>
      <c r="E3" s="2360"/>
      <c r="F3" s="2360"/>
      <c r="G3" s="2360"/>
    </row>
    <row r="4" spans="1:11">
      <c r="G4" s="24" t="s">
        <v>316</v>
      </c>
    </row>
    <row r="5" spans="1:11" s="11" customFormat="1">
      <c r="A5" s="2425" t="s">
        <v>8</v>
      </c>
      <c r="B5" s="2425" t="s">
        <v>162</v>
      </c>
      <c r="C5" s="2471" t="s">
        <v>1405</v>
      </c>
      <c r="D5" s="2472"/>
      <c r="E5" s="2473"/>
      <c r="F5" s="1" t="s">
        <v>151</v>
      </c>
      <c r="G5" s="1" t="s">
        <v>163</v>
      </c>
    </row>
    <row r="6" spans="1:11" s="11" customFormat="1" ht="31.2">
      <c r="A6" s="2426"/>
      <c r="B6" s="2426"/>
      <c r="C6" s="27" t="s">
        <v>145</v>
      </c>
      <c r="D6" s="27" t="s">
        <v>25</v>
      </c>
      <c r="E6" s="27" t="s">
        <v>53</v>
      </c>
      <c r="F6" s="2" t="s">
        <v>1581</v>
      </c>
      <c r="G6" s="2" t="s">
        <v>51</v>
      </c>
    </row>
    <row r="7" spans="1:11" s="11" customFormat="1">
      <c r="A7" s="27" t="s">
        <v>14</v>
      </c>
      <c r="B7" s="27" t="s">
        <v>15</v>
      </c>
      <c r="C7" s="27">
        <v>1</v>
      </c>
      <c r="D7" s="27">
        <v>2</v>
      </c>
      <c r="E7" s="27">
        <v>3</v>
      </c>
      <c r="F7" s="27">
        <v>4</v>
      </c>
      <c r="G7" s="27">
        <v>5</v>
      </c>
    </row>
    <row r="8" spans="1:11">
      <c r="A8" s="56"/>
      <c r="B8" s="36"/>
      <c r="C8" s="1955"/>
      <c r="D8" s="1955"/>
      <c r="E8" s="1955"/>
      <c r="F8" s="1955"/>
      <c r="G8" s="1955"/>
    </row>
    <row r="9" spans="1:11" s="5" customFormat="1">
      <c r="A9" s="31" t="s">
        <v>13</v>
      </c>
      <c r="B9" s="21" t="s">
        <v>156</v>
      </c>
      <c r="C9" s="47"/>
      <c r="D9" s="47"/>
      <c r="E9" s="47"/>
      <c r="F9" s="47"/>
      <c r="G9" s="47"/>
    </row>
    <row r="10" spans="1:11">
      <c r="A10" s="22"/>
      <c r="B10" s="8" t="s">
        <v>324</v>
      </c>
      <c r="C10" s="48"/>
      <c r="D10" s="48"/>
      <c r="E10" s="48"/>
      <c r="F10" s="48"/>
      <c r="G10" s="48"/>
    </row>
    <row r="11" spans="1:11">
      <c r="A11" s="22"/>
      <c r="B11" s="8" t="s">
        <v>325</v>
      </c>
      <c r="C11" s="48"/>
      <c r="D11" s="48"/>
      <c r="E11" s="48"/>
      <c r="F11" s="48"/>
      <c r="G11" s="48"/>
    </row>
    <row r="12" spans="1:11">
      <c r="A12" s="22"/>
      <c r="B12" s="8" t="s">
        <v>159</v>
      </c>
      <c r="C12" s="48"/>
      <c r="D12" s="48"/>
      <c r="E12" s="48"/>
      <c r="F12" s="48"/>
      <c r="G12" s="48"/>
    </row>
    <row r="13" spans="1:11" s="5" customFormat="1">
      <c r="A13" s="31" t="s">
        <v>16</v>
      </c>
      <c r="B13" s="21" t="s">
        <v>157</v>
      </c>
      <c r="C13" s="47">
        <f>SUM(C14:C19)</f>
        <v>173326.86601244</v>
      </c>
      <c r="D13" s="47">
        <f>SUM(D14:D19)</f>
        <v>179084.22612760001</v>
      </c>
      <c r="E13" s="132">
        <f t="shared" ref="E13:E18" si="0">D13/C13</f>
        <v>1.0332167784926474</v>
      </c>
      <c r="F13" s="47">
        <f>SUM(F14:F19)</f>
        <v>196106.65885918855</v>
      </c>
      <c r="G13" s="132">
        <f t="shared" ref="G13:G18" si="1">F13/D13</f>
        <v>1.0950526637642548</v>
      </c>
    </row>
    <row r="14" spans="1:11">
      <c r="A14" s="22"/>
      <c r="B14" s="8" t="s">
        <v>683</v>
      </c>
      <c r="C14" s="12">
        <f>'BANG TÍNH'!E47</f>
        <v>34544.019863000001</v>
      </c>
      <c r="D14" s="12">
        <f>'BANG TÍNH'!F47</f>
        <v>37624.835802000001</v>
      </c>
      <c r="E14" s="133">
        <f t="shared" si="0"/>
        <v>1.0891852179108967</v>
      </c>
      <c r="F14" s="12">
        <f>'BANG TÍNH'!I47</f>
        <v>41018.876349999999</v>
      </c>
      <c r="G14" s="133">
        <f t="shared" si="1"/>
        <v>1.0902074514254647</v>
      </c>
    </row>
    <row r="15" spans="1:11">
      <c r="A15" s="22"/>
      <c r="B15" s="8" t="s">
        <v>323</v>
      </c>
      <c r="C15" s="12">
        <f>'10 GVHB'!D15+'11 QLDN'!D10</f>
        <v>3075.0150774399999</v>
      </c>
      <c r="D15" s="12">
        <f>'10 GVHB'!E15+'11 QLDN'!E10</f>
        <v>2949.9569729999998</v>
      </c>
      <c r="E15" s="133">
        <f t="shared" si="0"/>
        <v>0.959330897153157</v>
      </c>
      <c r="F15" s="12">
        <f>'10 GVHB'!G15+'11 QLDN'!G10</f>
        <v>3185.6184197599996</v>
      </c>
      <c r="G15" s="133">
        <f t="shared" si="1"/>
        <v>1.0798864013668446</v>
      </c>
      <c r="J15" s="18" t="s">
        <v>295</v>
      </c>
    </row>
    <row r="16" spans="1:11">
      <c r="A16" s="22"/>
      <c r="B16" s="8" t="s">
        <v>158</v>
      </c>
      <c r="C16" s="12">
        <f>'BANG TÍNH'!E111</f>
        <v>34.200000000000003</v>
      </c>
      <c r="D16" s="12">
        <f>'BANG TÍNH'!F111</f>
        <v>14.54616</v>
      </c>
      <c r="E16" s="133">
        <f t="shared" si="0"/>
        <v>0.42532631578947366</v>
      </c>
      <c r="F16" s="12">
        <f>'BANG TÍNH'!I111</f>
        <v>20</v>
      </c>
      <c r="G16" s="133">
        <f t="shared" si="1"/>
        <v>1.3749333157341868</v>
      </c>
    </row>
    <row r="17" spans="1:13">
      <c r="A17" s="22"/>
      <c r="B17" s="8" t="s">
        <v>159</v>
      </c>
      <c r="C17" s="12">
        <f>'BANG TÍNH'!E44</f>
        <v>36817.631071999996</v>
      </c>
      <c r="D17" s="12">
        <f>'BANG TÍNH'!F44</f>
        <v>28341.858514</v>
      </c>
      <c r="E17" s="133">
        <f t="shared" si="0"/>
        <v>0.76979038815873557</v>
      </c>
      <c r="F17" s="12">
        <f>'BANG TÍNH'!I44</f>
        <v>30711.16408942857</v>
      </c>
      <c r="G17" s="133">
        <f t="shared" si="1"/>
        <v>1.0835973962066816</v>
      </c>
    </row>
    <row r="18" spans="1:13">
      <c r="A18" s="82"/>
      <c r="B18" s="76" t="s">
        <v>160</v>
      </c>
      <c r="C18" s="1956">
        <f>'BANG TÍNH'!E133</f>
        <v>98856</v>
      </c>
      <c r="D18" s="1956">
        <f>'BANG TÍNH'!F133</f>
        <v>110153.02867860002</v>
      </c>
      <c r="E18" s="133">
        <f t="shared" si="0"/>
        <v>1.1142776227907261</v>
      </c>
      <c r="F18" s="1956">
        <f>'BANG TÍNH'!I133</f>
        <v>121171</v>
      </c>
      <c r="G18" s="133">
        <f t="shared" si="1"/>
        <v>1.1000242249675019</v>
      </c>
    </row>
    <row r="19" spans="1:13">
      <c r="A19" s="33"/>
      <c r="B19" s="14" t="s">
        <v>161</v>
      </c>
      <c r="C19" s="1957"/>
      <c r="D19" s="1957"/>
      <c r="E19" s="1957"/>
      <c r="F19" s="1957"/>
      <c r="G19" s="1957"/>
    </row>
    <row r="20" spans="1:13">
      <c r="A20" s="11"/>
    </row>
    <row r="21" spans="1:13" s="4" customFormat="1" ht="16.5" customHeight="1">
      <c r="B21" s="63"/>
      <c r="C21" s="2517" t="s">
        <v>2058</v>
      </c>
      <c r="D21" s="2517"/>
      <c r="E21" s="2517"/>
      <c r="F21" s="2517"/>
      <c r="G21" s="2517"/>
      <c r="H21" s="64"/>
      <c r="I21" s="64"/>
    </row>
    <row r="22" spans="1:13" s="4" customFormat="1" ht="16.5" customHeight="1">
      <c r="A22" s="2360" t="s">
        <v>392</v>
      </c>
      <c r="B22" s="2360"/>
      <c r="C22" s="2360"/>
      <c r="D22" s="2360"/>
      <c r="E22" s="5"/>
      <c r="F22" s="2360" t="s">
        <v>182</v>
      </c>
      <c r="G22" s="2360"/>
      <c r="H22" s="5"/>
      <c r="I22" s="5"/>
      <c r="J22" s="65"/>
      <c r="K22" s="65"/>
      <c r="L22" s="65"/>
      <c r="M22" s="65"/>
    </row>
    <row r="24" spans="1:13" ht="7.5" customHeight="1"/>
    <row r="27" spans="1:13" ht="15.75" customHeight="1">
      <c r="A27" s="2360" t="s">
        <v>1812</v>
      </c>
      <c r="B27" s="2360"/>
      <c r="C27" s="2360"/>
      <c r="D27" s="2360"/>
      <c r="E27" s="5"/>
      <c r="F27" s="2360" t="s">
        <v>1571</v>
      </c>
      <c r="G27" s="2360"/>
    </row>
    <row r="117" spans="2:2">
      <c r="B117" s="109"/>
    </row>
  </sheetData>
  <mergeCells count="14">
    <mergeCell ref="A27:B27"/>
    <mergeCell ref="C27:D27"/>
    <mergeCell ref="F27:G27"/>
    <mergeCell ref="A1:B1"/>
    <mergeCell ref="A2:B2"/>
    <mergeCell ref="A5:A6"/>
    <mergeCell ref="B5:B6"/>
    <mergeCell ref="E1:G1"/>
    <mergeCell ref="C22:D22"/>
    <mergeCell ref="F22:G22"/>
    <mergeCell ref="A3:G3"/>
    <mergeCell ref="C5:E5"/>
    <mergeCell ref="C21:G21"/>
    <mergeCell ref="A22:B22"/>
  </mergeCells>
  <phoneticPr fontId="6" type="noConversion"/>
  <printOptions horizontalCentered="1"/>
  <pageMargins left="0.78740157480314965" right="0" top="0.51181102362204722" bottom="0.31496062992125984" header="0.23622047244094491" footer="0.2362204724409449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2">
    <tabColor rgb="FF92D050"/>
  </sheetPr>
  <dimension ref="A1:AC74"/>
  <sheetViews>
    <sheetView zoomScale="90" zoomScaleNormal="90" workbookViewId="0">
      <pane xSplit="6" ySplit="8" topLeftCell="P27" activePane="bottomRight" state="frozen"/>
      <selection pane="topRight" activeCell="G1" sqref="G1"/>
      <selection pane="bottomLeft" activeCell="A9" sqref="A9"/>
      <selection pane="bottomRight" activeCell="S68" sqref="S68"/>
    </sheetView>
  </sheetViews>
  <sheetFormatPr defaultColWidth="9.109375" defaultRowHeight="13.8"/>
  <cols>
    <col min="1" max="1" width="9.33203125" style="213" customWidth="1"/>
    <col min="2" max="2" width="45.109375" style="213" bestFit="1" customWidth="1"/>
    <col min="3" max="3" width="17.44140625" style="463" customWidth="1"/>
    <col min="4" max="4" width="17.44140625" style="213" customWidth="1"/>
    <col min="5" max="5" width="17.88671875" style="213" customWidth="1"/>
    <col min="6" max="7" width="19.88671875" style="464" bestFit="1" customWidth="1"/>
    <col min="8" max="18" width="19.88671875" style="464" customWidth="1"/>
    <col min="19" max="19" width="16.33203125" style="213" bestFit="1" customWidth="1"/>
    <col min="20" max="20" width="14.109375" style="213" customWidth="1"/>
    <col min="21" max="21" width="16.33203125" style="213" bestFit="1" customWidth="1"/>
    <col min="22" max="16384" width="9.109375" style="213"/>
  </cols>
  <sheetData>
    <row r="1" spans="1:29" s="898" customFormat="1">
      <c r="A1" s="898" t="s">
        <v>858</v>
      </c>
      <c r="C1" s="899"/>
      <c r="D1" s="899"/>
      <c r="E1" s="899"/>
      <c r="F1" s="899"/>
      <c r="S1" s="899"/>
      <c r="T1" s="900"/>
      <c r="U1" s="900"/>
      <c r="V1" s="900"/>
      <c r="W1" s="899"/>
      <c r="X1" s="899"/>
      <c r="Y1" s="899"/>
      <c r="Z1" s="899"/>
      <c r="AA1" s="899"/>
      <c r="AB1" s="899"/>
      <c r="AC1" s="899"/>
    </row>
    <row r="2" spans="1:29" s="898" customFormat="1">
      <c r="A2" s="897" t="s">
        <v>717</v>
      </c>
      <c r="C2" s="899"/>
      <c r="D2" s="899"/>
      <c r="E2" s="899"/>
      <c r="F2" s="899"/>
      <c r="S2" s="899"/>
      <c r="T2" s="900"/>
      <c r="U2" s="900"/>
      <c r="V2" s="900"/>
      <c r="W2" s="899"/>
      <c r="X2" s="899"/>
      <c r="Y2" s="899"/>
      <c r="Z2" s="899"/>
      <c r="AA2" s="899"/>
      <c r="AB2" s="899"/>
      <c r="AC2" s="899"/>
    </row>
    <row r="3" spans="1:29" s="898" customFormat="1">
      <c r="C3" s="899"/>
      <c r="D3" s="899"/>
      <c r="E3" s="899"/>
      <c r="F3" s="899"/>
      <c r="S3" s="899"/>
      <c r="T3" s="900"/>
      <c r="U3" s="900"/>
      <c r="V3" s="900"/>
      <c r="W3" s="899"/>
      <c r="X3" s="899"/>
      <c r="Y3" s="899"/>
      <c r="Z3" s="899"/>
      <c r="AA3" s="899"/>
      <c r="AB3" s="899"/>
      <c r="AC3" s="899"/>
    </row>
    <row r="4" spans="1:29" s="897" customFormat="1">
      <c r="D4" s="897" t="s">
        <v>1642</v>
      </c>
    </row>
    <row r="5" spans="1:29" s="898" customFormat="1">
      <c r="C5" s="899"/>
      <c r="D5" s="900"/>
      <c r="E5" s="900"/>
      <c r="F5" s="900"/>
      <c r="S5" s="900"/>
      <c r="T5" s="900"/>
      <c r="U5" s="900"/>
      <c r="V5" s="900"/>
      <c r="W5" s="899"/>
      <c r="X5" s="899"/>
      <c r="Y5" s="899"/>
      <c r="Z5" s="899"/>
      <c r="AA5" s="899"/>
      <c r="AB5" s="899"/>
      <c r="AC5" s="899"/>
    </row>
    <row r="6" spans="1:29" s="898" customFormat="1">
      <c r="A6" s="898" t="s">
        <v>1643</v>
      </c>
      <c r="C6" s="899"/>
      <c r="D6" s="900"/>
      <c r="E6" s="900"/>
      <c r="F6" s="900"/>
      <c r="G6" s="900"/>
      <c r="H6" s="899"/>
      <c r="I6" s="899"/>
      <c r="J6" s="899"/>
      <c r="K6" s="899"/>
      <c r="L6" s="899"/>
      <c r="M6" s="899"/>
      <c r="N6" s="899"/>
      <c r="S6" s="900"/>
      <c r="T6" s="900"/>
      <c r="U6" s="900"/>
      <c r="V6" s="900"/>
      <c r="W6" s="899"/>
      <c r="X6" s="899"/>
      <c r="Y6" s="899"/>
      <c r="Z6" s="899"/>
      <c r="AA6" s="899"/>
      <c r="AB6" s="899"/>
      <c r="AC6" s="899"/>
    </row>
    <row r="7" spans="1:29" s="801" customFormat="1" ht="31.5" customHeight="1">
      <c r="A7" s="2373" t="s">
        <v>372</v>
      </c>
      <c r="B7" s="2373" t="s">
        <v>373</v>
      </c>
      <c r="C7" s="2380" t="s">
        <v>1406</v>
      </c>
      <c r="D7" s="2373" t="s">
        <v>1483</v>
      </c>
      <c r="E7" s="2373" t="s">
        <v>1575</v>
      </c>
      <c r="F7" s="2378" t="s">
        <v>1573</v>
      </c>
      <c r="G7" s="2375" t="s">
        <v>1326</v>
      </c>
      <c r="H7" s="2376"/>
      <c r="I7" s="2376"/>
      <c r="J7" s="2376"/>
      <c r="K7" s="2376"/>
      <c r="L7" s="2376"/>
      <c r="M7" s="2376"/>
      <c r="N7" s="2376"/>
      <c r="O7" s="2376"/>
      <c r="P7" s="2376"/>
      <c r="Q7" s="2376"/>
      <c r="R7" s="2377"/>
      <c r="S7" s="54" t="s">
        <v>833</v>
      </c>
    </row>
    <row r="8" spans="1:29" s="801" customFormat="1" ht="31.5" customHeight="1">
      <c r="A8" s="2374"/>
      <c r="B8" s="2374"/>
      <c r="C8" s="2381"/>
      <c r="D8" s="2374"/>
      <c r="E8" s="2374"/>
      <c r="F8" s="2379"/>
      <c r="G8" s="1240" t="s">
        <v>1630</v>
      </c>
      <c r="H8" s="1240" t="s">
        <v>1631</v>
      </c>
      <c r="I8" s="1240" t="s">
        <v>1632</v>
      </c>
      <c r="J8" s="1240" t="s">
        <v>1633</v>
      </c>
      <c r="K8" s="1240" t="s">
        <v>1634</v>
      </c>
      <c r="L8" s="1240" t="s">
        <v>1635</v>
      </c>
      <c r="M8" s="1240" t="s">
        <v>1636</v>
      </c>
      <c r="N8" s="1240" t="s">
        <v>1637</v>
      </c>
      <c r="O8" s="1240" t="s">
        <v>1638</v>
      </c>
      <c r="P8" s="1240" t="s">
        <v>1639</v>
      </c>
      <c r="Q8" s="1240" t="s">
        <v>1640</v>
      </c>
      <c r="R8" s="1240" t="s">
        <v>1641</v>
      </c>
      <c r="S8" s="59"/>
    </row>
    <row r="9" spans="1:29" s="2227" customFormat="1">
      <c r="A9" s="2224">
        <v>64171</v>
      </c>
      <c r="B9" s="2225" t="s">
        <v>408</v>
      </c>
      <c r="C9" s="2226">
        <f>SUM(C10:C12)</f>
        <v>12562297071</v>
      </c>
      <c r="D9" s="2226">
        <f>SUM(D10:D12)</f>
        <v>12818355000</v>
      </c>
      <c r="E9" s="2226">
        <f>'[82]DK2024 (11.24)'!$W$155</f>
        <v>13258975827</v>
      </c>
      <c r="F9" s="2226">
        <f>SUM(G9:R9)</f>
        <v>13673446576.224976</v>
      </c>
      <c r="G9" s="2226">
        <f>G68*3.85%*10^6</f>
        <v>1154377791.21924</v>
      </c>
      <c r="H9" s="2226">
        <f t="shared" ref="H9:R9" si="0">H68*3.85%*10^6</f>
        <v>989090564.18071079</v>
      </c>
      <c r="I9" s="2226">
        <f t="shared" si="0"/>
        <v>1130039790.1276329</v>
      </c>
      <c r="J9" s="2226">
        <f t="shared" si="0"/>
        <v>1124192718.082623</v>
      </c>
      <c r="K9" s="2226">
        <f t="shared" si="0"/>
        <v>1157768836.8401582</v>
      </c>
      <c r="L9" s="2226">
        <f t="shared" si="0"/>
        <v>1142787639.3548489</v>
      </c>
      <c r="M9" s="2226">
        <f t="shared" si="0"/>
        <v>1152437018.2817547</v>
      </c>
      <c r="N9" s="2226">
        <f t="shared" si="0"/>
        <v>1159974012.2617817</v>
      </c>
      <c r="O9" s="2226">
        <f t="shared" si="0"/>
        <v>1150550454.6880245</v>
      </c>
      <c r="P9" s="2226">
        <f t="shared" si="0"/>
        <v>1178042340.3394761</v>
      </c>
      <c r="Q9" s="2226">
        <f t="shared" si="0"/>
        <v>1166002846.9548023</v>
      </c>
      <c r="R9" s="2226">
        <f t="shared" si="0"/>
        <v>1168182563.8939219</v>
      </c>
      <c r="S9" s="2225"/>
    </row>
    <row r="10" spans="1:29" s="466" customFormat="1">
      <c r="A10" s="234"/>
      <c r="B10" s="214" t="s">
        <v>687</v>
      </c>
      <c r="C10" s="235">
        <v>0</v>
      </c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10"/>
      <c r="S10" s="207"/>
    </row>
    <row r="11" spans="1:29" s="466" customFormat="1">
      <c r="A11" s="234"/>
      <c r="B11" s="214" t="s">
        <v>731</v>
      </c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10"/>
      <c r="S11" s="207"/>
    </row>
    <row r="12" spans="1:29" s="466" customFormat="1">
      <c r="A12" s="234"/>
      <c r="B12" s="214" t="s">
        <v>688</v>
      </c>
      <c r="C12" s="235">
        <v>12562297071</v>
      </c>
      <c r="D12" s="235">
        <v>12818355000</v>
      </c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10"/>
      <c r="S12" s="207"/>
    </row>
    <row r="13" spans="1:29" s="2283" customFormat="1">
      <c r="A13" s="2280">
        <v>6418</v>
      </c>
      <c r="B13" s="2281" t="s">
        <v>992</v>
      </c>
      <c r="C13" s="2282">
        <v>2895977078</v>
      </c>
      <c r="D13" s="2282">
        <f>SUM(D14:D22)</f>
        <v>1500000000</v>
      </c>
      <c r="E13" s="2282">
        <f>'[82]DK2024 (11.24)'!$W$156</f>
        <v>4462980548</v>
      </c>
      <c r="F13" s="2282">
        <f>SUM(F14:F22)</f>
        <v>3350000000</v>
      </c>
      <c r="G13" s="2282">
        <f>SUM(G14:G22)</f>
        <v>550000000</v>
      </c>
      <c r="H13" s="2282">
        <f t="shared" ref="H13:R13" si="1">SUM(H14:H22)</f>
        <v>0</v>
      </c>
      <c r="I13" s="2282">
        <f t="shared" si="1"/>
        <v>500000000</v>
      </c>
      <c r="J13" s="2282">
        <f t="shared" si="1"/>
        <v>0</v>
      </c>
      <c r="K13" s="2282">
        <f t="shared" si="1"/>
        <v>0</v>
      </c>
      <c r="L13" s="2282">
        <f t="shared" si="1"/>
        <v>650000000</v>
      </c>
      <c r="M13" s="2282">
        <f t="shared" si="1"/>
        <v>0</v>
      </c>
      <c r="N13" s="2282">
        <f t="shared" si="1"/>
        <v>0</v>
      </c>
      <c r="O13" s="2282">
        <f t="shared" si="1"/>
        <v>100000000</v>
      </c>
      <c r="P13" s="2282">
        <f t="shared" si="1"/>
        <v>0</v>
      </c>
      <c r="Q13" s="2282">
        <f t="shared" si="1"/>
        <v>0</v>
      </c>
      <c r="R13" s="2282">
        <f t="shared" si="1"/>
        <v>1550000000</v>
      </c>
      <c r="S13" s="2281"/>
    </row>
    <row r="14" spans="1:29" s="1979" customFormat="1">
      <c r="A14" s="1974"/>
      <c r="B14" s="1975" t="s">
        <v>1395</v>
      </c>
      <c r="C14" s="1976"/>
      <c r="D14" s="1976">
        <v>800000000</v>
      </c>
      <c r="E14" s="1976"/>
      <c r="F14" s="1977">
        <f>SUM(G14:R14)</f>
        <v>0</v>
      </c>
      <c r="G14" s="1976"/>
      <c r="H14" s="1976"/>
      <c r="I14" s="1976"/>
      <c r="J14" s="1976"/>
      <c r="K14" s="1976"/>
      <c r="L14" s="1976"/>
      <c r="M14" s="1976"/>
      <c r="N14" s="1976"/>
      <c r="O14" s="1976"/>
      <c r="P14" s="1976"/>
      <c r="Q14" s="1976"/>
      <c r="R14" s="1978"/>
      <c r="S14" s="1974"/>
    </row>
    <row r="15" spans="1:29" s="1979" customFormat="1">
      <c r="A15" s="1974"/>
      <c r="B15" s="1975" t="s">
        <v>1776</v>
      </c>
      <c r="C15" s="1976"/>
      <c r="D15" s="1976"/>
      <c r="E15" s="1976"/>
      <c r="F15" s="1977">
        <f>SUM(G15:R15)</f>
        <v>300000000</v>
      </c>
      <c r="G15" s="1976"/>
      <c r="H15" s="1976"/>
      <c r="I15" s="1976">
        <v>300000000</v>
      </c>
      <c r="J15" s="1976"/>
      <c r="K15" s="1976"/>
      <c r="L15" s="1976"/>
      <c r="M15" s="1976"/>
      <c r="N15" s="1976"/>
      <c r="O15" s="1976"/>
      <c r="P15" s="1976"/>
      <c r="Q15" s="1976"/>
      <c r="R15" s="1978"/>
      <c r="S15" s="1974"/>
    </row>
    <row r="16" spans="1:29" s="1979" customFormat="1">
      <c r="A16" s="1974"/>
      <c r="B16" s="1975" t="s">
        <v>1765</v>
      </c>
      <c r="C16" s="1976"/>
      <c r="D16" s="1976"/>
      <c r="E16" s="1976"/>
      <c r="F16" s="1977">
        <f>SUM(G16:R16)</f>
        <v>100000000</v>
      </c>
      <c r="G16" s="1976"/>
      <c r="H16" s="1976"/>
      <c r="I16" s="1976"/>
      <c r="J16" s="1976"/>
      <c r="K16" s="1976"/>
      <c r="L16" s="1976">
        <v>100000000</v>
      </c>
      <c r="M16" s="1976"/>
      <c r="N16" s="1976"/>
      <c r="O16" s="1976"/>
      <c r="P16" s="1976"/>
      <c r="Q16" s="1976"/>
      <c r="R16" s="1978"/>
      <c r="S16" s="1974"/>
    </row>
    <row r="17" spans="1:21" s="1979" customFormat="1">
      <c r="A17" s="1974"/>
      <c r="B17" s="1975" t="s">
        <v>1783</v>
      </c>
      <c r="C17" s="1976"/>
      <c r="D17" s="1976"/>
      <c r="E17" s="1976"/>
      <c r="F17" s="1977">
        <f>200000000+200000000</f>
        <v>400000000</v>
      </c>
      <c r="G17" s="1976"/>
      <c r="H17" s="1976"/>
      <c r="I17" s="1976">
        <v>200000000</v>
      </c>
      <c r="J17" s="1976"/>
      <c r="K17" s="1976"/>
      <c r="L17" s="1976">
        <v>100000000</v>
      </c>
      <c r="M17" s="1976"/>
      <c r="N17" s="1976"/>
      <c r="O17" s="1976">
        <v>100000000</v>
      </c>
      <c r="P17" s="1976"/>
      <c r="Q17" s="1976"/>
      <c r="R17" s="1978"/>
      <c r="S17" s="1974"/>
    </row>
    <row r="18" spans="1:21" s="1979" customFormat="1">
      <c r="A18" s="1974"/>
      <c r="B18" s="1975" t="s">
        <v>1784</v>
      </c>
      <c r="C18" s="1976"/>
      <c r="D18" s="1976"/>
      <c r="E18" s="1976"/>
      <c r="F18" s="1977">
        <v>400000000</v>
      </c>
      <c r="G18" s="1976"/>
      <c r="H18" s="1976"/>
      <c r="I18" s="1976"/>
      <c r="J18" s="1976"/>
      <c r="K18" s="1976"/>
      <c r="L18" s="1976">
        <v>200000000</v>
      </c>
      <c r="M18" s="1976"/>
      <c r="N18" s="1976"/>
      <c r="O18" s="1976"/>
      <c r="P18" s="1976"/>
      <c r="Q18" s="1976"/>
      <c r="R18" s="1978">
        <v>200000000</v>
      </c>
      <c r="S18" s="1974"/>
    </row>
    <row r="19" spans="1:21" s="1979" customFormat="1">
      <c r="A19" s="1974"/>
      <c r="B19" s="1975" t="s">
        <v>1777</v>
      </c>
      <c r="C19" s="1976"/>
      <c r="D19" s="1976">
        <v>250000000</v>
      </c>
      <c r="E19" s="1976"/>
      <c r="F19" s="1977">
        <f>SUM(G19:R19)</f>
        <v>1500000000</v>
      </c>
      <c r="G19" s="1976"/>
      <c r="H19" s="1976"/>
      <c r="I19" s="1976"/>
      <c r="J19" s="1976"/>
      <c r="K19" s="1976"/>
      <c r="L19" s="1976">
        <v>200000000</v>
      </c>
      <c r="M19" s="1976"/>
      <c r="N19" s="1976"/>
      <c r="O19" s="1976"/>
      <c r="P19" s="1976"/>
      <c r="Q19" s="1976"/>
      <c r="R19" s="2221">
        <f>1300000000</f>
        <v>1300000000</v>
      </c>
      <c r="S19" s="1980"/>
    </row>
    <row r="20" spans="1:21" s="1979" customFormat="1">
      <c r="A20" s="1974"/>
      <c r="B20" s="1975" t="s">
        <v>1778</v>
      </c>
      <c r="C20" s="1976"/>
      <c r="D20" s="1976">
        <v>325000000</v>
      </c>
      <c r="E20" s="1976"/>
      <c r="F20" s="1977">
        <f>SUM(G20:R20)</f>
        <v>550000000</v>
      </c>
      <c r="G20" s="1976">
        <f>450000000+100000000</f>
        <v>550000000</v>
      </c>
      <c r="H20" s="1976"/>
      <c r="I20" s="1976"/>
      <c r="J20" s="1976"/>
      <c r="K20" s="1976"/>
      <c r="L20" s="1976"/>
      <c r="M20" s="1976"/>
      <c r="N20" s="1976"/>
      <c r="O20" s="1976"/>
      <c r="P20" s="2284"/>
      <c r="Q20" s="2284"/>
      <c r="R20" s="2221"/>
      <c r="S20" s="1980"/>
    </row>
    <row r="21" spans="1:21" s="1979" customFormat="1">
      <c r="A21" s="1974"/>
      <c r="B21" s="1975" t="s">
        <v>991</v>
      </c>
      <c r="C21" s="1976"/>
      <c r="D21" s="1976">
        <v>100000000</v>
      </c>
      <c r="E21" s="1976"/>
      <c r="F21" s="1977"/>
      <c r="G21" s="1976"/>
      <c r="H21" s="1976"/>
      <c r="I21" s="1976"/>
      <c r="J21" s="1976"/>
      <c r="K21" s="1976"/>
      <c r="L21" s="1976"/>
      <c r="M21" s="1976"/>
      <c r="N21" s="1976"/>
      <c r="O21" s="1976"/>
      <c r="P21" s="1976"/>
      <c r="Q21" s="1976"/>
      <c r="R21" s="1978"/>
      <c r="S21" s="1974"/>
    </row>
    <row r="22" spans="1:21" s="1979" customFormat="1">
      <c r="A22" s="1974"/>
      <c r="B22" s="1975" t="s">
        <v>1946</v>
      </c>
      <c r="C22" s="1976"/>
      <c r="D22" s="1976">
        <f>50000000/2</f>
        <v>25000000</v>
      </c>
      <c r="E22" s="1976"/>
      <c r="F22" s="1977">
        <f>SUM(G22:R22)</f>
        <v>100000000</v>
      </c>
      <c r="G22" s="1976"/>
      <c r="H22" s="1976"/>
      <c r="I22" s="1976"/>
      <c r="J22" s="1976"/>
      <c r="K22" s="1976"/>
      <c r="L22" s="1976">
        <v>50000000</v>
      </c>
      <c r="M22" s="1976"/>
      <c r="N22" s="1976"/>
      <c r="O22" s="1976"/>
      <c r="P22" s="1976"/>
      <c r="Q22" s="1976"/>
      <c r="R22" s="1978">
        <v>50000000</v>
      </c>
      <c r="S22" s="1980"/>
    </row>
    <row r="23" spans="1:21" s="465" customFormat="1">
      <c r="A23" s="203">
        <v>642710</v>
      </c>
      <c r="B23" s="204" t="s">
        <v>406</v>
      </c>
      <c r="C23" s="186">
        <f>SUM(C24:C25)</f>
        <v>589383905</v>
      </c>
      <c r="D23" s="186">
        <f>SUM(D24:D25)</f>
        <v>625872000</v>
      </c>
      <c r="E23" s="186">
        <f>SUM(E24:E25)</f>
        <v>591682720</v>
      </c>
      <c r="F23" s="186">
        <f>SUM(F24:F25)</f>
        <v>625872000</v>
      </c>
      <c r="G23" s="186">
        <v>52156000</v>
      </c>
      <c r="H23" s="186">
        <v>52156000</v>
      </c>
      <c r="I23" s="186">
        <v>52156000</v>
      </c>
      <c r="J23" s="186">
        <v>52156000</v>
      </c>
      <c r="K23" s="186">
        <v>52156000</v>
      </c>
      <c r="L23" s="186">
        <v>52156000</v>
      </c>
      <c r="M23" s="186">
        <v>52156000</v>
      </c>
      <c r="N23" s="186">
        <v>52156000</v>
      </c>
      <c r="O23" s="186">
        <v>52156000</v>
      </c>
      <c r="P23" s="186">
        <v>52156000</v>
      </c>
      <c r="Q23" s="186">
        <v>52156000</v>
      </c>
      <c r="R23" s="186">
        <v>52156000</v>
      </c>
      <c r="S23" s="204"/>
    </row>
    <row r="24" spans="1:21">
      <c r="A24" s="208"/>
      <c r="B24" s="214" t="s">
        <v>405</v>
      </c>
      <c r="C24" s="183">
        <v>0</v>
      </c>
      <c r="D24" s="210">
        <v>0</v>
      </c>
      <c r="E24" s="183"/>
      <c r="F24" s="1161">
        <f>SUM(G24:R24)</f>
        <v>0</v>
      </c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09"/>
    </row>
    <row r="25" spans="1:21">
      <c r="A25" s="208"/>
      <c r="B25" s="214" t="s">
        <v>404</v>
      </c>
      <c r="C25" s="183">
        <v>589383905</v>
      </c>
      <c r="D25" s="183">
        <v>625872000</v>
      </c>
      <c r="E25" s="183">
        <f>'[82]DK2024 (11.24)'!$W$75</f>
        <v>591682720</v>
      </c>
      <c r="F25" s="1161">
        <f>SUM(G25:R25)</f>
        <v>625872000</v>
      </c>
      <c r="G25" s="183">
        <v>52156000</v>
      </c>
      <c r="H25" s="183">
        <v>52156000</v>
      </c>
      <c r="I25" s="183">
        <v>52156000</v>
      </c>
      <c r="J25" s="183">
        <v>52156000</v>
      </c>
      <c r="K25" s="183">
        <v>52156000</v>
      </c>
      <c r="L25" s="183">
        <v>52156000</v>
      </c>
      <c r="M25" s="183">
        <v>52156000</v>
      </c>
      <c r="N25" s="183">
        <v>52156000</v>
      </c>
      <c r="O25" s="183">
        <v>52156000</v>
      </c>
      <c r="P25" s="183">
        <v>52156000</v>
      </c>
      <c r="Q25" s="183">
        <v>52156000</v>
      </c>
      <c r="R25" s="183">
        <v>52156000</v>
      </c>
      <c r="S25" s="209"/>
    </row>
    <row r="26" spans="1:21" s="465" customFormat="1">
      <c r="A26" s="203"/>
      <c r="B26" s="204" t="s">
        <v>493</v>
      </c>
      <c r="C26" s="716"/>
      <c r="D26" s="186"/>
      <c r="E26" s="716"/>
      <c r="F26" s="71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204"/>
    </row>
    <row r="27" spans="1:21" s="465" customFormat="1">
      <c r="A27" s="203">
        <v>62776</v>
      </c>
      <c r="B27" s="204" t="s">
        <v>402</v>
      </c>
      <c r="C27" s="186">
        <v>56840000</v>
      </c>
      <c r="D27" s="186">
        <f>18000000*12</f>
        <v>216000000</v>
      </c>
      <c r="E27" s="1171">
        <f>'[82]DK2024 (11.24)'!$W$111</f>
        <v>104898333</v>
      </c>
      <c r="F27" s="590">
        <f>SUM(G27:R27)</f>
        <v>155000000</v>
      </c>
      <c r="G27" s="237">
        <v>13164383.561643835</v>
      </c>
      <c r="H27" s="237">
        <v>11890410.95890411</v>
      </c>
      <c r="I27" s="237">
        <v>13164383.561643835</v>
      </c>
      <c r="J27" s="237">
        <v>12739726.02739726</v>
      </c>
      <c r="K27" s="237">
        <v>13164383.561643835</v>
      </c>
      <c r="L27" s="237">
        <v>12739726.02739726</v>
      </c>
      <c r="M27" s="237">
        <v>13164383.561643835</v>
      </c>
      <c r="N27" s="237">
        <v>13164383.561643835</v>
      </c>
      <c r="O27" s="237">
        <v>12739726.02739726</v>
      </c>
      <c r="P27" s="237">
        <v>13164383.561643835</v>
      </c>
      <c r="Q27" s="237">
        <v>12739726.02739726</v>
      </c>
      <c r="R27" s="237">
        <v>13164383.561643835</v>
      </c>
      <c r="S27" s="204"/>
    </row>
    <row r="28" spans="1:21" s="1973" customFormat="1">
      <c r="A28" s="1970"/>
      <c r="B28" s="1971" t="s">
        <v>401</v>
      </c>
      <c r="C28" s="1972">
        <f t="shared" ref="C28:R28" si="2">SUM(C29:C31)</f>
        <v>23121394091</v>
      </c>
      <c r="D28" s="1972">
        <f t="shared" si="2"/>
        <v>17210250000</v>
      </c>
      <c r="E28" s="1972">
        <f t="shared" si="2"/>
        <v>26972740918</v>
      </c>
      <c r="F28" s="1972">
        <f t="shared" si="2"/>
        <v>27031887300</v>
      </c>
      <c r="G28" s="1972">
        <f t="shared" si="2"/>
        <v>1680432700</v>
      </c>
      <c r="H28" s="1972">
        <f t="shared" si="2"/>
        <v>1140215250</v>
      </c>
      <c r="I28" s="1972">
        <f t="shared" si="2"/>
        <v>1619361300</v>
      </c>
      <c r="J28" s="1972">
        <f t="shared" si="2"/>
        <v>1802752000</v>
      </c>
      <c r="K28" s="1972">
        <f t="shared" si="2"/>
        <v>2780909800</v>
      </c>
      <c r="L28" s="1972">
        <f t="shared" si="2"/>
        <v>2730859100</v>
      </c>
      <c r="M28" s="1972">
        <f t="shared" si="2"/>
        <v>2537483050</v>
      </c>
      <c r="N28" s="1972">
        <f t="shared" si="2"/>
        <v>2541133750</v>
      </c>
      <c r="O28" s="1972">
        <f t="shared" si="2"/>
        <v>3392164800</v>
      </c>
      <c r="P28" s="1972">
        <f t="shared" si="2"/>
        <v>2282283750</v>
      </c>
      <c r="Q28" s="1972">
        <f t="shared" si="2"/>
        <v>2254743050</v>
      </c>
      <c r="R28" s="1972">
        <f t="shared" si="2"/>
        <v>2269548750</v>
      </c>
      <c r="S28" s="1972"/>
    </row>
    <row r="29" spans="1:21" s="1979" customFormat="1">
      <c r="A29" s="1974">
        <v>627771</v>
      </c>
      <c r="B29" s="1981" t="s">
        <v>869</v>
      </c>
      <c r="C29" s="1982">
        <v>4648828849</v>
      </c>
      <c r="D29" s="1982">
        <v>3995000000</v>
      </c>
      <c r="E29" s="1982">
        <f>'[82]DK2024 (11.24)'!$W$114</f>
        <v>4126042044</v>
      </c>
      <c r="F29" s="1977">
        <f>DD!Q89</f>
        <v>6960000000</v>
      </c>
      <c r="G29" s="1983">
        <f>DD!C129+DD!C130</f>
        <v>95827200.000000015</v>
      </c>
      <c r="H29" s="1983">
        <f>DD!D129+DD!D130</f>
        <v>71656499.999999985</v>
      </c>
      <c r="I29" s="1983">
        <f>DD!E129+DD!E130</f>
        <v>109516800</v>
      </c>
      <c r="J29" s="1983">
        <f>DD!F129+DD!F130</f>
        <v>124062000</v>
      </c>
      <c r="K29" s="1983">
        <f>DD!G129+DD!G130</f>
        <v>998767800</v>
      </c>
      <c r="L29" s="1983">
        <f>DD!H129+DD!H130</f>
        <v>984222600</v>
      </c>
      <c r="M29" s="1983">
        <f>DD!I129+DD!I130</f>
        <v>946362300</v>
      </c>
      <c r="N29" s="1983">
        <f>DD!J129+DD!J130</f>
        <v>982297500</v>
      </c>
      <c r="O29" s="1983">
        <f>DD!K129+DD!K130</f>
        <v>998767800</v>
      </c>
      <c r="P29" s="1983">
        <f>DD!L129+DD!L130</f>
        <v>960907500</v>
      </c>
      <c r="Q29" s="1983">
        <f>DD!M129+DD!M130</f>
        <v>967752300</v>
      </c>
      <c r="R29" s="1983">
        <f>DD!N129+DD!N130</f>
        <v>960907500</v>
      </c>
      <c r="S29" s="1982"/>
      <c r="T29" s="1984"/>
      <c r="U29" s="1985"/>
    </row>
    <row r="30" spans="1:21" s="1979" customFormat="1">
      <c r="A30" s="2031">
        <v>627772</v>
      </c>
      <c r="B30" s="1986" t="s">
        <v>868</v>
      </c>
      <c r="C30" s="1987">
        <v>4122952720</v>
      </c>
      <c r="D30" s="1987">
        <v>4467250000</v>
      </c>
      <c r="E30" s="1987">
        <f>'[82]DK2024 (11.24)'!$W$115</f>
        <v>4590134192</v>
      </c>
      <c r="F30" s="1977">
        <f>DD!R89+DD!S89+DD!U89</f>
        <v>5691851300</v>
      </c>
      <c r="G30" s="1983">
        <f>DD!C131</f>
        <v>370441500</v>
      </c>
      <c r="H30" s="1983">
        <f>DD!D131</f>
        <v>336228750</v>
      </c>
      <c r="I30" s="1983">
        <f>DD!E131</f>
        <v>400328500</v>
      </c>
      <c r="J30" s="1983">
        <f>DD!F131</f>
        <v>393250000</v>
      </c>
      <c r="K30" s="1983">
        <f>DD!G131</f>
        <v>349206000</v>
      </c>
      <c r="L30" s="1983">
        <f>DD!H131</f>
        <v>324824500</v>
      </c>
      <c r="M30" s="1983">
        <f>DD!I131</f>
        <v>402294750</v>
      </c>
      <c r="N30" s="1983">
        <f>DD!J131</f>
        <v>379486250</v>
      </c>
      <c r="O30" s="1983">
        <f>DD!K131</f>
        <v>404261000</v>
      </c>
      <c r="P30" s="1983">
        <f>DD!L131</f>
        <v>348026250</v>
      </c>
      <c r="Q30" s="1983">
        <f>DD!M131</f>
        <v>386564750</v>
      </c>
      <c r="R30" s="1983">
        <f>DD!N131</f>
        <v>355891250</v>
      </c>
      <c r="S30" s="1987"/>
      <c r="T30" s="1984"/>
      <c r="U30" s="1985"/>
    </row>
    <row r="31" spans="1:21" s="1979" customFormat="1">
      <c r="A31" s="2031">
        <v>627773</v>
      </c>
      <c r="B31" s="1986" t="s">
        <v>744</v>
      </c>
      <c r="C31" s="1983">
        <v>14349612522</v>
      </c>
      <c r="D31" s="1983">
        <v>8748000000</v>
      </c>
      <c r="E31" s="1983">
        <f>'[82]DK2024 (11.24)'!$W$116</f>
        <v>18256564682</v>
      </c>
      <c r="F31" s="1977">
        <f>DD!T89</f>
        <v>14380035999.999998</v>
      </c>
      <c r="G31" s="1983">
        <f>DD!C132</f>
        <v>1214164000</v>
      </c>
      <c r="H31" s="1983">
        <f>DD!D132</f>
        <v>732330000</v>
      </c>
      <c r="I31" s="1983">
        <f>DD!E132</f>
        <v>1109516000</v>
      </c>
      <c r="J31" s="1983">
        <f>DD!F132</f>
        <v>1285440000</v>
      </c>
      <c r="K31" s="1983">
        <f>DD!G132</f>
        <v>1432936000</v>
      </c>
      <c r="L31" s="1983">
        <f>DD!H132</f>
        <v>1421812000</v>
      </c>
      <c r="M31" s="1983">
        <f>DD!I132</f>
        <v>1188826000</v>
      </c>
      <c r="N31" s="1983">
        <f>DD!J132</f>
        <v>1179350000</v>
      </c>
      <c r="O31" s="1983">
        <f>DD!K132</f>
        <v>1989136000</v>
      </c>
      <c r="P31" s="1983">
        <f>DD!L132</f>
        <v>973350000</v>
      </c>
      <c r="Q31" s="1983">
        <f>DD!M132</f>
        <v>900426000</v>
      </c>
      <c r="R31" s="1983">
        <f>DD!N132</f>
        <v>952750000</v>
      </c>
      <c r="S31" s="1988"/>
      <c r="U31" s="1985"/>
    </row>
    <row r="32" spans="1:21" s="2269" customFormat="1">
      <c r="A32" s="2265"/>
      <c r="B32" s="2266" t="s">
        <v>2050</v>
      </c>
      <c r="C32" s="2267"/>
      <c r="D32" s="2267"/>
      <c r="E32" s="2267"/>
      <c r="F32" s="2277">
        <f>'PB 02 CSL'!H37*93%*10^6</f>
        <v>25993500000</v>
      </c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7"/>
      <c r="R32" s="2267"/>
      <c r="S32" s="2268"/>
      <c r="U32" s="2270"/>
    </row>
    <row r="33" spans="1:22" s="2276" customFormat="1">
      <c r="A33" s="2271">
        <v>62779</v>
      </c>
      <c r="B33" s="2272" t="s">
        <v>1353</v>
      </c>
      <c r="C33" s="2273">
        <f>1084454544+68181818*4</f>
        <v>1357181816</v>
      </c>
      <c r="D33" s="2273">
        <f>68181818*1.1*12+70000000*12</f>
        <v>1739999997.6000001</v>
      </c>
      <c r="E33" s="2273">
        <f>'[82]DK2024 (11.24)'!$W$140</f>
        <v>900000000</v>
      </c>
      <c r="F33" s="2274">
        <f>SUM(G33:R33)</f>
        <v>990000000</v>
      </c>
      <c r="G33" s="2273">
        <f>1.1*75000000</f>
        <v>82500000</v>
      </c>
      <c r="H33" s="2273">
        <v>82500000</v>
      </c>
      <c r="I33" s="2273">
        <v>82500000</v>
      </c>
      <c r="J33" s="2273">
        <v>82500000</v>
      </c>
      <c r="K33" s="2273">
        <v>82500000</v>
      </c>
      <c r="L33" s="2273">
        <v>82500000</v>
      </c>
      <c r="M33" s="2275">
        <v>82500000</v>
      </c>
      <c r="N33" s="2273">
        <v>82500000</v>
      </c>
      <c r="O33" s="2273">
        <v>82500000</v>
      </c>
      <c r="P33" s="2273">
        <v>82500000</v>
      </c>
      <c r="Q33" s="2273">
        <v>82500000</v>
      </c>
      <c r="R33" s="2273">
        <v>82500000</v>
      </c>
      <c r="S33" s="2275"/>
    </row>
    <row r="34" spans="1:22" s="801" customFormat="1">
      <c r="A34" s="761">
        <v>642</v>
      </c>
      <c r="B34" s="762" t="s">
        <v>1008</v>
      </c>
      <c r="C34" s="763">
        <v>90000000</v>
      </c>
      <c r="D34" s="763">
        <v>50000000</v>
      </c>
      <c r="E34" s="763">
        <f>'[82]DK2024 (11.24)'!$W$151</f>
        <v>95000000</v>
      </c>
      <c r="F34" s="763">
        <v>50000000</v>
      </c>
      <c r="G34" s="763"/>
      <c r="H34" s="763">
        <f>F34</f>
        <v>50000000</v>
      </c>
      <c r="I34" s="763"/>
      <c r="J34" s="763"/>
      <c r="K34" s="763"/>
      <c r="L34" s="763"/>
      <c r="M34" s="763"/>
      <c r="N34" s="763"/>
      <c r="O34" s="763"/>
      <c r="P34" s="763"/>
      <c r="Q34" s="763"/>
      <c r="R34" s="763"/>
      <c r="S34" s="762"/>
    </row>
    <row r="35" spans="1:22">
      <c r="A35" s="203">
        <v>627851</v>
      </c>
      <c r="B35" s="589" t="s">
        <v>711</v>
      </c>
      <c r="C35" s="590">
        <v>234782150</v>
      </c>
      <c r="D35" s="186">
        <f>D36+D37</f>
        <v>564000000</v>
      </c>
      <c r="E35" s="590">
        <f>'[82]DK2024 (11.24)'!$W$139</f>
        <v>185223000</v>
      </c>
      <c r="F35" s="590">
        <f>SUM(F36:F37)</f>
        <v>250000001</v>
      </c>
      <c r="G35" s="186">
        <f>SUM(G36:G37)</f>
        <v>21232877</v>
      </c>
      <c r="H35" s="186">
        <f t="shared" ref="H35:R35" si="3">SUM(H36:H37)</f>
        <v>19178082</v>
      </c>
      <c r="I35" s="186">
        <f t="shared" si="3"/>
        <v>21232877</v>
      </c>
      <c r="J35" s="186">
        <f t="shared" si="3"/>
        <v>20547945</v>
      </c>
      <c r="K35" s="186">
        <f t="shared" si="3"/>
        <v>21232877</v>
      </c>
      <c r="L35" s="186">
        <f t="shared" si="3"/>
        <v>20547945</v>
      </c>
      <c r="M35" s="186">
        <f t="shared" si="3"/>
        <v>21232877</v>
      </c>
      <c r="N35" s="186">
        <f t="shared" si="3"/>
        <v>21232877</v>
      </c>
      <c r="O35" s="186">
        <f t="shared" si="3"/>
        <v>20547945</v>
      </c>
      <c r="P35" s="186">
        <f t="shared" si="3"/>
        <v>21232877</v>
      </c>
      <c r="Q35" s="186">
        <f t="shared" si="3"/>
        <v>20547945</v>
      </c>
      <c r="R35" s="186">
        <f t="shared" si="3"/>
        <v>21232877</v>
      </c>
      <c r="S35" s="204"/>
    </row>
    <row r="36" spans="1:22">
      <c r="A36" s="203"/>
      <c r="B36" s="231" t="s">
        <v>1006</v>
      </c>
      <c r="C36" s="717"/>
      <c r="D36" s="206">
        <f>12000000*12</f>
        <v>144000000</v>
      </c>
      <c r="E36" s="1160"/>
      <c r="F36" s="1161">
        <f>SUM(G36:R36)</f>
        <v>87900000</v>
      </c>
      <c r="G36" s="206">
        <v>7200000</v>
      </c>
      <c r="H36" s="206">
        <v>6900000</v>
      </c>
      <c r="I36" s="206">
        <v>7500000</v>
      </c>
      <c r="J36" s="206">
        <v>7200000</v>
      </c>
      <c r="K36" s="206">
        <v>7500000</v>
      </c>
      <c r="L36" s="206">
        <v>7200000</v>
      </c>
      <c r="M36" s="206">
        <v>7500000</v>
      </c>
      <c r="N36" s="206">
        <v>7500000</v>
      </c>
      <c r="O36" s="206">
        <v>7200000</v>
      </c>
      <c r="P36" s="206">
        <v>7500000</v>
      </c>
      <c r="Q36" s="206">
        <v>7200000</v>
      </c>
      <c r="R36" s="206">
        <v>7500000</v>
      </c>
      <c r="S36" s="205"/>
    </row>
    <row r="37" spans="1:22">
      <c r="A37" s="203"/>
      <c r="B37" s="231" t="s">
        <v>1007</v>
      </c>
      <c r="C37" s="717"/>
      <c r="D37" s="206">
        <f>35000000*12</f>
        <v>420000000</v>
      </c>
      <c r="E37" s="1160"/>
      <c r="F37" s="1161">
        <f>SUM(G37:R37)</f>
        <v>162100001</v>
      </c>
      <c r="G37" s="206">
        <v>14032877</v>
      </c>
      <c r="H37" s="206">
        <v>12278082</v>
      </c>
      <c r="I37" s="206">
        <v>13732877</v>
      </c>
      <c r="J37" s="206">
        <v>13347945</v>
      </c>
      <c r="K37" s="206">
        <v>13732877</v>
      </c>
      <c r="L37" s="206">
        <v>13347945</v>
      </c>
      <c r="M37" s="206">
        <v>13732877</v>
      </c>
      <c r="N37" s="206">
        <v>13732877</v>
      </c>
      <c r="O37" s="206">
        <v>13347945</v>
      </c>
      <c r="P37" s="206">
        <v>13732877</v>
      </c>
      <c r="Q37" s="206">
        <v>13347945</v>
      </c>
      <c r="R37" s="206">
        <v>13732877</v>
      </c>
      <c r="S37" s="205"/>
    </row>
    <row r="38" spans="1:22">
      <c r="A38" s="2384" t="s">
        <v>150</v>
      </c>
      <c r="B38" s="2385"/>
      <c r="C38" s="211">
        <f>C9+C13+C23+C26+C27+C28+C33+'PHONG KTVT'!C214+C34+C35</f>
        <v>41237482111</v>
      </c>
      <c r="D38" s="211">
        <f>D9+D13+D23+D26+D27+D28+D33+'PHONG KTVT'!D214+D34+D35</f>
        <v>34774476997.599998</v>
      </c>
      <c r="E38" s="211">
        <f>E9+E13+E23+E26+E27+E28+E33+'PHONG KTVT'!E214+E34+E35</f>
        <v>46730401346</v>
      </c>
      <c r="F38" s="211">
        <f>F9+F13+F23+F26+F27+F28+F33+'PHONG KTVT'!F214+F34+F35</f>
        <v>46376205877.224976</v>
      </c>
      <c r="G38" s="211">
        <f>G9+G13+G23+G26+G27+G28+G33+'PHONG KTVT'!G214+G34+G35</f>
        <v>3803863751.7808838</v>
      </c>
      <c r="H38" s="211">
        <f>H9+H13+H23+H26+H27+H28+H33+'PHONG KTVT'!H214+H34+H35</f>
        <v>2345030307.1396151</v>
      </c>
      <c r="I38" s="211">
        <f>I9+I13+I23+I26+I27+I28+I33+'PHONG KTVT'!I214+I34+I35</f>
        <v>3418454350.6892767</v>
      </c>
      <c r="J38" s="211">
        <f>J9+J13+J23+J26+J27+J28+J33+'PHONG KTVT'!J214+J34+J35</f>
        <v>3094888389.1100202</v>
      </c>
      <c r="K38" s="211">
        <f>K9+K13+K23+K26+K27+K28+K33+'PHONG KTVT'!K214+K34+K35</f>
        <v>4107731897.4018021</v>
      </c>
      <c r="L38" s="211">
        <f>L9+L13+L23+L26+L27+L28+L33+'PHONG KTVT'!L214+L34+L35</f>
        <v>4691590410.382246</v>
      </c>
      <c r="M38" s="211">
        <f>M9+M13+M23+M26+M27+M28+M33+'PHONG KTVT'!M214+M34+M35</f>
        <v>3858973328.8433986</v>
      </c>
      <c r="N38" s="211">
        <f>N9+N13+N23+N26+N27+N28+N33+'PHONG KTVT'!N214+N34+N35</f>
        <v>3870161022.8234253</v>
      </c>
      <c r="O38" s="211">
        <f>O9+O13+O23+O26+O27+O28+O33+'PHONG KTVT'!O214+O34+O35</f>
        <v>4810658925.7154217</v>
      </c>
      <c r="P38" s="211">
        <f>P9+P13+P23+P26+P27+P28+P33+'PHONG KTVT'!P214+P34+P35</f>
        <v>3629379350.9011202</v>
      </c>
      <c r="Q38" s="211">
        <f>Q9+Q13+Q23+Q26+Q27+Q28+Q33+'PHONG KTVT'!Q214+Q34+Q35</f>
        <v>3838689567.9821997</v>
      </c>
      <c r="R38" s="211">
        <f>R9+R13+R23+R26+R27+R28+R33+'PHONG KTVT'!R214+R34+R35</f>
        <v>5156784574.4555655</v>
      </c>
      <c r="S38" s="215"/>
      <c r="U38" s="464"/>
      <c r="V38" s="464"/>
    </row>
    <row r="39" spans="1:22" s="468" customFormat="1">
      <c r="A39" s="213"/>
      <c r="B39" s="213"/>
      <c r="C39" s="463"/>
      <c r="D39" s="213"/>
      <c r="E39" s="213"/>
      <c r="F39" s="2383"/>
      <c r="G39" s="2383"/>
      <c r="H39" s="2383"/>
      <c r="I39" s="2383"/>
      <c r="J39" s="2383"/>
      <c r="K39" s="2383"/>
      <c r="L39" s="2383"/>
      <c r="M39" s="2383"/>
      <c r="N39" s="2383"/>
      <c r="O39" s="2383"/>
      <c r="P39" s="2383"/>
      <c r="Q39" s="2383"/>
      <c r="R39" s="2383"/>
      <c r="S39" s="2383"/>
    </row>
    <row r="41" spans="1:22">
      <c r="E41" s="469"/>
    </row>
    <row r="43" spans="1:22">
      <c r="A43" s="2382" t="s">
        <v>392</v>
      </c>
      <c r="B43" s="2382"/>
      <c r="C43" s="2382" t="s">
        <v>415</v>
      </c>
      <c r="D43" s="2382"/>
      <c r="E43" s="2382"/>
      <c r="F43" s="465" t="s">
        <v>182</v>
      </c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465"/>
    </row>
    <row r="44" spans="1:22">
      <c r="B44" s="462"/>
      <c r="C44" s="461"/>
      <c r="D44" s="462"/>
      <c r="E44" s="462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</row>
    <row r="45" spans="1:22">
      <c r="B45" s="462"/>
      <c r="C45" s="461"/>
      <c r="D45" s="462"/>
      <c r="E45" s="462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</row>
    <row r="46" spans="1:22">
      <c r="B46" s="462"/>
      <c r="C46" s="461"/>
      <c r="D46" s="462"/>
      <c r="E46" s="462"/>
      <c r="F46" s="465"/>
      <c r="G46" s="465"/>
      <c r="H46" s="465"/>
      <c r="I46" s="465"/>
      <c r="J46" s="465"/>
      <c r="K46" s="465"/>
      <c r="L46" s="465"/>
      <c r="M46" s="465"/>
      <c r="N46" s="465"/>
      <c r="O46" s="465"/>
      <c r="P46" s="465"/>
      <c r="Q46" s="465"/>
      <c r="R46" s="465"/>
    </row>
    <row r="47" spans="1:22">
      <c r="A47" s="2382" t="s">
        <v>1812</v>
      </c>
      <c r="B47" s="2382"/>
      <c r="C47" s="2382" t="s">
        <v>857</v>
      </c>
      <c r="D47" s="2382"/>
      <c r="E47" s="2382"/>
      <c r="F47" s="465" t="s">
        <v>1571</v>
      </c>
      <c r="G47" s="465"/>
      <c r="H47" s="465"/>
      <c r="I47" s="465"/>
      <c r="J47" s="465"/>
      <c r="K47" s="465"/>
      <c r="L47" s="465"/>
      <c r="M47" s="465"/>
      <c r="N47" s="465"/>
      <c r="O47" s="465"/>
      <c r="P47" s="465"/>
      <c r="Q47" s="465"/>
      <c r="R47" s="465"/>
      <c r="S47" s="465"/>
    </row>
    <row r="48" spans="1:22" s="465" customFormat="1">
      <c r="A48" s="213"/>
      <c r="C48" s="470"/>
      <c r="F48" s="464"/>
      <c r="G48" s="464"/>
      <c r="H48" s="464"/>
      <c r="I48" s="464"/>
      <c r="J48" s="464"/>
      <c r="K48" s="464"/>
      <c r="L48" s="464"/>
      <c r="M48" s="464"/>
      <c r="N48" s="464"/>
      <c r="O48" s="464"/>
      <c r="P48" s="464"/>
      <c r="Q48" s="464"/>
      <c r="R48" s="464"/>
      <c r="S48" s="213"/>
    </row>
    <row r="50" spans="1:19" hidden="1"/>
    <row r="51" spans="1:19" hidden="1">
      <c r="A51" s="465"/>
      <c r="F51" s="471" t="e">
        <f>#REF!*137%</f>
        <v>#REF!</v>
      </c>
      <c r="G51" s="471" t="e">
        <f>#REF!*137%</f>
        <v>#REF!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</row>
    <row r="52" spans="1:19" s="465" customFormat="1" hidden="1">
      <c r="A52" s="213"/>
      <c r="B52" s="213"/>
      <c r="C52" s="463"/>
      <c r="D52" s="213" t="s">
        <v>712</v>
      </c>
      <c r="E52" s="467">
        <f>400000000*12</f>
        <v>4800000000</v>
      </c>
      <c r="F52" s="464">
        <f>440000000*12</f>
        <v>5280000000</v>
      </c>
      <c r="G52" s="464">
        <f>440000000*12</f>
        <v>5280000000</v>
      </c>
      <c r="H52" s="464"/>
      <c r="I52" s="464"/>
      <c r="J52" s="464"/>
      <c r="K52" s="464"/>
      <c r="L52" s="464"/>
      <c r="M52" s="464"/>
      <c r="N52" s="464"/>
      <c r="O52" s="464"/>
      <c r="P52" s="464"/>
      <c r="Q52" s="464"/>
      <c r="R52" s="464"/>
      <c r="S52" s="213"/>
    </row>
    <row r="53" spans="1:19" hidden="1">
      <c r="D53" s="213" t="s">
        <v>713</v>
      </c>
      <c r="E53" s="464" t="e">
        <f>#REF!-E52</f>
        <v>#REF!</v>
      </c>
      <c r="F53" s="472" t="e">
        <f>F51-F52</f>
        <v>#REF!</v>
      </c>
      <c r="G53" s="472" t="e">
        <f>G51-G52</f>
        <v>#REF!</v>
      </c>
      <c r="H53" s="472"/>
      <c r="I53" s="472"/>
      <c r="J53" s="472"/>
      <c r="K53" s="472"/>
      <c r="L53" s="472"/>
      <c r="M53" s="472"/>
      <c r="N53" s="472"/>
      <c r="O53" s="472"/>
      <c r="P53" s="472"/>
      <c r="Q53" s="472"/>
      <c r="R53" s="472"/>
    </row>
    <row r="54" spans="1:19" hidden="1">
      <c r="D54" s="213" t="s">
        <v>714</v>
      </c>
      <c r="F54" s="464" t="e">
        <f>F53/2</f>
        <v>#REF!</v>
      </c>
      <c r="G54" s="464" t="e">
        <f>G53/2</f>
        <v>#REF!</v>
      </c>
    </row>
    <row r="55" spans="1:19" hidden="1">
      <c r="D55" s="213" t="s">
        <v>715</v>
      </c>
      <c r="F55" s="472" t="e">
        <f>'PB 02 CSL'!#REF!*10^6-(F52+F53)*105%</f>
        <v>#REF!</v>
      </c>
      <c r="G55" s="472" t="e">
        <f>'[83]PB 02 CSL'!#REF!*10^6-(G52+G53)*105%</f>
        <v>#REF!</v>
      </c>
      <c r="H55" s="472"/>
      <c r="I55" s="472"/>
      <c r="J55" s="472"/>
      <c r="K55" s="472"/>
      <c r="L55" s="472"/>
      <c r="M55" s="472"/>
      <c r="N55" s="472"/>
      <c r="O55" s="472"/>
      <c r="P55" s="472"/>
      <c r="Q55" s="472"/>
      <c r="R55" s="472"/>
    </row>
    <row r="56" spans="1:19" hidden="1"/>
    <row r="57" spans="1:19" hidden="1">
      <c r="F57" s="464">
        <f>1400*12</f>
        <v>16800</v>
      </c>
      <c r="G57" s="464">
        <f>1400*12</f>
        <v>16800</v>
      </c>
    </row>
    <row r="58" spans="1:19">
      <c r="F58" s="900"/>
      <c r="G58" s="2060">
        <f>DD!I9</f>
        <v>1854</v>
      </c>
      <c r="H58" s="2060">
        <f>DD!J9</f>
        <v>1582</v>
      </c>
      <c r="I58" s="2060">
        <f>DD!K9</f>
        <v>1809</v>
      </c>
      <c r="J58" s="2060">
        <f>DD!L9</f>
        <v>1809</v>
      </c>
      <c r="K58" s="2060">
        <f>DD!M9</f>
        <v>1857</v>
      </c>
      <c r="L58" s="2060">
        <f>DD!N9</f>
        <v>1827</v>
      </c>
      <c r="M58" s="2060">
        <f>DD!O9</f>
        <v>1848</v>
      </c>
      <c r="N58" s="2060">
        <f>DD!P9</f>
        <v>1855</v>
      </c>
      <c r="O58" s="2060">
        <f>DD!Q9</f>
        <v>1850</v>
      </c>
      <c r="P58" s="2060">
        <f>DD!R9</f>
        <v>1886</v>
      </c>
      <c r="Q58" s="2060">
        <f>DD!S9</f>
        <v>1869</v>
      </c>
      <c r="R58" s="2060">
        <f>DD!T9</f>
        <v>1872</v>
      </c>
      <c r="S58" s="2063">
        <f>SUM(G58:R58)</f>
        <v>21918</v>
      </c>
    </row>
    <row r="59" spans="1:19">
      <c r="F59" s="2057" t="s">
        <v>2036</v>
      </c>
      <c r="G59" s="899">
        <f>DD!I11</f>
        <v>1535</v>
      </c>
      <c r="H59" s="899">
        <f>DD!J11</f>
        <v>1288</v>
      </c>
      <c r="I59" s="899">
        <f>DD!K11</f>
        <v>1468</v>
      </c>
      <c r="J59" s="899">
        <f>DD!L11</f>
        <v>1498</v>
      </c>
      <c r="K59" s="899">
        <f>DD!M11</f>
        <v>1527</v>
      </c>
      <c r="L59" s="899">
        <f>DD!N11</f>
        <v>1486</v>
      </c>
      <c r="M59" s="899">
        <f>DD!O11</f>
        <v>1516</v>
      </c>
      <c r="N59" s="899">
        <f>DD!P11</f>
        <v>1501</v>
      </c>
      <c r="O59" s="899">
        <f>DD!Q11</f>
        <v>1519</v>
      </c>
      <c r="P59" s="899">
        <f>DD!R11</f>
        <v>1535</v>
      </c>
      <c r="Q59" s="899">
        <f>DD!S11</f>
        <v>1521</v>
      </c>
      <c r="R59" s="899">
        <f>DD!T11</f>
        <v>1521</v>
      </c>
      <c r="S59" s="2062">
        <f t="shared" ref="S59:S68" si="4">SUM(G59:R59)</f>
        <v>17915</v>
      </c>
    </row>
    <row r="60" spans="1:19">
      <c r="F60" s="2057" t="s">
        <v>2037</v>
      </c>
      <c r="G60" s="899">
        <f>DD!I33</f>
        <v>74</v>
      </c>
      <c r="H60" s="899">
        <f>DD!J33</f>
        <v>69</v>
      </c>
      <c r="I60" s="899">
        <f>DD!K33</f>
        <v>84</v>
      </c>
      <c r="J60" s="899">
        <f>DD!L33</f>
        <v>77</v>
      </c>
      <c r="K60" s="899">
        <f>DD!M33</f>
        <v>78</v>
      </c>
      <c r="L60" s="899">
        <f>DD!N33</f>
        <v>81</v>
      </c>
      <c r="M60" s="899">
        <f>DD!O33</f>
        <v>84</v>
      </c>
      <c r="N60" s="899">
        <f>DD!P33</f>
        <v>88</v>
      </c>
      <c r="O60" s="899">
        <f>DD!Q33</f>
        <v>88</v>
      </c>
      <c r="P60" s="899">
        <f>DD!R33</f>
        <v>87</v>
      </c>
      <c r="Q60" s="899">
        <f>DD!S33</f>
        <v>88</v>
      </c>
      <c r="R60" s="899">
        <f>DD!T33</f>
        <v>89</v>
      </c>
      <c r="S60" s="2062">
        <f t="shared" si="4"/>
        <v>987</v>
      </c>
    </row>
    <row r="61" spans="1:19">
      <c r="F61" s="2057" t="s">
        <v>2031</v>
      </c>
      <c r="G61" s="899">
        <f>DD!I52</f>
        <v>135</v>
      </c>
      <c r="H61" s="899">
        <f>DD!J52</f>
        <v>119</v>
      </c>
      <c r="I61" s="899">
        <f>DD!K52</f>
        <v>131</v>
      </c>
      <c r="J61" s="899">
        <f>DD!L52</f>
        <v>126</v>
      </c>
      <c r="K61" s="899">
        <f>DD!M52</f>
        <v>136</v>
      </c>
      <c r="L61" s="899">
        <f>DD!N52</f>
        <v>141</v>
      </c>
      <c r="M61" s="899">
        <f>DD!O52</f>
        <v>143</v>
      </c>
      <c r="N61" s="899">
        <f>DD!P52</f>
        <v>139</v>
      </c>
      <c r="O61" s="899">
        <f>DD!Q52</f>
        <v>131</v>
      </c>
      <c r="P61" s="899">
        <f>DD!R52</f>
        <v>142</v>
      </c>
      <c r="Q61" s="899">
        <f>DD!S52</f>
        <v>134</v>
      </c>
      <c r="R61" s="899">
        <f>DD!T52</f>
        <v>134</v>
      </c>
      <c r="S61" s="2062">
        <f t="shared" si="4"/>
        <v>1611</v>
      </c>
    </row>
    <row r="62" spans="1:19">
      <c r="F62" s="2058" t="s">
        <v>2032</v>
      </c>
      <c r="G62" s="2059">
        <f>DD!I66</f>
        <v>110</v>
      </c>
      <c r="H62" s="2059">
        <f>DD!J66</f>
        <v>106</v>
      </c>
      <c r="I62" s="2059">
        <f>DD!K66</f>
        <v>126</v>
      </c>
      <c r="J62" s="2059">
        <f>DD!L66</f>
        <v>108</v>
      </c>
      <c r="K62" s="2059">
        <f>DD!M66</f>
        <v>116</v>
      </c>
      <c r="L62" s="2059">
        <f>DD!N66</f>
        <v>119</v>
      </c>
      <c r="M62" s="2059">
        <f>DD!O66</f>
        <v>105</v>
      </c>
      <c r="N62" s="2059">
        <f>DD!P66</f>
        <v>127</v>
      </c>
      <c r="O62" s="2059">
        <f>DD!Q66</f>
        <v>112</v>
      </c>
      <c r="P62" s="2059">
        <f>DD!R66</f>
        <v>122</v>
      </c>
      <c r="Q62" s="2059">
        <f>DD!S66</f>
        <v>126</v>
      </c>
      <c r="R62" s="2059">
        <f>DD!T66</f>
        <v>128</v>
      </c>
      <c r="S62" s="2062">
        <f t="shared" si="4"/>
        <v>1405</v>
      </c>
    </row>
    <row r="63" spans="1:19">
      <c r="F63" s="2065" t="s">
        <v>1810</v>
      </c>
      <c r="G63" s="899"/>
      <c r="H63" s="899"/>
      <c r="I63" s="899"/>
      <c r="J63" s="899"/>
      <c r="K63" s="899"/>
      <c r="L63" s="899"/>
      <c r="M63" s="899"/>
      <c r="N63" s="898"/>
      <c r="O63" s="898"/>
      <c r="P63" s="898"/>
      <c r="Q63" s="898"/>
      <c r="S63" s="2062">
        <f t="shared" si="4"/>
        <v>0</v>
      </c>
    </row>
    <row r="64" spans="1:19">
      <c r="F64" s="2061" t="s">
        <v>2033</v>
      </c>
      <c r="G64" s="464">
        <f>'PB 02 CSL'!$H$32*'PHONG KHKD'!G59/$S$59</f>
        <v>23226.475058456253</v>
      </c>
      <c r="H64" s="464">
        <f>'PB 02 CSL'!$H$32*'PHONG KHKD'!H59/$S$59</f>
        <v>19489.055293349611</v>
      </c>
      <c r="I64" s="464">
        <f>'PB 02 CSL'!$H$32*'PHONG KHKD'!I59/$S$59</f>
        <v>22212.681033103439</v>
      </c>
      <c r="J64" s="464">
        <f>'PB 02 CSL'!$H$32*'PHONG KHKD'!J59/$S$59</f>
        <v>22666.618656395745</v>
      </c>
      <c r="K64" s="464">
        <f>'PB 02 CSL'!$H$32*'PHONG KHKD'!K59/$S$59</f>
        <v>23105.425025578304</v>
      </c>
      <c r="L64" s="464">
        <f>'PB 02 CSL'!$H$32*'PHONG KHKD'!L59/$S$59</f>
        <v>22485.04360707882</v>
      </c>
      <c r="M64" s="464">
        <f>'PB 02 CSL'!$H$32*'PHONG KHKD'!M59/$S$59</f>
        <v>22938.981230371126</v>
      </c>
      <c r="N64" s="464">
        <f>'PB 02 CSL'!$H$32*'PHONG KHKD'!N59/$S$59</f>
        <v>22712.012418724971</v>
      </c>
      <c r="O64" s="464">
        <f>'PB 02 CSL'!$H$32*'PHONG KHKD'!O59/$S$59</f>
        <v>22984.374992700356</v>
      </c>
      <c r="P64" s="464">
        <f>'PB 02 CSL'!$H$32*'PHONG KHKD'!P59/$S$59</f>
        <v>23226.475058456253</v>
      </c>
      <c r="Q64" s="464">
        <f>'PB 02 CSL'!$H$32*'PHONG KHKD'!Q59/$S$59</f>
        <v>23014.637500919845</v>
      </c>
      <c r="R64" s="464">
        <f>'PB 02 CSL'!$H$32*'PHONG KHKD'!R59/$S$59</f>
        <v>23014.637500919845</v>
      </c>
      <c r="S64" s="2062">
        <f t="shared" si="4"/>
        <v>271076.41737605457</v>
      </c>
    </row>
    <row r="65" spans="2:19">
      <c r="F65" s="2061" t="s">
        <v>2034</v>
      </c>
      <c r="G65" s="464">
        <f>'PB 02 CSL'!$H$33*G60/$S$60</f>
        <v>1058.6221039941156</v>
      </c>
      <c r="H65" s="464">
        <f>'PB 02 CSL'!$H$33*H60/$S$60</f>
        <v>987.09358345397266</v>
      </c>
      <c r="I65" s="464">
        <f>'PB 02 CSL'!$H$33*I60/$S$60</f>
        <v>1201.6791450744015</v>
      </c>
      <c r="J65" s="464">
        <f>'PB 02 CSL'!$H$33*J60/$S$60</f>
        <v>1101.5392163182014</v>
      </c>
      <c r="K65" s="464">
        <f>'PB 02 CSL'!$H$33*K60/$S$60</f>
        <v>1115.8449204262299</v>
      </c>
      <c r="L65" s="464">
        <f>'PB 02 CSL'!$H$33*L60/$S$60</f>
        <v>1158.7620327503157</v>
      </c>
      <c r="M65" s="464">
        <f>'PB 02 CSL'!$H$33*M60/$S$60</f>
        <v>1201.6791450744015</v>
      </c>
      <c r="N65" s="464">
        <f>'PB 02 CSL'!$H$33*N60/$S$60</f>
        <v>1258.9019615065158</v>
      </c>
      <c r="O65" s="464">
        <f>'PB 02 CSL'!$H$33*O60/$S$60</f>
        <v>1258.9019615065158</v>
      </c>
      <c r="P65" s="464">
        <f>'PB 02 CSL'!$H$33*P60/$S$60</f>
        <v>1244.5962573984873</v>
      </c>
      <c r="Q65" s="464">
        <f>'PB 02 CSL'!$H$33*Q60/$S$60</f>
        <v>1258.9019615065158</v>
      </c>
      <c r="R65" s="464">
        <f>'PB 02 CSL'!$H$33*R60/$S$60</f>
        <v>1273.2076656145443</v>
      </c>
      <c r="S65" s="2062">
        <f t="shared" si="4"/>
        <v>14119.729954624216</v>
      </c>
    </row>
    <row r="66" spans="2:19">
      <c r="F66" s="2061" t="s">
        <v>2035</v>
      </c>
      <c r="G66" s="464">
        <f>'PB 02 CSL'!$H$34*G61/$S$61</f>
        <v>3371.6739548585388</v>
      </c>
      <c r="H66" s="464">
        <f>'PB 02 CSL'!$H$34*H61/$S$61</f>
        <v>2972.068152801231</v>
      </c>
      <c r="I66" s="464">
        <f>'PB 02 CSL'!$H$34*I61/$S$61</f>
        <v>3271.7725043442119</v>
      </c>
      <c r="J66" s="464">
        <f>'PB 02 CSL'!$H$34*J61/$S$61</f>
        <v>3146.8956912013032</v>
      </c>
      <c r="K66" s="464">
        <f>'PB 02 CSL'!$H$34*K61/$S$61</f>
        <v>3396.6493174871212</v>
      </c>
      <c r="L66" s="464">
        <f>'PB 02 CSL'!$H$34*L61/$S$61</f>
        <v>3521.5261306300295</v>
      </c>
      <c r="M66" s="464">
        <f>'PB 02 CSL'!$H$34*M61/$S$61</f>
        <v>3571.4768558871933</v>
      </c>
      <c r="N66" s="464">
        <f>'PB 02 CSL'!$H$34*N61/$S$61</f>
        <v>3471.5754053728665</v>
      </c>
      <c r="O66" s="464">
        <f>'PB 02 CSL'!$H$34*O61/$S$61</f>
        <v>3271.7725043442119</v>
      </c>
      <c r="P66" s="464">
        <f>'PB 02 CSL'!$H$34*P61/$S$61</f>
        <v>3546.5014932586114</v>
      </c>
      <c r="Q66" s="464">
        <f>'PB 02 CSL'!$H$34*Q61/$S$61</f>
        <v>3346.6985922299573</v>
      </c>
      <c r="R66" s="464">
        <f>'PB 02 CSL'!$H$34*R61/$S$61</f>
        <v>3346.6985922299573</v>
      </c>
      <c r="S66" s="2062">
        <f t="shared" si="4"/>
        <v>40235.309194645233</v>
      </c>
    </row>
    <row r="67" spans="2:19">
      <c r="F67" s="464" t="s">
        <v>2038</v>
      </c>
      <c r="G67" s="464">
        <f>'PB 02 CSL'!$H$36*G62/$S$62</f>
        <v>2327.0676156583631</v>
      </c>
      <c r="H67" s="464">
        <f>'PB 02 CSL'!$H$36*H62/$S$62</f>
        <v>2242.446975088968</v>
      </c>
      <c r="I67" s="464">
        <f>'PB 02 CSL'!$H$36*I62/$S$62</f>
        <v>2665.5501779359429</v>
      </c>
      <c r="J67" s="464">
        <f>'PB 02 CSL'!$H$36*J62/$S$62</f>
        <v>2284.7572953736653</v>
      </c>
      <c r="K67" s="464">
        <f>'PB 02 CSL'!$H$36*K62/$S$62</f>
        <v>2453.9985765124557</v>
      </c>
      <c r="L67" s="464">
        <f>'PB 02 CSL'!$H$36*L62/$S$62</f>
        <v>2517.4640569395019</v>
      </c>
      <c r="M67" s="464">
        <f>'PB 02 CSL'!$H$36*M62/$S$62</f>
        <v>2221.2918149466191</v>
      </c>
      <c r="N67" s="464">
        <f>'PB 02 CSL'!$H$36*N62/$S$62</f>
        <v>2686.7053380782918</v>
      </c>
      <c r="O67" s="464">
        <f>'PB 02 CSL'!$H$36*O62/$S$62</f>
        <v>2369.3779359430605</v>
      </c>
      <c r="P67" s="464">
        <f>'PB 02 CSL'!$H$36*P62/$S$62</f>
        <v>2580.9295373665482</v>
      </c>
      <c r="Q67" s="464">
        <f>'PB 02 CSL'!$H$36*Q62/$S$62</f>
        <v>2665.5501779359429</v>
      </c>
      <c r="R67" s="464">
        <f>'PB 02 CSL'!$H$36*R62/$S$62</f>
        <v>2707.8604982206407</v>
      </c>
      <c r="S67" s="2062">
        <f t="shared" si="4"/>
        <v>29723</v>
      </c>
    </row>
    <row r="68" spans="2:19">
      <c r="F68" s="2064" t="s">
        <v>3</v>
      </c>
      <c r="G68" s="2064">
        <f>SUM(G64:G67)</f>
        <v>29983.83873296727</v>
      </c>
      <c r="H68" s="2064">
        <f t="shared" ref="H68:R68" si="5">SUM(H64:H67)</f>
        <v>25690.664004693786</v>
      </c>
      <c r="I68" s="2064">
        <f t="shared" si="5"/>
        <v>29351.682860457997</v>
      </c>
      <c r="J68" s="2064">
        <f t="shared" si="5"/>
        <v>29199.810859288911</v>
      </c>
      <c r="K68" s="2064">
        <f t="shared" si="5"/>
        <v>30071.917840004109</v>
      </c>
      <c r="L68" s="2064">
        <f t="shared" si="5"/>
        <v>29682.79582739867</v>
      </c>
      <c r="M68" s="2064">
        <f t="shared" si="5"/>
        <v>29933.429046279343</v>
      </c>
      <c r="N68" s="2064">
        <f t="shared" si="5"/>
        <v>30129.195123682646</v>
      </c>
      <c r="O68" s="2064">
        <f t="shared" si="5"/>
        <v>29884.427394494141</v>
      </c>
      <c r="P68" s="2064">
        <f t="shared" si="5"/>
        <v>30598.502346479901</v>
      </c>
      <c r="Q68" s="2064">
        <f t="shared" si="5"/>
        <v>30285.788232592262</v>
      </c>
      <c r="R68" s="2064">
        <f t="shared" si="5"/>
        <v>30342.404256984988</v>
      </c>
      <c r="S68" s="2063">
        <f t="shared" si="4"/>
        <v>355154.45652532403</v>
      </c>
    </row>
    <row r="72" spans="2:19">
      <c r="E72" s="467"/>
    </row>
    <row r="73" spans="2:19">
      <c r="E73" s="467"/>
    </row>
    <row r="74" spans="2:19">
      <c r="B74" s="726"/>
    </row>
  </sheetData>
  <autoFilter ref="A8:AC8" xr:uid="{00000000-0001-0000-0000-000000000000}"/>
  <mergeCells count="13">
    <mergeCell ref="A43:B43"/>
    <mergeCell ref="A47:B47"/>
    <mergeCell ref="F39:S39"/>
    <mergeCell ref="A38:B38"/>
    <mergeCell ref="C43:E43"/>
    <mergeCell ref="C47:E47"/>
    <mergeCell ref="B7:B8"/>
    <mergeCell ref="A7:A8"/>
    <mergeCell ref="G7:R7"/>
    <mergeCell ref="F7:F8"/>
    <mergeCell ref="E7:E8"/>
    <mergeCell ref="D7:D8"/>
    <mergeCell ref="C7:C8"/>
  </mergeCells>
  <phoneticPr fontId="234" type="noConversion"/>
  <printOptions horizontalCentered="1"/>
  <pageMargins left="0.70866141732283472" right="0" top="0.19685039370078741" bottom="0" header="0.23622047244094491" footer="0.23622047244094491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>
    <tabColor rgb="FF33CC33"/>
  </sheetPr>
  <dimension ref="A1:L30"/>
  <sheetViews>
    <sheetView zoomScale="90" zoomScaleNormal="90" workbookViewId="0">
      <selection activeCell="K17" sqref="K17"/>
    </sheetView>
  </sheetViews>
  <sheetFormatPr defaultColWidth="11.44140625" defaultRowHeight="16.8"/>
  <cols>
    <col min="1" max="1" width="6.109375" style="4" customWidth="1"/>
    <col min="2" max="2" width="53" style="4" customWidth="1"/>
    <col min="3" max="3" width="8.6640625" style="611" customWidth="1"/>
    <col min="4" max="4" width="9.44140625" style="4" customWidth="1"/>
    <col min="5" max="5" width="12.44140625" style="4" customWidth="1"/>
    <col min="6" max="6" width="9.6640625" style="4" customWidth="1"/>
    <col min="7" max="7" width="10.44140625" style="4" bestFit="1" customWidth="1"/>
    <col min="8" max="8" width="9.88671875" style="4" customWidth="1"/>
    <col min="9" max="9" width="10.44140625" style="4" bestFit="1" customWidth="1"/>
    <col min="10" max="10" width="8.6640625" style="4" customWidth="1"/>
    <col min="11" max="11" width="11.88671875" style="4" bestFit="1" customWidth="1"/>
    <col min="12" max="12" width="12.6640625" style="4" customWidth="1"/>
    <col min="13" max="16384" width="11.44140625" style="4"/>
  </cols>
  <sheetData>
    <row r="1" spans="1:12">
      <c r="A1" s="2523" t="s">
        <v>859</v>
      </c>
      <c r="B1" s="2523"/>
      <c r="C1" s="2523"/>
    </row>
    <row r="3" spans="1:12">
      <c r="A3" s="2523" t="s">
        <v>1867</v>
      </c>
      <c r="B3" s="2523"/>
      <c r="C3" s="2523"/>
      <c r="D3" s="2523"/>
      <c r="E3" s="2523"/>
      <c r="F3" s="2523"/>
      <c r="G3" s="2523"/>
      <c r="H3" s="2523"/>
      <c r="I3" s="2523"/>
      <c r="J3" s="2523"/>
      <c r="K3" s="2523"/>
      <c r="L3" s="2523"/>
    </row>
    <row r="4" spans="1:12" ht="16.5" customHeight="1">
      <c r="J4" s="2524" t="s">
        <v>1165</v>
      </c>
      <c r="K4" s="2524"/>
      <c r="L4" s="2524"/>
    </row>
    <row r="5" spans="1:12" ht="31.5" customHeight="1">
      <c r="A5" s="2533" t="s">
        <v>8</v>
      </c>
      <c r="B5" s="2533" t="s">
        <v>162</v>
      </c>
      <c r="C5" s="2533" t="s">
        <v>1166</v>
      </c>
      <c r="D5" s="2533" t="s">
        <v>1409</v>
      </c>
      <c r="E5" s="2533"/>
      <c r="F5" s="2533" t="s">
        <v>1582</v>
      </c>
      <c r="G5" s="2533"/>
      <c r="H5" s="2533" t="s">
        <v>1167</v>
      </c>
      <c r="I5" s="2533"/>
      <c r="J5" s="2533" t="s">
        <v>1583</v>
      </c>
      <c r="K5" s="2533"/>
      <c r="L5" s="2533" t="s">
        <v>1168</v>
      </c>
    </row>
    <row r="6" spans="1:12">
      <c r="A6" s="2533"/>
      <c r="B6" s="2533"/>
      <c r="C6" s="2533"/>
      <c r="D6" s="523" t="s">
        <v>12</v>
      </c>
      <c r="E6" s="523" t="s">
        <v>1169</v>
      </c>
      <c r="F6" s="523" t="s">
        <v>12</v>
      </c>
      <c r="G6" s="523" t="s">
        <v>1169</v>
      </c>
      <c r="H6" s="523" t="s">
        <v>12</v>
      </c>
      <c r="I6" s="523" t="s">
        <v>1169</v>
      </c>
      <c r="J6" s="523" t="s">
        <v>12</v>
      </c>
      <c r="K6" s="523" t="s">
        <v>1169</v>
      </c>
      <c r="L6" s="2533"/>
    </row>
    <row r="7" spans="1:12">
      <c r="A7" s="523" t="s">
        <v>14</v>
      </c>
      <c r="B7" s="523" t="s">
        <v>15</v>
      </c>
      <c r="C7" s="523" t="s">
        <v>18</v>
      </c>
      <c r="D7" s="523">
        <v>1</v>
      </c>
      <c r="E7" s="523">
        <v>2</v>
      </c>
      <c r="F7" s="523">
        <v>3</v>
      </c>
      <c r="G7" s="523">
        <v>4</v>
      </c>
      <c r="H7" s="523">
        <v>5</v>
      </c>
      <c r="I7" s="523">
        <v>6</v>
      </c>
      <c r="J7" s="523">
        <v>7</v>
      </c>
      <c r="K7" s="523">
        <v>8</v>
      </c>
      <c r="L7" s="523">
        <v>9</v>
      </c>
    </row>
    <row r="8" spans="1:12" s="616" customFormat="1">
      <c r="A8" s="682" t="s">
        <v>13</v>
      </c>
      <c r="B8" s="682" t="s">
        <v>1170</v>
      </c>
      <c r="C8" s="671"/>
      <c r="D8" s="672">
        <f t="shared" ref="D8:K8" si="0">D9+D11+D16</f>
        <v>1</v>
      </c>
      <c r="E8" s="665">
        <f t="shared" si="0"/>
        <v>146592</v>
      </c>
      <c r="F8" s="665">
        <f t="shared" si="0"/>
        <v>2</v>
      </c>
      <c r="G8" s="665">
        <f t="shared" si="0"/>
        <v>833</v>
      </c>
      <c r="H8" s="665">
        <f t="shared" si="0"/>
        <v>2</v>
      </c>
      <c r="I8" s="665">
        <f t="shared" si="0"/>
        <v>833</v>
      </c>
      <c r="J8" s="665">
        <f t="shared" si="0"/>
        <v>1</v>
      </c>
      <c r="K8" s="665">
        <f t="shared" si="0"/>
        <v>100129.94</v>
      </c>
      <c r="L8" s="672"/>
    </row>
    <row r="9" spans="1:12">
      <c r="A9" s="620">
        <v>1</v>
      </c>
      <c r="B9" s="620" t="s">
        <v>1171</v>
      </c>
      <c r="C9" s="666"/>
      <c r="D9" s="455"/>
      <c r="E9" s="641"/>
      <c r="F9" s="641"/>
      <c r="G9" s="641"/>
      <c r="H9" s="641"/>
      <c r="I9" s="641"/>
      <c r="J9" s="641"/>
      <c r="K9" s="641"/>
      <c r="L9" s="641"/>
    </row>
    <row r="10" spans="1:12">
      <c r="A10" s="620">
        <v>1.1000000000000001</v>
      </c>
      <c r="B10" s="620" t="s">
        <v>1284</v>
      </c>
      <c r="C10" s="666"/>
      <c r="D10" s="455"/>
      <c r="E10" s="641"/>
      <c r="F10" s="641"/>
      <c r="G10" s="641"/>
      <c r="H10" s="641"/>
      <c r="I10" s="641"/>
      <c r="J10" s="641"/>
      <c r="K10" s="641"/>
      <c r="L10" s="641"/>
    </row>
    <row r="11" spans="1:12">
      <c r="A11" s="620">
        <v>2</v>
      </c>
      <c r="B11" s="620" t="s">
        <v>1172</v>
      </c>
      <c r="C11" s="666"/>
      <c r="D11" s="455">
        <f>SUM(D12:D12)</f>
        <v>1</v>
      </c>
      <c r="E11" s="641">
        <f>SUM(E12:E14)</f>
        <v>146592</v>
      </c>
      <c r="F11" s="641">
        <f>SUM(F12:F14)</f>
        <v>2</v>
      </c>
      <c r="G11" s="641">
        <f>SUM(G12:G14)</f>
        <v>833</v>
      </c>
      <c r="H11" s="641">
        <f t="shared" ref="H11:I14" si="1">F11</f>
        <v>2</v>
      </c>
      <c r="I11" s="641">
        <f t="shared" si="1"/>
        <v>833</v>
      </c>
      <c r="J11" s="641">
        <f>SUM(J12:J12)</f>
        <v>1</v>
      </c>
      <c r="K11" s="641">
        <f>SUM(K12:K15)</f>
        <v>100129.94</v>
      </c>
      <c r="L11" s="641"/>
    </row>
    <row r="12" spans="1:12">
      <c r="A12" s="620">
        <v>2.1</v>
      </c>
      <c r="B12" s="620" t="s">
        <v>735</v>
      </c>
      <c r="C12" s="475" t="s">
        <v>168</v>
      </c>
      <c r="D12" s="455">
        <v>1</v>
      </c>
      <c r="E12" s="641">
        <f>'04 KHDT'!E29</f>
        <v>99000</v>
      </c>
      <c r="F12" s="641">
        <v>1</v>
      </c>
      <c r="G12" s="641">
        <f>'04 KHDT'!F29</f>
        <v>0</v>
      </c>
      <c r="H12" s="641">
        <f t="shared" si="1"/>
        <v>1</v>
      </c>
      <c r="I12" s="641">
        <f t="shared" si="1"/>
        <v>0</v>
      </c>
      <c r="J12" s="641">
        <v>1</v>
      </c>
      <c r="K12" s="641">
        <f>'04 KHDT'!K29</f>
        <v>98979.94</v>
      </c>
      <c r="L12" s="641"/>
    </row>
    <row r="13" spans="1:12">
      <c r="A13" s="620">
        <v>2.2000000000000002</v>
      </c>
      <c r="B13" s="620" t="s">
        <v>1919</v>
      </c>
      <c r="C13" s="475" t="s">
        <v>168</v>
      </c>
      <c r="D13" s="455">
        <v>1</v>
      </c>
      <c r="E13" s="641">
        <f>'04 KHDT'!E30</f>
        <v>47592</v>
      </c>
      <c r="F13" s="641" t="s">
        <v>1574</v>
      </c>
      <c r="G13" s="641">
        <f>'04 KHDT'!F30</f>
        <v>0</v>
      </c>
      <c r="H13" s="641" t="s">
        <v>1574</v>
      </c>
      <c r="I13" s="641" t="s">
        <v>1574</v>
      </c>
      <c r="J13" s="641" t="s">
        <v>1574</v>
      </c>
      <c r="K13" s="641">
        <f>'04 KHDT'!K30</f>
        <v>0</v>
      </c>
      <c r="L13" s="641"/>
    </row>
    <row r="14" spans="1:12">
      <c r="A14" s="620">
        <v>2.2999999999999998</v>
      </c>
      <c r="B14" s="620" t="s">
        <v>1838</v>
      </c>
      <c r="C14" s="475" t="s">
        <v>168</v>
      </c>
      <c r="D14" s="455">
        <v>1</v>
      </c>
      <c r="E14" s="641" t="s">
        <v>1574</v>
      </c>
      <c r="F14" s="641">
        <v>1</v>
      </c>
      <c r="G14" s="641">
        <f>'04 KHDT'!F49</f>
        <v>833</v>
      </c>
      <c r="H14" s="641">
        <f t="shared" si="1"/>
        <v>1</v>
      </c>
      <c r="I14" s="641">
        <f t="shared" si="1"/>
        <v>833</v>
      </c>
      <c r="J14" s="641">
        <v>1</v>
      </c>
      <c r="K14" s="641">
        <f>'04 KHDT'!K49</f>
        <v>0</v>
      </c>
      <c r="L14" s="641"/>
    </row>
    <row r="15" spans="1:12">
      <c r="A15" s="620">
        <v>2.4</v>
      </c>
      <c r="B15" s="620" t="s">
        <v>2044</v>
      </c>
      <c r="C15" s="475" t="s">
        <v>168</v>
      </c>
      <c r="D15" s="455">
        <v>1</v>
      </c>
      <c r="E15" s="641" t="s">
        <v>1574</v>
      </c>
      <c r="F15" s="641" t="s">
        <v>1574</v>
      </c>
      <c r="G15" s="641" t="s">
        <v>1574</v>
      </c>
      <c r="H15" s="641" t="s">
        <v>1574</v>
      </c>
      <c r="I15" s="641" t="s">
        <v>1574</v>
      </c>
      <c r="J15" s="641">
        <v>1</v>
      </c>
      <c r="K15" s="641">
        <f>'04 KHDT'!K50</f>
        <v>1150</v>
      </c>
      <c r="L15" s="641"/>
    </row>
    <row r="16" spans="1:12" ht="15.75" customHeight="1">
      <c r="A16" s="620"/>
      <c r="B16" s="620"/>
      <c r="C16" s="666"/>
      <c r="D16" s="455"/>
      <c r="E16" s="641"/>
      <c r="F16" s="641"/>
      <c r="G16" s="641"/>
      <c r="H16" s="641">
        <f>F16</f>
        <v>0</v>
      </c>
      <c r="I16" s="641">
        <f>G16</f>
        <v>0</v>
      </c>
      <c r="J16" s="641"/>
      <c r="K16" s="641"/>
      <c r="L16" s="641"/>
    </row>
    <row r="17" spans="1:12" s="616" customFormat="1">
      <c r="A17" s="619" t="s">
        <v>16</v>
      </c>
      <c r="B17" s="619" t="s">
        <v>1173</v>
      </c>
      <c r="C17" s="667"/>
      <c r="D17" s="474">
        <v>1</v>
      </c>
      <c r="E17" s="642">
        <f>SUM(E18:E20)</f>
        <v>146592</v>
      </c>
      <c r="F17" s="642">
        <f>SUM(F18:F20)</f>
        <v>0</v>
      </c>
      <c r="G17" s="642">
        <f>SUM(G18:G20)</f>
        <v>833</v>
      </c>
      <c r="H17" s="642">
        <f>SUM(H18:H20)</f>
        <v>0</v>
      </c>
      <c r="I17" s="642">
        <f>SUM(I18:I20)</f>
        <v>833</v>
      </c>
      <c r="J17" s="642">
        <f>SUM(J18:J19)</f>
        <v>2</v>
      </c>
      <c r="K17" s="642">
        <f>SUM(K18:K20)</f>
        <v>100129.94</v>
      </c>
      <c r="L17" s="642"/>
    </row>
    <row r="18" spans="1:12">
      <c r="A18" s="620">
        <v>1</v>
      </c>
      <c r="B18" s="620" t="s">
        <v>135</v>
      </c>
      <c r="C18" s="666"/>
      <c r="D18" s="455">
        <v>1</v>
      </c>
      <c r="E18" s="641">
        <f>'04 KHDT'!E16</f>
        <v>63014.400000000001</v>
      </c>
      <c r="F18" s="641"/>
      <c r="G18" s="641">
        <f>'04 KHDT'!F16</f>
        <v>833</v>
      </c>
      <c r="H18" s="641">
        <f t="shared" ref="H18:I20" si="2">F18</f>
        <v>0</v>
      </c>
      <c r="I18" s="641">
        <f>G18</f>
        <v>833</v>
      </c>
      <c r="J18" s="641">
        <v>1</v>
      </c>
      <c r="K18" s="641">
        <f>'04 KHDT'!K16</f>
        <v>55588.967000000004</v>
      </c>
      <c r="L18" s="641"/>
    </row>
    <row r="19" spans="1:12">
      <c r="A19" s="620">
        <v>2</v>
      </c>
      <c r="B19" s="620" t="s">
        <v>136</v>
      </c>
      <c r="C19" s="666"/>
      <c r="D19" s="455">
        <v>1</v>
      </c>
      <c r="E19" s="641">
        <f>'04 KHDT'!E17</f>
        <v>69300</v>
      </c>
      <c r="F19" s="641">
        <v>0</v>
      </c>
      <c r="G19" s="641">
        <f>'04 KHDT'!F17</f>
        <v>0</v>
      </c>
      <c r="H19" s="641">
        <f t="shared" si="2"/>
        <v>0</v>
      </c>
      <c r="I19" s="641">
        <f t="shared" si="2"/>
        <v>0</v>
      </c>
      <c r="J19" s="641">
        <v>1</v>
      </c>
      <c r="K19" s="641">
        <f>'04 KHDT'!K17</f>
        <v>44540.973000000005</v>
      </c>
      <c r="L19" s="641"/>
    </row>
    <row r="20" spans="1:12">
      <c r="A20" s="620">
        <v>3</v>
      </c>
      <c r="B20" s="620" t="s">
        <v>137</v>
      </c>
      <c r="C20" s="666"/>
      <c r="D20" s="455">
        <v>1</v>
      </c>
      <c r="E20" s="641">
        <f>'04 KHDT'!E18</f>
        <v>14277.6</v>
      </c>
      <c r="F20" s="641">
        <v>0</v>
      </c>
      <c r="G20" s="641">
        <f>'04 KHDT'!F18</f>
        <v>0</v>
      </c>
      <c r="H20" s="641">
        <f t="shared" si="2"/>
        <v>0</v>
      </c>
      <c r="I20" s="641">
        <f t="shared" si="2"/>
        <v>0</v>
      </c>
      <c r="J20" s="641" t="s">
        <v>1574</v>
      </c>
      <c r="K20" s="641">
        <f>'04 KHDT'!K18</f>
        <v>0</v>
      </c>
      <c r="L20" s="641"/>
    </row>
    <row r="21" spans="1:12">
      <c r="A21" s="620">
        <v>3.1</v>
      </c>
      <c r="B21" s="620" t="s">
        <v>1174</v>
      </c>
      <c r="C21" s="666"/>
      <c r="D21" s="668"/>
      <c r="E21" s="641"/>
      <c r="F21" s="641"/>
      <c r="G21" s="641"/>
      <c r="H21" s="641"/>
      <c r="I21" s="641"/>
      <c r="J21" s="641"/>
      <c r="K21" s="641"/>
      <c r="L21" s="641"/>
    </row>
    <row r="22" spans="1:12">
      <c r="A22" s="621">
        <v>3.2</v>
      </c>
      <c r="B22" s="621" t="s">
        <v>1175</v>
      </c>
      <c r="C22" s="669"/>
      <c r="D22" s="670"/>
      <c r="E22" s="670"/>
      <c r="F22" s="670"/>
      <c r="G22" s="670"/>
      <c r="H22" s="670"/>
      <c r="I22" s="670"/>
      <c r="J22" s="670"/>
      <c r="K22" s="670"/>
      <c r="L22" s="670"/>
    </row>
    <row r="24" spans="1:12" ht="16.5" customHeight="1">
      <c r="G24" s="2524" t="s">
        <v>2058</v>
      </c>
      <c r="H24" s="2524"/>
      <c r="I24" s="2524"/>
      <c r="J24" s="2524"/>
      <c r="K24" s="2524"/>
      <c r="L24" s="2524"/>
    </row>
    <row r="25" spans="1:12" ht="16.5" customHeight="1">
      <c r="B25" s="49" t="s">
        <v>1994</v>
      </c>
      <c r="D25" s="616"/>
      <c r="E25" s="616"/>
      <c r="F25" s="616"/>
      <c r="I25" s="2523" t="s">
        <v>182</v>
      </c>
      <c r="J25" s="2523"/>
      <c r="K25" s="2523"/>
      <c r="L25" s="2523"/>
    </row>
    <row r="26" spans="1:12">
      <c r="B26" s="49"/>
    </row>
    <row r="27" spans="1:12">
      <c r="B27" s="49"/>
    </row>
    <row r="28" spans="1:12">
      <c r="B28" s="49"/>
    </row>
    <row r="29" spans="1:12">
      <c r="B29" s="49"/>
    </row>
    <row r="30" spans="1:12">
      <c r="B30" s="49" t="s">
        <v>1812</v>
      </c>
      <c r="D30" s="616"/>
      <c r="E30" s="616"/>
      <c r="F30" s="616"/>
      <c r="I30" s="2523" t="s">
        <v>1571</v>
      </c>
      <c r="J30" s="2523"/>
      <c r="K30" s="2523"/>
      <c r="L30" s="2523"/>
    </row>
  </sheetData>
  <mergeCells count="14">
    <mergeCell ref="A1:C1"/>
    <mergeCell ref="J4:L4"/>
    <mergeCell ref="I25:L25"/>
    <mergeCell ref="C5:C6"/>
    <mergeCell ref="D5:E5"/>
    <mergeCell ref="F5:G5"/>
    <mergeCell ref="H5:I5"/>
    <mergeCell ref="J5:K5"/>
    <mergeCell ref="G24:L24"/>
    <mergeCell ref="I30:L30"/>
    <mergeCell ref="A3:L3"/>
    <mergeCell ref="A5:A6"/>
    <mergeCell ref="B5:B6"/>
    <mergeCell ref="L5:L6"/>
  </mergeCells>
  <phoneticPr fontId="216" type="noConversion"/>
  <printOptions horizontalCentered="1"/>
  <pageMargins left="0" right="0" top="0.75" bottom="0.5" header="0.25" footer="0.25"/>
  <pageSetup paperSize="9" scale="9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>
    <tabColor rgb="FF33CC33"/>
  </sheetPr>
  <dimension ref="A1:S24"/>
  <sheetViews>
    <sheetView zoomScale="85" zoomScaleNormal="85" workbookViewId="0">
      <selection activeCell="J30" sqref="J30"/>
    </sheetView>
  </sheetViews>
  <sheetFormatPr defaultColWidth="11.44140625" defaultRowHeight="16.8"/>
  <cols>
    <col min="1" max="1" width="4.44140625" style="4" bestFit="1" customWidth="1"/>
    <col min="2" max="2" width="41.88671875" style="4" customWidth="1"/>
    <col min="3" max="3" width="8.109375" style="4" customWidth="1"/>
    <col min="4" max="4" width="10" style="4" customWidth="1"/>
    <col min="5" max="5" width="8.109375" style="4" customWidth="1"/>
    <col min="6" max="6" width="9.109375" style="4" customWidth="1"/>
    <col min="7" max="7" width="9" style="4" customWidth="1"/>
    <col min="8" max="8" width="7.88671875" style="4" customWidth="1"/>
    <col min="9" max="9" width="8.88671875" style="4" customWidth="1"/>
    <col min="10" max="10" width="12.44140625" style="4" customWidth="1"/>
    <col min="11" max="12" width="8" style="4" customWidth="1"/>
    <col min="13" max="13" width="12" style="4" customWidth="1"/>
    <col min="14" max="14" width="11" style="4" bestFit="1" customWidth="1"/>
    <col min="15" max="15" width="9.6640625" style="4" bestFit="1" customWidth="1"/>
    <col min="16" max="16" width="12.33203125" style="4" bestFit="1" customWidth="1"/>
    <col min="17" max="18" width="10.33203125" style="4" customWidth="1"/>
    <col min="19" max="19" width="7.44140625" style="4" customWidth="1"/>
    <col min="20" max="16384" width="11.44140625" style="4"/>
  </cols>
  <sheetData>
    <row r="1" spans="1:19">
      <c r="A1" s="2523" t="s">
        <v>859</v>
      </c>
      <c r="B1" s="2523"/>
      <c r="C1" s="2523"/>
    </row>
    <row r="3" spans="1:19">
      <c r="A3" s="2523" t="s">
        <v>1868</v>
      </c>
      <c r="B3" s="2523"/>
      <c r="C3" s="2523"/>
      <c r="D3" s="2523"/>
      <c r="E3" s="2523"/>
      <c r="F3" s="2523"/>
      <c r="G3" s="2523"/>
      <c r="H3" s="2523"/>
      <c r="I3" s="2523"/>
      <c r="J3" s="2523"/>
      <c r="K3" s="2523"/>
      <c r="L3" s="2523"/>
      <c r="M3" s="2523"/>
      <c r="N3" s="2523"/>
      <c r="O3" s="2523"/>
      <c r="P3" s="2523"/>
      <c r="Q3" s="2523"/>
      <c r="R3" s="2523"/>
      <c r="S3" s="2523"/>
    </row>
    <row r="4" spans="1:19">
      <c r="Q4" s="2524" t="s">
        <v>1165</v>
      </c>
      <c r="R4" s="2524"/>
      <c r="S4" s="2524"/>
    </row>
    <row r="5" spans="1:19" ht="54" customHeight="1">
      <c r="A5" s="2533" t="s">
        <v>8</v>
      </c>
      <c r="B5" s="2533" t="s">
        <v>1176</v>
      </c>
      <c r="C5" s="2533" t="s">
        <v>1177</v>
      </c>
      <c r="D5" s="2533" t="s">
        <v>1178</v>
      </c>
      <c r="E5" s="2533" t="s">
        <v>1179</v>
      </c>
      <c r="F5" s="2533" t="s">
        <v>1180</v>
      </c>
      <c r="G5" s="2533" t="s">
        <v>1181</v>
      </c>
      <c r="H5" s="2533"/>
      <c r="I5" s="2533"/>
      <c r="J5" s="2533"/>
      <c r="K5" s="2533"/>
      <c r="L5" s="2533"/>
      <c r="M5" s="2533" t="s">
        <v>1831</v>
      </c>
      <c r="N5" s="2533"/>
      <c r="O5" s="2533"/>
      <c r="P5" s="2533" t="s">
        <v>1832</v>
      </c>
      <c r="Q5" s="2533"/>
      <c r="R5" s="2533"/>
      <c r="S5" s="2533" t="s">
        <v>833</v>
      </c>
    </row>
    <row r="6" spans="1:19" ht="36" customHeight="1">
      <c r="A6" s="2533"/>
      <c r="B6" s="2533"/>
      <c r="C6" s="2533"/>
      <c r="D6" s="2533"/>
      <c r="E6" s="2533"/>
      <c r="F6" s="2533"/>
      <c r="G6" s="2533" t="s">
        <v>1182</v>
      </c>
      <c r="H6" s="2533" t="s">
        <v>1183</v>
      </c>
      <c r="I6" s="2533" t="s">
        <v>1184</v>
      </c>
      <c r="J6" s="2533" t="s">
        <v>1185</v>
      </c>
      <c r="K6" s="2533"/>
      <c r="L6" s="2533"/>
      <c r="M6" s="2533" t="s">
        <v>1186</v>
      </c>
      <c r="N6" s="2533" t="s">
        <v>1187</v>
      </c>
      <c r="O6" s="2533"/>
      <c r="P6" s="2533" t="s">
        <v>1186</v>
      </c>
      <c r="Q6" s="2533" t="s">
        <v>1187</v>
      </c>
      <c r="R6" s="2533"/>
      <c r="S6" s="2533"/>
    </row>
    <row r="7" spans="1:19" ht="18" customHeight="1">
      <c r="A7" s="2533"/>
      <c r="B7" s="2533"/>
      <c r="C7" s="2533"/>
      <c r="D7" s="2533"/>
      <c r="E7" s="2533"/>
      <c r="F7" s="2533"/>
      <c r="G7" s="2533"/>
      <c r="H7" s="2533"/>
      <c r="I7" s="2533"/>
      <c r="J7" s="2533" t="s">
        <v>1188</v>
      </c>
      <c r="K7" s="2533" t="s">
        <v>1187</v>
      </c>
      <c r="L7" s="2533"/>
      <c r="M7" s="2533"/>
      <c r="N7" s="2533" t="s">
        <v>1189</v>
      </c>
      <c r="O7" s="2533" t="s">
        <v>1190</v>
      </c>
      <c r="P7" s="2533"/>
      <c r="Q7" s="2533" t="s">
        <v>1189</v>
      </c>
      <c r="R7" s="2533" t="s">
        <v>1190</v>
      </c>
      <c r="S7" s="2533"/>
    </row>
    <row r="8" spans="1:19" ht="33.6">
      <c r="A8" s="2533"/>
      <c r="B8" s="2533"/>
      <c r="C8" s="2533"/>
      <c r="D8" s="2533"/>
      <c r="E8" s="2533"/>
      <c r="F8" s="2533"/>
      <c r="G8" s="2533"/>
      <c r="H8" s="2533"/>
      <c r="I8" s="2533"/>
      <c r="J8" s="2533"/>
      <c r="K8" s="523" t="s">
        <v>1189</v>
      </c>
      <c r="L8" s="523" t="s">
        <v>1190</v>
      </c>
      <c r="M8" s="2533"/>
      <c r="N8" s="2533"/>
      <c r="O8" s="2533"/>
      <c r="P8" s="2533"/>
      <c r="Q8" s="2533"/>
      <c r="R8" s="2533"/>
      <c r="S8" s="2533"/>
    </row>
    <row r="9" spans="1:19">
      <c r="A9" s="523">
        <v>1</v>
      </c>
      <c r="B9" s="523">
        <v>2</v>
      </c>
      <c r="C9" s="523">
        <v>3</v>
      </c>
      <c r="D9" s="523">
        <v>4</v>
      </c>
      <c r="E9" s="523">
        <v>5</v>
      </c>
      <c r="F9" s="523">
        <v>6</v>
      </c>
      <c r="G9" s="523">
        <v>7</v>
      </c>
      <c r="H9" s="523">
        <v>8</v>
      </c>
      <c r="I9" s="523">
        <v>9</v>
      </c>
      <c r="J9" s="523" t="s">
        <v>1191</v>
      </c>
      <c r="K9" s="523">
        <v>11</v>
      </c>
      <c r="L9" s="523">
        <v>12</v>
      </c>
      <c r="M9" s="523" t="s">
        <v>1192</v>
      </c>
      <c r="N9" s="523">
        <v>14</v>
      </c>
      <c r="O9" s="523">
        <v>15</v>
      </c>
      <c r="P9" s="523" t="s">
        <v>1193</v>
      </c>
      <c r="Q9" s="523">
        <v>17</v>
      </c>
      <c r="R9" s="523">
        <v>18</v>
      </c>
      <c r="S9" s="523">
        <v>19</v>
      </c>
    </row>
    <row r="10" spans="1:19" s="616" customFormat="1">
      <c r="A10" s="673">
        <v>1</v>
      </c>
      <c r="B10" s="673" t="s">
        <v>1827</v>
      </c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</row>
    <row r="11" spans="1:19">
      <c r="A11" s="620" t="s">
        <v>310</v>
      </c>
      <c r="B11" s="620" t="s">
        <v>1438</v>
      </c>
      <c r="C11" s="1965"/>
      <c r="D11" s="1965"/>
      <c r="E11" s="1965"/>
      <c r="F11" s="1965"/>
      <c r="G11" s="1965"/>
      <c r="H11" s="1965"/>
      <c r="I11" s="1965"/>
      <c r="J11" s="1965"/>
      <c r="K11" s="1965"/>
      <c r="L11" s="1965"/>
      <c r="M11" s="1965">
        <f>N11+O11</f>
        <v>833</v>
      </c>
      <c r="N11" s="1965">
        <f>'04 KHDT'!F9</f>
        <v>833</v>
      </c>
      <c r="O11" s="1965"/>
      <c r="P11" s="1965"/>
      <c r="Q11" s="1965"/>
      <c r="R11" s="1965"/>
      <c r="S11" s="1965"/>
    </row>
    <row r="12" spans="1:19" s="2158" customFormat="1">
      <c r="A12" s="2155" t="s">
        <v>311</v>
      </c>
      <c r="B12" s="2155" t="s">
        <v>1439</v>
      </c>
      <c r="C12" s="2156"/>
      <c r="D12" s="2156"/>
      <c r="E12" s="2156"/>
      <c r="F12" s="2156"/>
      <c r="G12" s="2156"/>
      <c r="H12" s="2156"/>
      <c r="I12" s="2156"/>
      <c r="J12" s="2156"/>
      <c r="K12" s="2156"/>
      <c r="L12" s="2156"/>
      <c r="M12" s="2157"/>
      <c r="N12" s="2157"/>
      <c r="O12" s="2157"/>
      <c r="P12" s="2156"/>
      <c r="Q12" s="2156"/>
      <c r="R12" s="2156"/>
      <c r="S12" s="2156"/>
    </row>
    <row r="13" spans="1:19" s="616" customFormat="1">
      <c r="A13" s="619">
        <v>2</v>
      </c>
      <c r="B13" s="619" t="s">
        <v>1828</v>
      </c>
      <c r="C13" s="2006"/>
      <c r="D13" s="2006"/>
      <c r="E13" s="2006"/>
      <c r="F13" s="2006"/>
      <c r="G13" s="2006"/>
      <c r="H13" s="2006"/>
      <c r="I13" s="2006"/>
      <c r="J13" s="2006"/>
      <c r="K13" s="2006"/>
      <c r="L13" s="2006"/>
      <c r="M13" s="2006"/>
      <c r="N13" s="2006"/>
      <c r="O13" s="2006"/>
      <c r="P13" s="2006"/>
      <c r="Q13" s="2006"/>
      <c r="R13" s="2006"/>
      <c r="S13" s="2006"/>
    </row>
    <row r="14" spans="1:19">
      <c r="A14" s="620" t="s">
        <v>310</v>
      </c>
      <c r="B14" s="620" t="s">
        <v>1829</v>
      </c>
      <c r="C14" s="1965"/>
      <c r="D14" s="1965"/>
      <c r="E14" s="1965"/>
      <c r="F14" s="1965"/>
      <c r="G14" s="1965"/>
      <c r="H14" s="1965"/>
      <c r="I14" s="1965"/>
      <c r="J14" s="1965"/>
      <c r="K14" s="1965"/>
      <c r="L14" s="1965"/>
      <c r="M14" s="1965"/>
      <c r="N14" s="1965"/>
      <c r="O14" s="1965"/>
      <c r="P14" s="1965">
        <f>Q14+R14</f>
        <v>100129.94</v>
      </c>
      <c r="Q14" s="1965">
        <f>'04AKH ĐT XDCB TTB'!K18+'04AKH ĐT XDCB TTB'!K20</f>
        <v>55588.967000000004</v>
      </c>
      <c r="R14" s="1965">
        <f>'04AKH ĐT XDCB TTB'!K19</f>
        <v>44540.973000000005</v>
      </c>
      <c r="S14" s="1965"/>
    </row>
    <row r="15" spans="1:19">
      <c r="A15" s="621" t="s">
        <v>311</v>
      </c>
      <c r="B15" s="621" t="s">
        <v>1830</v>
      </c>
      <c r="C15" s="1966"/>
      <c r="D15" s="1966"/>
      <c r="E15" s="1966"/>
      <c r="F15" s="1966"/>
      <c r="G15" s="1966"/>
      <c r="H15" s="1966"/>
      <c r="I15" s="1966"/>
      <c r="J15" s="1966"/>
      <c r="K15" s="1966"/>
      <c r="L15" s="1966"/>
      <c r="M15" s="1966"/>
      <c r="N15" s="1966"/>
      <c r="O15" s="1966"/>
      <c r="P15" s="1966"/>
      <c r="Q15" s="1966"/>
      <c r="R15" s="1966"/>
      <c r="S15" s="1966"/>
    </row>
    <row r="16" spans="1:19">
      <c r="B16" s="2534" t="s">
        <v>1194</v>
      </c>
      <c r="C16" s="2534"/>
      <c r="D16" s="2534"/>
      <c r="E16" s="2534"/>
      <c r="F16" s="2534"/>
      <c r="G16" s="2534"/>
      <c r="H16" s="2534"/>
      <c r="I16" s="2534"/>
      <c r="J16" s="2534"/>
      <c r="K16" s="2534"/>
      <c r="L16" s="2534"/>
      <c r="M16" s="2534"/>
      <c r="N16" s="2534"/>
      <c r="O16" s="2534"/>
      <c r="P16" s="2534"/>
      <c r="Q16" s="2534"/>
      <c r="R16" s="2534"/>
      <c r="S16" s="2534"/>
    </row>
    <row r="18" spans="2:19">
      <c r="N18" s="2524" t="s">
        <v>2058</v>
      </c>
      <c r="O18" s="2524"/>
      <c r="P18" s="2524"/>
      <c r="Q18" s="2524"/>
      <c r="R18" s="2524"/>
      <c r="S18" s="2524"/>
    </row>
    <row r="19" spans="2:19" ht="16.95" customHeight="1">
      <c r="B19" s="49" t="s">
        <v>167</v>
      </c>
      <c r="F19" s="2523" t="s">
        <v>392</v>
      </c>
      <c r="G19" s="2523"/>
      <c r="H19" s="2523"/>
      <c r="I19" s="2523"/>
      <c r="J19" s="2523"/>
      <c r="O19" s="616"/>
      <c r="P19" s="616"/>
      <c r="Q19" s="1935" t="s">
        <v>182</v>
      </c>
      <c r="R19" s="616"/>
      <c r="S19" s="616"/>
    </row>
    <row r="23" spans="2:19">
      <c r="P23" s="1935"/>
      <c r="Q23" s="1935" t="s">
        <v>1571</v>
      </c>
    </row>
    <row r="24" spans="2:19">
      <c r="G24" s="866"/>
      <c r="H24" s="866" t="s">
        <v>1812</v>
      </c>
    </row>
  </sheetData>
  <mergeCells count="30">
    <mergeCell ref="A1:C1"/>
    <mergeCell ref="Q4:S4"/>
    <mergeCell ref="N18:S18"/>
    <mergeCell ref="O7:O8"/>
    <mergeCell ref="C5:C8"/>
    <mergeCell ref="R7:R8"/>
    <mergeCell ref="E5:E8"/>
    <mergeCell ref="F5:F8"/>
    <mergeCell ref="J6:L6"/>
    <mergeCell ref="M5:O5"/>
    <mergeCell ref="B16:S16"/>
    <mergeCell ref="S5:S8"/>
    <mergeCell ref="G6:G8"/>
    <mergeCell ref="H6:H8"/>
    <mergeCell ref="I6:I8"/>
    <mergeCell ref="P5:R5"/>
    <mergeCell ref="F19:J19"/>
    <mergeCell ref="A3:S3"/>
    <mergeCell ref="A5:A8"/>
    <mergeCell ref="B5:B8"/>
    <mergeCell ref="N6:O6"/>
    <mergeCell ref="D5:D8"/>
    <mergeCell ref="Q6:R6"/>
    <mergeCell ref="K7:L7"/>
    <mergeCell ref="J7:J8"/>
    <mergeCell ref="G5:L5"/>
    <mergeCell ref="N7:N8"/>
    <mergeCell ref="M6:M8"/>
    <mergeCell ref="Q7:Q8"/>
    <mergeCell ref="P6:P8"/>
  </mergeCells>
  <printOptions horizontalCentered="1"/>
  <pageMargins left="0" right="0" top="0.75" bottom="0.5" header="0.25" footer="0.25"/>
  <pageSetup paperSize="9" scale="7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D2238-6A9C-4F42-AFA8-44EC5FD7C5DB}">
  <sheetPr codeName="Sheet27"/>
  <dimension ref="A1:AA498"/>
  <sheetViews>
    <sheetView zoomScale="90" zoomScaleNormal="90" workbookViewId="0">
      <pane xSplit="4" ySplit="8" topLeftCell="E29" activePane="bottomRight" state="frozen"/>
      <selection pane="topRight" activeCell="E1" sqref="E1"/>
      <selection pane="bottomLeft" activeCell="A12" sqref="A12"/>
      <selection pane="bottomRight" activeCell="G42" sqref="G42"/>
    </sheetView>
  </sheetViews>
  <sheetFormatPr defaultColWidth="8.88671875" defaultRowHeight="13.2"/>
  <cols>
    <col min="1" max="1" width="2.6640625" style="1496" customWidth="1"/>
    <col min="2" max="2" width="3.44140625" style="1496" customWidth="1"/>
    <col min="3" max="3" width="4.88671875" style="1496" customWidth="1"/>
    <col min="4" max="4" width="44.33203125" style="1496" customWidth="1"/>
    <col min="5" max="5" width="16" style="1496" customWidth="1"/>
    <col min="6" max="6" width="13.109375" style="1496" bestFit="1" customWidth="1"/>
    <col min="7" max="8" width="14.44140625" style="1496" customWidth="1"/>
    <col min="9" max="9" width="15" style="1496" customWidth="1"/>
    <col min="10" max="10" width="15" style="1497" customWidth="1"/>
    <col min="11" max="11" width="15.109375" style="1496" customWidth="1"/>
    <col min="12" max="23" width="9.5546875" style="1496" customWidth="1"/>
    <col min="24" max="24" width="15" style="1497" customWidth="1"/>
    <col min="25" max="25" width="23.88671875" style="1498" customWidth="1"/>
    <col min="26" max="27" width="22.44140625" style="1496" customWidth="1"/>
    <col min="28" max="227" width="8.88671875" style="1496"/>
    <col min="228" max="228" width="2.6640625" style="1496" customWidth="1"/>
    <col min="229" max="229" width="3.44140625" style="1496" customWidth="1"/>
    <col min="230" max="230" width="4.88671875" style="1496" customWidth="1"/>
    <col min="231" max="231" width="33.44140625" style="1496" customWidth="1"/>
    <col min="232" max="232" width="16.88671875" style="1496" customWidth="1"/>
    <col min="233" max="233" width="12.44140625" style="1496" customWidth="1"/>
    <col min="234" max="234" width="10.33203125" style="1496" customWidth="1"/>
    <col min="235" max="235" width="12.44140625" style="1496" customWidth="1"/>
    <col min="236" max="236" width="14.6640625" style="1496" customWidth="1"/>
    <col min="237" max="237" width="13.33203125" style="1496" customWidth="1"/>
    <col min="238" max="238" width="8.44140625" style="1496" customWidth="1"/>
    <col min="239" max="240" width="9.44140625" style="1496" customWidth="1"/>
    <col min="241" max="241" width="12.44140625" style="1496" customWidth="1"/>
    <col min="242" max="242" width="11.109375" style="1496" customWidth="1"/>
    <col min="243" max="243" width="10" style="1496" customWidth="1"/>
    <col min="244" max="244" width="10.44140625" style="1496" customWidth="1"/>
    <col min="245" max="245" width="9.88671875" style="1496" customWidth="1"/>
    <col min="246" max="247" width="11" style="1496" customWidth="1"/>
    <col min="248" max="268" width="9.88671875" style="1496" customWidth="1"/>
    <col min="269" max="271" width="11" style="1496" customWidth="1"/>
    <col min="272" max="272" width="13.33203125" style="1496" customWidth="1"/>
    <col min="273" max="273" width="14.88671875" style="1496" customWidth="1"/>
    <col min="274" max="278" width="14.6640625" style="1496" customWidth="1"/>
    <col min="279" max="279" width="20.109375" style="1496" customWidth="1"/>
    <col min="280" max="280" width="21.44140625" style="1496" customWidth="1"/>
    <col min="281" max="281" width="20.33203125" style="1496" customWidth="1"/>
    <col min="282" max="483" width="8.88671875" style="1496"/>
    <col min="484" max="484" width="2.6640625" style="1496" customWidth="1"/>
    <col min="485" max="485" width="3.44140625" style="1496" customWidth="1"/>
    <col min="486" max="486" width="4.88671875" style="1496" customWidth="1"/>
    <col min="487" max="487" width="33.44140625" style="1496" customWidth="1"/>
    <col min="488" max="488" width="16.88671875" style="1496" customWidth="1"/>
    <col min="489" max="489" width="12.44140625" style="1496" customWidth="1"/>
    <col min="490" max="490" width="10.33203125" style="1496" customWidth="1"/>
    <col min="491" max="491" width="12.44140625" style="1496" customWidth="1"/>
    <col min="492" max="492" width="14.6640625" style="1496" customWidth="1"/>
    <col min="493" max="493" width="13.33203125" style="1496" customWidth="1"/>
    <col min="494" max="494" width="8.44140625" style="1496" customWidth="1"/>
    <col min="495" max="496" width="9.44140625" style="1496" customWidth="1"/>
    <col min="497" max="497" width="12.44140625" style="1496" customWidth="1"/>
    <col min="498" max="498" width="11.109375" style="1496" customWidth="1"/>
    <col min="499" max="499" width="10" style="1496" customWidth="1"/>
    <col min="500" max="500" width="10.44140625" style="1496" customWidth="1"/>
    <col min="501" max="501" width="9.88671875" style="1496" customWidth="1"/>
    <col min="502" max="503" width="11" style="1496" customWidth="1"/>
    <col min="504" max="524" width="9.88671875" style="1496" customWidth="1"/>
    <col min="525" max="527" width="11" style="1496" customWidth="1"/>
    <col min="528" max="528" width="13.33203125" style="1496" customWidth="1"/>
    <col min="529" max="529" width="14.88671875" style="1496" customWidth="1"/>
    <col min="530" max="534" width="14.6640625" style="1496" customWidth="1"/>
    <col min="535" max="535" width="20.109375" style="1496" customWidth="1"/>
    <col min="536" max="536" width="21.44140625" style="1496" customWidth="1"/>
    <col min="537" max="537" width="20.33203125" style="1496" customWidth="1"/>
    <col min="538" max="739" width="8.88671875" style="1496"/>
    <col min="740" max="740" width="2.6640625" style="1496" customWidth="1"/>
    <col min="741" max="741" width="3.44140625" style="1496" customWidth="1"/>
    <col min="742" max="742" width="4.88671875" style="1496" customWidth="1"/>
    <col min="743" max="743" width="33.44140625" style="1496" customWidth="1"/>
    <col min="744" max="744" width="16.88671875" style="1496" customWidth="1"/>
    <col min="745" max="745" width="12.44140625" style="1496" customWidth="1"/>
    <col min="746" max="746" width="10.33203125" style="1496" customWidth="1"/>
    <col min="747" max="747" width="12.44140625" style="1496" customWidth="1"/>
    <col min="748" max="748" width="14.6640625" style="1496" customWidth="1"/>
    <col min="749" max="749" width="13.33203125" style="1496" customWidth="1"/>
    <col min="750" max="750" width="8.44140625" style="1496" customWidth="1"/>
    <col min="751" max="752" width="9.44140625" style="1496" customWidth="1"/>
    <col min="753" max="753" width="12.44140625" style="1496" customWidth="1"/>
    <col min="754" max="754" width="11.109375" style="1496" customWidth="1"/>
    <col min="755" max="755" width="10" style="1496" customWidth="1"/>
    <col min="756" max="756" width="10.44140625" style="1496" customWidth="1"/>
    <col min="757" max="757" width="9.88671875" style="1496" customWidth="1"/>
    <col min="758" max="759" width="11" style="1496" customWidth="1"/>
    <col min="760" max="780" width="9.88671875" style="1496" customWidth="1"/>
    <col min="781" max="783" width="11" style="1496" customWidth="1"/>
    <col min="784" max="784" width="13.33203125" style="1496" customWidth="1"/>
    <col min="785" max="785" width="14.88671875" style="1496" customWidth="1"/>
    <col min="786" max="790" width="14.6640625" style="1496" customWidth="1"/>
    <col min="791" max="791" width="20.109375" style="1496" customWidth="1"/>
    <col min="792" max="792" width="21.44140625" style="1496" customWidth="1"/>
    <col min="793" max="793" width="20.33203125" style="1496" customWidth="1"/>
    <col min="794" max="995" width="8.88671875" style="1496"/>
    <col min="996" max="996" width="2.6640625" style="1496" customWidth="1"/>
    <col min="997" max="997" width="3.44140625" style="1496" customWidth="1"/>
    <col min="998" max="998" width="4.88671875" style="1496" customWidth="1"/>
    <col min="999" max="999" width="33.44140625" style="1496" customWidth="1"/>
    <col min="1000" max="1000" width="16.88671875" style="1496" customWidth="1"/>
    <col min="1001" max="1001" width="12.44140625" style="1496" customWidth="1"/>
    <col min="1002" max="1002" width="10.33203125" style="1496" customWidth="1"/>
    <col min="1003" max="1003" width="12.44140625" style="1496" customWidth="1"/>
    <col min="1004" max="1004" width="14.6640625" style="1496" customWidth="1"/>
    <col min="1005" max="1005" width="13.33203125" style="1496" customWidth="1"/>
    <col min="1006" max="1006" width="8.44140625" style="1496" customWidth="1"/>
    <col min="1007" max="1008" width="9.44140625" style="1496" customWidth="1"/>
    <col min="1009" max="1009" width="12.44140625" style="1496" customWidth="1"/>
    <col min="1010" max="1010" width="11.109375" style="1496" customWidth="1"/>
    <col min="1011" max="1011" width="10" style="1496" customWidth="1"/>
    <col min="1012" max="1012" width="10.44140625" style="1496" customWidth="1"/>
    <col min="1013" max="1013" width="9.88671875" style="1496" customWidth="1"/>
    <col min="1014" max="1015" width="11" style="1496" customWidth="1"/>
    <col min="1016" max="1036" width="9.88671875" style="1496" customWidth="1"/>
    <col min="1037" max="1039" width="11" style="1496" customWidth="1"/>
    <col min="1040" max="1040" width="13.33203125" style="1496" customWidth="1"/>
    <col min="1041" max="1041" width="14.88671875" style="1496" customWidth="1"/>
    <col min="1042" max="1046" width="14.6640625" style="1496" customWidth="1"/>
    <col min="1047" max="1047" width="20.109375" style="1496" customWidth="1"/>
    <col min="1048" max="1048" width="21.44140625" style="1496" customWidth="1"/>
    <col min="1049" max="1049" width="20.33203125" style="1496" customWidth="1"/>
    <col min="1050" max="1251" width="8.88671875" style="1496"/>
    <col min="1252" max="1252" width="2.6640625" style="1496" customWidth="1"/>
    <col min="1253" max="1253" width="3.44140625" style="1496" customWidth="1"/>
    <col min="1254" max="1254" width="4.88671875" style="1496" customWidth="1"/>
    <col min="1255" max="1255" width="33.44140625" style="1496" customWidth="1"/>
    <col min="1256" max="1256" width="16.88671875" style="1496" customWidth="1"/>
    <col min="1257" max="1257" width="12.44140625" style="1496" customWidth="1"/>
    <col min="1258" max="1258" width="10.33203125" style="1496" customWidth="1"/>
    <col min="1259" max="1259" width="12.44140625" style="1496" customWidth="1"/>
    <col min="1260" max="1260" width="14.6640625" style="1496" customWidth="1"/>
    <col min="1261" max="1261" width="13.33203125" style="1496" customWidth="1"/>
    <col min="1262" max="1262" width="8.44140625" style="1496" customWidth="1"/>
    <col min="1263" max="1264" width="9.44140625" style="1496" customWidth="1"/>
    <col min="1265" max="1265" width="12.44140625" style="1496" customWidth="1"/>
    <col min="1266" max="1266" width="11.109375" style="1496" customWidth="1"/>
    <col min="1267" max="1267" width="10" style="1496" customWidth="1"/>
    <col min="1268" max="1268" width="10.44140625" style="1496" customWidth="1"/>
    <col min="1269" max="1269" width="9.88671875" style="1496" customWidth="1"/>
    <col min="1270" max="1271" width="11" style="1496" customWidth="1"/>
    <col min="1272" max="1292" width="9.88671875" style="1496" customWidth="1"/>
    <col min="1293" max="1295" width="11" style="1496" customWidth="1"/>
    <col min="1296" max="1296" width="13.33203125" style="1496" customWidth="1"/>
    <col min="1297" max="1297" width="14.88671875" style="1496" customWidth="1"/>
    <col min="1298" max="1302" width="14.6640625" style="1496" customWidth="1"/>
    <col min="1303" max="1303" width="20.109375" style="1496" customWidth="1"/>
    <col min="1304" max="1304" width="21.44140625" style="1496" customWidth="1"/>
    <col min="1305" max="1305" width="20.33203125" style="1496" customWidth="1"/>
    <col min="1306" max="1507" width="8.88671875" style="1496"/>
    <col min="1508" max="1508" width="2.6640625" style="1496" customWidth="1"/>
    <col min="1509" max="1509" width="3.44140625" style="1496" customWidth="1"/>
    <col min="1510" max="1510" width="4.88671875" style="1496" customWidth="1"/>
    <col min="1511" max="1511" width="33.44140625" style="1496" customWidth="1"/>
    <col min="1512" max="1512" width="16.88671875" style="1496" customWidth="1"/>
    <col min="1513" max="1513" width="12.44140625" style="1496" customWidth="1"/>
    <col min="1514" max="1514" width="10.33203125" style="1496" customWidth="1"/>
    <col min="1515" max="1515" width="12.44140625" style="1496" customWidth="1"/>
    <col min="1516" max="1516" width="14.6640625" style="1496" customWidth="1"/>
    <col min="1517" max="1517" width="13.33203125" style="1496" customWidth="1"/>
    <col min="1518" max="1518" width="8.44140625" style="1496" customWidth="1"/>
    <col min="1519" max="1520" width="9.44140625" style="1496" customWidth="1"/>
    <col min="1521" max="1521" width="12.44140625" style="1496" customWidth="1"/>
    <col min="1522" max="1522" width="11.109375" style="1496" customWidth="1"/>
    <col min="1523" max="1523" width="10" style="1496" customWidth="1"/>
    <col min="1524" max="1524" width="10.44140625" style="1496" customWidth="1"/>
    <col min="1525" max="1525" width="9.88671875" style="1496" customWidth="1"/>
    <col min="1526" max="1527" width="11" style="1496" customWidth="1"/>
    <col min="1528" max="1548" width="9.88671875" style="1496" customWidth="1"/>
    <col min="1549" max="1551" width="11" style="1496" customWidth="1"/>
    <col min="1552" max="1552" width="13.33203125" style="1496" customWidth="1"/>
    <col min="1553" max="1553" width="14.88671875" style="1496" customWidth="1"/>
    <col min="1554" max="1558" width="14.6640625" style="1496" customWidth="1"/>
    <col min="1559" max="1559" width="20.109375" style="1496" customWidth="1"/>
    <col min="1560" max="1560" width="21.44140625" style="1496" customWidth="1"/>
    <col min="1561" max="1561" width="20.33203125" style="1496" customWidth="1"/>
    <col min="1562" max="1763" width="8.88671875" style="1496"/>
    <col min="1764" max="1764" width="2.6640625" style="1496" customWidth="1"/>
    <col min="1765" max="1765" width="3.44140625" style="1496" customWidth="1"/>
    <col min="1766" max="1766" width="4.88671875" style="1496" customWidth="1"/>
    <col min="1767" max="1767" width="33.44140625" style="1496" customWidth="1"/>
    <col min="1768" max="1768" width="16.88671875" style="1496" customWidth="1"/>
    <col min="1769" max="1769" width="12.44140625" style="1496" customWidth="1"/>
    <col min="1770" max="1770" width="10.33203125" style="1496" customWidth="1"/>
    <col min="1771" max="1771" width="12.44140625" style="1496" customWidth="1"/>
    <col min="1772" max="1772" width="14.6640625" style="1496" customWidth="1"/>
    <col min="1773" max="1773" width="13.33203125" style="1496" customWidth="1"/>
    <col min="1774" max="1774" width="8.44140625" style="1496" customWidth="1"/>
    <col min="1775" max="1776" width="9.44140625" style="1496" customWidth="1"/>
    <col min="1777" max="1777" width="12.44140625" style="1496" customWidth="1"/>
    <col min="1778" max="1778" width="11.109375" style="1496" customWidth="1"/>
    <col min="1779" max="1779" width="10" style="1496" customWidth="1"/>
    <col min="1780" max="1780" width="10.44140625" style="1496" customWidth="1"/>
    <col min="1781" max="1781" width="9.88671875" style="1496" customWidth="1"/>
    <col min="1782" max="1783" width="11" style="1496" customWidth="1"/>
    <col min="1784" max="1804" width="9.88671875" style="1496" customWidth="1"/>
    <col min="1805" max="1807" width="11" style="1496" customWidth="1"/>
    <col min="1808" max="1808" width="13.33203125" style="1496" customWidth="1"/>
    <col min="1809" max="1809" width="14.88671875" style="1496" customWidth="1"/>
    <col min="1810" max="1814" width="14.6640625" style="1496" customWidth="1"/>
    <col min="1815" max="1815" width="20.109375" style="1496" customWidth="1"/>
    <col min="1816" max="1816" width="21.44140625" style="1496" customWidth="1"/>
    <col min="1817" max="1817" width="20.33203125" style="1496" customWidth="1"/>
    <col min="1818" max="2019" width="8.88671875" style="1496"/>
    <col min="2020" max="2020" width="2.6640625" style="1496" customWidth="1"/>
    <col min="2021" max="2021" width="3.44140625" style="1496" customWidth="1"/>
    <col min="2022" max="2022" width="4.88671875" style="1496" customWidth="1"/>
    <col min="2023" max="2023" width="33.44140625" style="1496" customWidth="1"/>
    <col min="2024" max="2024" width="16.88671875" style="1496" customWidth="1"/>
    <col min="2025" max="2025" width="12.44140625" style="1496" customWidth="1"/>
    <col min="2026" max="2026" width="10.33203125" style="1496" customWidth="1"/>
    <col min="2027" max="2027" width="12.44140625" style="1496" customWidth="1"/>
    <col min="2028" max="2028" width="14.6640625" style="1496" customWidth="1"/>
    <col min="2029" max="2029" width="13.33203125" style="1496" customWidth="1"/>
    <col min="2030" max="2030" width="8.44140625" style="1496" customWidth="1"/>
    <col min="2031" max="2032" width="9.44140625" style="1496" customWidth="1"/>
    <col min="2033" max="2033" width="12.44140625" style="1496" customWidth="1"/>
    <col min="2034" max="2034" width="11.109375" style="1496" customWidth="1"/>
    <col min="2035" max="2035" width="10" style="1496" customWidth="1"/>
    <col min="2036" max="2036" width="10.44140625" style="1496" customWidth="1"/>
    <col min="2037" max="2037" width="9.88671875" style="1496" customWidth="1"/>
    <col min="2038" max="2039" width="11" style="1496" customWidth="1"/>
    <col min="2040" max="2060" width="9.88671875" style="1496" customWidth="1"/>
    <col min="2061" max="2063" width="11" style="1496" customWidth="1"/>
    <col min="2064" max="2064" width="13.33203125" style="1496" customWidth="1"/>
    <col min="2065" max="2065" width="14.88671875" style="1496" customWidth="1"/>
    <col min="2066" max="2070" width="14.6640625" style="1496" customWidth="1"/>
    <col min="2071" max="2071" width="20.109375" style="1496" customWidth="1"/>
    <col min="2072" max="2072" width="21.44140625" style="1496" customWidth="1"/>
    <col min="2073" max="2073" width="20.33203125" style="1496" customWidth="1"/>
    <col min="2074" max="2275" width="8.88671875" style="1496"/>
    <col min="2276" max="2276" width="2.6640625" style="1496" customWidth="1"/>
    <col min="2277" max="2277" width="3.44140625" style="1496" customWidth="1"/>
    <col min="2278" max="2278" width="4.88671875" style="1496" customWidth="1"/>
    <col min="2279" max="2279" width="33.44140625" style="1496" customWidth="1"/>
    <col min="2280" max="2280" width="16.88671875" style="1496" customWidth="1"/>
    <col min="2281" max="2281" width="12.44140625" style="1496" customWidth="1"/>
    <col min="2282" max="2282" width="10.33203125" style="1496" customWidth="1"/>
    <col min="2283" max="2283" width="12.44140625" style="1496" customWidth="1"/>
    <col min="2284" max="2284" width="14.6640625" style="1496" customWidth="1"/>
    <col min="2285" max="2285" width="13.33203125" style="1496" customWidth="1"/>
    <col min="2286" max="2286" width="8.44140625" style="1496" customWidth="1"/>
    <col min="2287" max="2288" width="9.44140625" style="1496" customWidth="1"/>
    <col min="2289" max="2289" width="12.44140625" style="1496" customWidth="1"/>
    <col min="2290" max="2290" width="11.109375" style="1496" customWidth="1"/>
    <col min="2291" max="2291" width="10" style="1496" customWidth="1"/>
    <col min="2292" max="2292" width="10.44140625" style="1496" customWidth="1"/>
    <col min="2293" max="2293" width="9.88671875" style="1496" customWidth="1"/>
    <col min="2294" max="2295" width="11" style="1496" customWidth="1"/>
    <col min="2296" max="2316" width="9.88671875" style="1496" customWidth="1"/>
    <col min="2317" max="2319" width="11" style="1496" customWidth="1"/>
    <col min="2320" max="2320" width="13.33203125" style="1496" customWidth="1"/>
    <col min="2321" max="2321" width="14.88671875" style="1496" customWidth="1"/>
    <col min="2322" max="2326" width="14.6640625" style="1496" customWidth="1"/>
    <col min="2327" max="2327" width="20.109375" style="1496" customWidth="1"/>
    <col min="2328" max="2328" width="21.44140625" style="1496" customWidth="1"/>
    <col min="2329" max="2329" width="20.33203125" style="1496" customWidth="1"/>
    <col min="2330" max="2531" width="8.88671875" style="1496"/>
    <col min="2532" max="2532" width="2.6640625" style="1496" customWidth="1"/>
    <col min="2533" max="2533" width="3.44140625" style="1496" customWidth="1"/>
    <col min="2534" max="2534" width="4.88671875" style="1496" customWidth="1"/>
    <col min="2535" max="2535" width="33.44140625" style="1496" customWidth="1"/>
    <col min="2536" max="2536" width="16.88671875" style="1496" customWidth="1"/>
    <col min="2537" max="2537" width="12.44140625" style="1496" customWidth="1"/>
    <col min="2538" max="2538" width="10.33203125" style="1496" customWidth="1"/>
    <col min="2539" max="2539" width="12.44140625" style="1496" customWidth="1"/>
    <col min="2540" max="2540" width="14.6640625" style="1496" customWidth="1"/>
    <col min="2541" max="2541" width="13.33203125" style="1496" customWidth="1"/>
    <col min="2542" max="2542" width="8.44140625" style="1496" customWidth="1"/>
    <col min="2543" max="2544" width="9.44140625" style="1496" customWidth="1"/>
    <col min="2545" max="2545" width="12.44140625" style="1496" customWidth="1"/>
    <col min="2546" max="2546" width="11.109375" style="1496" customWidth="1"/>
    <col min="2547" max="2547" width="10" style="1496" customWidth="1"/>
    <col min="2548" max="2548" width="10.44140625" style="1496" customWidth="1"/>
    <col min="2549" max="2549" width="9.88671875" style="1496" customWidth="1"/>
    <col min="2550" max="2551" width="11" style="1496" customWidth="1"/>
    <col min="2552" max="2572" width="9.88671875" style="1496" customWidth="1"/>
    <col min="2573" max="2575" width="11" style="1496" customWidth="1"/>
    <col min="2576" max="2576" width="13.33203125" style="1496" customWidth="1"/>
    <col min="2577" max="2577" width="14.88671875" style="1496" customWidth="1"/>
    <col min="2578" max="2582" width="14.6640625" style="1496" customWidth="1"/>
    <col min="2583" max="2583" width="20.109375" style="1496" customWidth="1"/>
    <col min="2584" max="2584" width="21.44140625" style="1496" customWidth="1"/>
    <col min="2585" max="2585" width="20.33203125" style="1496" customWidth="1"/>
    <col min="2586" max="2787" width="8.88671875" style="1496"/>
    <col min="2788" max="2788" width="2.6640625" style="1496" customWidth="1"/>
    <col min="2789" max="2789" width="3.44140625" style="1496" customWidth="1"/>
    <col min="2790" max="2790" width="4.88671875" style="1496" customWidth="1"/>
    <col min="2791" max="2791" width="33.44140625" style="1496" customWidth="1"/>
    <col min="2792" max="2792" width="16.88671875" style="1496" customWidth="1"/>
    <col min="2793" max="2793" width="12.44140625" style="1496" customWidth="1"/>
    <col min="2794" max="2794" width="10.33203125" style="1496" customWidth="1"/>
    <col min="2795" max="2795" width="12.44140625" style="1496" customWidth="1"/>
    <col min="2796" max="2796" width="14.6640625" style="1496" customWidth="1"/>
    <col min="2797" max="2797" width="13.33203125" style="1496" customWidth="1"/>
    <col min="2798" max="2798" width="8.44140625" style="1496" customWidth="1"/>
    <col min="2799" max="2800" width="9.44140625" style="1496" customWidth="1"/>
    <col min="2801" max="2801" width="12.44140625" style="1496" customWidth="1"/>
    <col min="2802" max="2802" width="11.109375" style="1496" customWidth="1"/>
    <col min="2803" max="2803" width="10" style="1496" customWidth="1"/>
    <col min="2804" max="2804" width="10.44140625" style="1496" customWidth="1"/>
    <col min="2805" max="2805" width="9.88671875" style="1496" customWidth="1"/>
    <col min="2806" max="2807" width="11" style="1496" customWidth="1"/>
    <col min="2808" max="2828" width="9.88671875" style="1496" customWidth="1"/>
    <col min="2829" max="2831" width="11" style="1496" customWidth="1"/>
    <col min="2832" max="2832" width="13.33203125" style="1496" customWidth="1"/>
    <col min="2833" max="2833" width="14.88671875" style="1496" customWidth="1"/>
    <col min="2834" max="2838" width="14.6640625" style="1496" customWidth="1"/>
    <col min="2839" max="2839" width="20.109375" style="1496" customWidth="1"/>
    <col min="2840" max="2840" width="21.44140625" style="1496" customWidth="1"/>
    <col min="2841" max="2841" width="20.33203125" style="1496" customWidth="1"/>
    <col min="2842" max="3043" width="8.88671875" style="1496"/>
    <col min="3044" max="3044" width="2.6640625" style="1496" customWidth="1"/>
    <col min="3045" max="3045" width="3.44140625" style="1496" customWidth="1"/>
    <col min="3046" max="3046" width="4.88671875" style="1496" customWidth="1"/>
    <col min="3047" max="3047" width="33.44140625" style="1496" customWidth="1"/>
    <col min="3048" max="3048" width="16.88671875" style="1496" customWidth="1"/>
    <col min="3049" max="3049" width="12.44140625" style="1496" customWidth="1"/>
    <col min="3050" max="3050" width="10.33203125" style="1496" customWidth="1"/>
    <col min="3051" max="3051" width="12.44140625" style="1496" customWidth="1"/>
    <col min="3052" max="3052" width="14.6640625" style="1496" customWidth="1"/>
    <col min="3053" max="3053" width="13.33203125" style="1496" customWidth="1"/>
    <col min="3054" max="3054" width="8.44140625" style="1496" customWidth="1"/>
    <col min="3055" max="3056" width="9.44140625" style="1496" customWidth="1"/>
    <col min="3057" max="3057" width="12.44140625" style="1496" customWidth="1"/>
    <col min="3058" max="3058" width="11.109375" style="1496" customWidth="1"/>
    <col min="3059" max="3059" width="10" style="1496" customWidth="1"/>
    <col min="3060" max="3060" width="10.44140625" style="1496" customWidth="1"/>
    <col min="3061" max="3061" width="9.88671875" style="1496" customWidth="1"/>
    <col min="3062" max="3063" width="11" style="1496" customWidth="1"/>
    <col min="3064" max="3084" width="9.88671875" style="1496" customWidth="1"/>
    <col min="3085" max="3087" width="11" style="1496" customWidth="1"/>
    <col min="3088" max="3088" width="13.33203125" style="1496" customWidth="1"/>
    <col min="3089" max="3089" width="14.88671875" style="1496" customWidth="1"/>
    <col min="3090" max="3094" width="14.6640625" style="1496" customWidth="1"/>
    <col min="3095" max="3095" width="20.109375" style="1496" customWidth="1"/>
    <col min="3096" max="3096" width="21.44140625" style="1496" customWidth="1"/>
    <col min="3097" max="3097" width="20.33203125" style="1496" customWidth="1"/>
    <col min="3098" max="3299" width="8.88671875" style="1496"/>
    <col min="3300" max="3300" width="2.6640625" style="1496" customWidth="1"/>
    <col min="3301" max="3301" width="3.44140625" style="1496" customWidth="1"/>
    <col min="3302" max="3302" width="4.88671875" style="1496" customWidth="1"/>
    <col min="3303" max="3303" width="33.44140625" style="1496" customWidth="1"/>
    <col min="3304" max="3304" width="16.88671875" style="1496" customWidth="1"/>
    <col min="3305" max="3305" width="12.44140625" style="1496" customWidth="1"/>
    <col min="3306" max="3306" width="10.33203125" style="1496" customWidth="1"/>
    <col min="3307" max="3307" width="12.44140625" style="1496" customWidth="1"/>
    <col min="3308" max="3308" width="14.6640625" style="1496" customWidth="1"/>
    <col min="3309" max="3309" width="13.33203125" style="1496" customWidth="1"/>
    <col min="3310" max="3310" width="8.44140625" style="1496" customWidth="1"/>
    <col min="3311" max="3312" width="9.44140625" style="1496" customWidth="1"/>
    <col min="3313" max="3313" width="12.44140625" style="1496" customWidth="1"/>
    <col min="3314" max="3314" width="11.109375" style="1496" customWidth="1"/>
    <col min="3315" max="3315" width="10" style="1496" customWidth="1"/>
    <col min="3316" max="3316" width="10.44140625" style="1496" customWidth="1"/>
    <col min="3317" max="3317" width="9.88671875" style="1496" customWidth="1"/>
    <col min="3318" max="3319" width="11" style="1496" customWidth="1"/>
    <col min="3320" max="3340" width="9.88671875" style="1496" customWidth="1"/>
    <col min="3341" max="3343" width="11" style="1496" customWidth="1"/>
    <col min="3344" max="3344" width="13.33203125" style="1496" customWidth="1"/>
    <col min="3345" max="3345" width="14.88671875" style="1496" customWidth="1"/>
    <col min="3346" max="3350" width="14.6640625" style="1496" customWidth="1"/>
    <col min="3351" max="3351" width="20.109375" style="1496" customWidth="1"/>
    <col min="3352" max="3352" width="21.44140625" style="1496" customWidth="1"/>
    <col min="3353" max="3353" width="20.33203125" style="1496" customWidth="1"/>
    <col min="3354" max="3555" width="8.88671875" style="1496"/>
    <col min="3556" max="3556" width="2.6640625" style="1496" customWidth="1"/>
    <col min="3557" max="3557" width="3.44140625" style="1496" customWidth="1"/>
    <col min="3558" max="3558" width="4.88671875" style="1496" customWidth="1"/>
    <col min="3559" max="3559" width="33.44140625" style="1496" customWidth="1"/>
    <col min="3560" max="3560" width="16.88671875" style="1496" customWidth="1"/>
    <col min="3561" max="3561" width="12.44140625" style="1496" customWidth="1"/>
    <col min="3562" max="3562" width="10.33203125" style="1496" customWidth="1"/>
    <col min="3563" max="3563" width="12.44140625" style="1496" customWidth="1"/>
    <col min="3564" max="3564" width="14.6640625" style="1496" customWidth="1"/>
    <col min="3565" max="3565" width="13.33203125" style="1496" customWidth="1"/>
    <col min="3566" max="3566" width="8.44140625" style="1496" customWidth="1"/>
    <col min="3567" max="3568" width="9.44140625" style="1496" customWidth="1"/>
    <col min="3569" max="3569" width="12.44140625" style="1496" customWidth="1"/>
    <col min="3570" max="3570" width="11.109375" style="1496" customWidth="1"/>
    <col min="3571" max="3571" width="10" style="1496" customWidth="1"/>
    <col min="3572" max="3572" width="10.44140625" style="1496" customWidth="1"/>
    <col min="3573" max="3573" width="9.88671875" style="1496" customWidth="1"/>
    <col min="3574" max="3575" width="11" style="1496" customWidth="1"/>
    <col min="3576" max="3596" width="9.88671875" style="1496" customWidth="1"/>
    <col min="3597" max="3599" width="11" style="1496" customWidth="1"/>
    <col min="3600" max="3600" width="13.33203125" style="1496" customWidth="1"/>
    <col min="3601" max="3601" width="14.88671875" style="1496" customWidth="1"/>
    <col min="3602" max="3606" width="14.6640625" style="1496" customWidth="1"/>
    <col min="3607" max="3607" width="20.109375" style="1496" customWidth="1"/>
    <col min="3608" max="3608" width="21.44140625" style="1496" customWidth="1"/>
    <col min="3609" max="3609" width="20.33203125" style="1496" customWidth="1"/>
    <col min="3610" max="3811" width="8.88671875" style="1496"/>
    <col min="3812" max="3812" width="2.6640625" style="1496" customWidth="1"/>
    <col min="3813" max="3813" width="3.44140625" style="1496" customWidth="1"/>
    <col min="3814" max="3814" width="4.88671875" style="1496" customWidth="1"/>
    <col min="3815" max="3815" width="33.44140625" style="1496" customWidth="1"/>
    <col min="3816" max="3816" width="16.88671875" style="1496" customWidth="1"/>
    <col min="3817" max="3817" width="12.44140625" style="1496" customWidth="1"/>
    <col min="3818" max="3818" width="10.33203125" style="1496" customWidth="1"/>
    <col min="3819" max="3819" width="12.44140625" style="1496" customWidth="1"/>
    <col min="3820" max="3820" width="14.6640625" style="1496" customWidth="1"/>
    <col min="3821" max="3821" width="13.33203125" style="1496" customWidth="1"/>
    <col min="3822" max="3822" width="8.44140625" style="1496" customWidth="1"/>
    <col min="3823" max="3824" width="9.44140625" style="1496" customWidth="1"/>
    <col min="3825" max="3825" width="12.44140625" style="1496" customWidth="1"/>
    <col min="3826" max="3826" width="11.109375" style="1496" customWidth="1"/>
    <col min="3827" max="3827" width="10" style="1496" customWidth="1"/>
    <col min="3828" max="3828" width="10.44140625" style="1496" customWidth="1"/>
    <col min="3829" max="3829" width="9.88671875" style="1496" customWidth="1"/>
    <col min="3830" max="3831" width="11" style="1496" customWidth="1"/>
    <col min="3832" max="3852" width="9.88671875" style="1496" customWidth="1"/>
    <col min="3853" max="3855" width="11" style="1496" customWidth="1"/>
    <col min="3856" max="3856" width="13.33203125" style="1496" customWidth="1"/>
    <col min="3857" max="3857" width="14.88671875" style="1496" customWidth="1"/>
    <col min="3858" max="3862" width="14.6640625" style="1496" customWidth="1"/>
    <col min="3863" max="3863" width="20.109375" style="1496" customWidth="1"/>
    <col min="3864" max="3864" width="21.44140625" style="1496" customWidth="1"/>
    <col min="3865" max="3865" width="20.33203125" style="1496" customWidth="1"/>
    <col min="3866" max="4067" width="8.88671875" style="1496"/>
    <col min="4068" max="4068" width="2.6640625" style="1496" customWidth="1"/>
    <col min="4069" max="4069" width="3.44140625" style="1496" customWidth="1"/>
    <col min="4070" max="4070" width="4.88671875" style="1496" customWidth="1"/>
    <col min="4071" max="4071" width="33.44140625" style="1496" customWidth="1"/>
    <col min="4072" max="4072" width="16.88671875" style="1496" customWidth="1"/>
    <col min="4073" max="4073" width="12.44140625" style="1496" customWidth="1"/>
    <col min="4074" max="4074" width="10.33203125" style="1496" customWidth="1"/>
    <col min="4075" max="4075" width="12.44140625" style="1496" customWidth="1"/>
    <col min="4076" max="4076" width="14.6640625" style="1496" customWidth="1"/>
    <col min="4077" max="4077" width="13.33203125" style="1496" customWidth="1"/>
    <col min="4078" max="4078" width="8.44140625" style="1496" customWidth="1"/>
    <col min="4079" max="4080" width="9.44140625" style="1496" customWidth="1"/>
    <col min="4081" max="4081" width="12.44140625" style="1496" customWidth="1"/>
    <col min="4082" max="4082" width="11.109375" style="1496" customWidth="1"/>
    <col min="4083" max="4083" width="10" style="1496" customWidth="1"/>
    <col min="4084" max="4084" width="10.44140625" style="1496" customWidth="1"/>
    <col min="4085" max="4085" width="9.88671875" style="1496" customWidth="1"/>
    <col min="4086" max="4087" width="11" style="1496" customWidth="1"/>
    <col min="4088" max="4108" width="9.88671875" style="1496" customWidth="1"/>
    <col min="4109" max="4111" width="11" style="1496" customWidth="1"/>
    <col min="4112" max="4112" width="13.33203125" style="1496" customWidth="1"/>
    <col min="4113" max="4113" width="14.88671875" style="1496" customWidth="1"/>
    <col min="4114" max="4118" width="14.6640625" style="1496" customWidth="1"/>
    <col min="4119" max="4119" width="20.109375" style="1496" customWidth="1"/>
    <col min="4120" max="4120" width="21.44140625" style="1496" customWidth="1"/>
    <col min="4121" max="4121" width="20.33203125" style="1496" customWidth="1"/>
    <col min="4122" max="4323" width="8.88671875" style="1496"/>
    <col min="4324" max="4324" width="2.6640625" style="1496" customWidth="1"/>
    <col min="4325" max="4325" width="3.44140625" style="1496" customWidth="1"/>
    <col min="4326" max="4326" width="4.88671875" style="1496" customWidth="1"/>
    <col min="4327" max="4327" width="33.44140625" style="1496" customWidth="1"/>
    <col min="4328" max="4328" width="16.88671875" style="1496" customWidth="1"/>
    <col min="4329" max="4329" width="12.44140625" style="1496" customWidth="1"/>
    <col min="4330" max="4330" width="10.33203125" style="1496" customWidth="1"/>
    <col min="4331" max="4331" width="12.44140625" style="1496" customWidth="1"/>
    <col min="4332" max="4332" width="14.6640625" style="1496" customWidth="1"/>
    <col min="4333" max="4333" width="13.33203125" style="1496" customWidth="1"/>
    <col min="4334" max="4334" width="8.44140625" style="1496" customWidth="1"/>
    <col min="4335" max="4336" width="9.44140625" style="1496" customWidth="1"/>
    <col min="4337" max="4337" width="12.44140625" style="1496" customWidth="1"/>
    <col min="4338" max="4338" width="11.109375" style="1496" customWidth="1"/>
    <col min="4339" max="4339" width="10" style="1496" customWidth="1"/>
    <col min="4340" max="4340" width="10.44140625" style="1496" customWidth="1"/>
    <col min="4341" max="4341" width="9.88671875" style="1496" customWidth="1"/>
    <col min="4342" max="4343" width="11" style="1496" customWidth="1"/>
    <col min="4344" max="4364" width="9.88671875" style="1496" customWidth="1"/>
    <col min="4365" max="4367" width="11" style="1496" customWidth="1"/>
    <col min="4368" max="4368" width="13.33203125" style="1496" customWidth="1"/>
    <col min="4369" max="4369" width="14.88671875" style="1496" customWidth="1"/>
    <col min="4370" max="4374" width="14.6640625" style="1496" customWidth="1"/>
    <col min="4375" max="4375" width="20.109375" style="1496" customWidth="1"/>
    <col min="4376" max="4376" width="21.44140625" style="1496" customWidth="1"/>
    <col min="4377" max="4377" width="20.33203125" style="1496" customWidth="1"/>
    <col min="4378" max="4579" width="8.88671875" style="1496"/>
    <col min="4580" max="4580" width="2.6640625" style="1496" customWidth="1"/>
    <col min="4581" max="4581" width="3.44140625" style="1496" customWidth="1"/>
    <col min="4582" max="4582" width="4.88671875" style="1496" customWidth="1"/>
    <col min="4583" max="4583" width="33.44140625" style="1496" customWidth="1"/>
    <col min="4584" max="4584" width="16.88671875" style="1496" customWidth="1"/>
    <col min="4585" max="4585" width="12.44140625" style="1496" customWidth="1"/>
    <col min="4586" max="4586" width="10.33203125" style="1496" customWidth="1"/>
    <col min="4587" max="4587" width="12.44140625" style="1496" customWidth="1"/>
    <col min="4588" max="4588" width="14.6640625" style="1496" customWidth="1"/>
    <col min="4589" max="4589" width="13.33203125" style="1496" customWidth="1"/>
    <col min="4590" max="4590" width="8.44140625" style="1496" customWidth="1"/>
    <col min="4591" max="4592" width="9.44140625" style="1496" customWidth="1"/>
    <col min="4593" max="4593" width="12.44140625" style="1496" customWidth="1"/>
    <col min="4594" max="4594" width="11.109375" style="1496" customWidth="1"/>
    <col min="4595" max="4595" width="10" style="1496" customWidth="1"/>
    <col min="4596" max="4596" width="10.44140625" style="1496" customWidth="1"/>
    <col min="4597" max="4597" width="9.88671875" style="1496" customWidth="1"/>
    <col min="4598" max="4599" width="11" style="1496" customWidth="1"/>
    <col min="4600" max="4620" width="9.88671875" style="1496" customWidth="1"/>
    <col min="4621" max="4623" width="11" style="1496" customWidth="1"/>
    <col min="4624" max="4624" width="13.33203125" style="1496" customWidth="1"/>
    <col min="4625" max="4625" width="14.88671875" style="1496" customWidth="1"/>
    <col min="4626" max="4630" width="14.6640625" style="1496" customWidth="1"/>
    <col min="4631" max="4631" width="20.109375" style="1496" customWidth="1"/>
    <col min="4632" max="4632" width="21.44140625" style="1496" customWidth="1"/>
    <col min="4633" max="4633" width="20.33203125" style="1496" customWidth="1"/>
    <col min="4634" max="4835" width="8.88671875" style="1496"/>
    <col min="4836" max="4836" width="2.6640625" style="1496" customWidth="1"/>
    <col min="4837" max="4837" width="3.44140625" style="1496" customWidth="1"/>
    <col min="4838" max="4838" width="4.88671875" style="1496" customWidth="1"/>
    <col min="4839" max="4839" width="33.44140625" style="1496" customWidth="1"/>
    <col min="4840" max="4840" width="16.88671875" style="1496" customWidth="1"/>
    <col min="4841" max="4841" width="12.44140625" style="1496" customWidth="1"/>
    <col min="4842" max="4842" width="10.33203125" style="1496" customWidth="1"/>
    <col min="4843" max="4843" width="12.44140625" style="1496" customWidth="1"/>
    <col min="4844" max="4844" width="14.6640625" style="1496" customWidth="1"/>
    <col min="4845" max="4845" width="13.33203125" style="1496" customWidth="1"/>
    <col min="4846" max="4846" width="8.44140625" style="1496" customWidth="1"/>
    <col min="4847" max="4848" width="9.44140625" style="1496" customWidth="1"/>
    <col min="4849" max="4849" width="12.44140625" style="1496" customWidth="1"/>
    <col min="4850" max="4850" width="11.109375" style="1496" customWidth="1"/>
    <col min="4851" max="4851" width="10" style="1496" customWidth="1"/>
    <col min="4852" max="4852" width="10.44140625" style="1496" customWidth="1"/>
    <col min="4853" max="4853" width="9.88671875" style="1496" customWidth="1"/>
    <col min="4854" max="4855" width="11" style="1496" customWidth="1"/>
    <col min="4856" max="4876" width="9.88671875" style="1496" customWidth="1"/>
    <col min="4877" max="4879" width="11" style="1496" customWidth="1"/>
    <col min="4880" max="4880" width="13.33203125" style="1496" customWidth="1"/>
    <col min="4881" max="4881" width="14.88671875" style="1496" customWidth="1"/>
    <col min="4882" max="4886" width="14.6640625" style="1496" customWidth="1"/>
    <col min="4887" max="4887" width="20.109375" style="1496" customWidth="1"/>
    <col min="4888" max="4888" width="21.44140625" style="1496" customWidth="1"/>
    <col min="4889" max="4889" width="20.33203125" style="1496" customWidth="1"/>
    <col min="4890" max="5091" width="8.88671875" style="1496"/>
    <col min="5092" max="5092" width="2.6640625" style="1496" customWidth="1"/>
    <col min="5093" max="5093" width="3.44140625" style="1496" customWidth="1"/>
    <col min="5094" max="5094" width="4.88671875" style="1496" customWidth="1"/>
    <col min="5095" max="5095" width="33.44140625" style="1496" customWidth="1"/>
    <col min="5096" max="5096" width="16.88671875" style="1496" customWidth="1"/>
    <col min="5097" max="5097" width="12.44140625" style="1496" customWidth="1"/>
    <col min="5098" max="5098" width="10.33203125" style="1496" customWidth="1"/>
    <col min="5099" max="5099" width="12.44140625" style="1496" customWidth="1"/>
    <col min="5100" max="5100" width="14.6640625" style="1496" customWidth="1"/>
    <col min="5101" max="5101" width="13.33203125" style="1496" customWidth="1"/>
    <col min="5102" max="5102" width="8.44140625" style="1496" customWidth="1"/>
    <col min="5103" max="5104" width="9.44140625" style="1496" customWidth="1"/>
    <col min="5105" max="5105" width="12.44140625" style="1496" customWidth="1"/>
    <col min="5106" max="5106" width="11.109375" style="1496" customWidth="1"/>
    <col min="5107" max="5107" width="10" style="1496" customWidth="1"/>
    <col min="5108" max="5108" width="10.44140625" style="1496" customWidth="1"/>
    <col min="5109" max="5109" width="9.88671875" style="1496" customWidth="1"/>
    <col min="5110" max="5111" width="11" style="1496" customWidth="1"/>
    <col min="5112" max="5132" width="9.88671875" style="1496" customWidth="1"/>
    <col min="5133" max="5135" width="11" style="1496" customWidth="1"/>
    <col min="5136" max="5136" width="13.33203125" style="1496" customWidth="1"/>
    <col min="5137" max="5137" width="14.88671875" style="1496" customWidth="1"/>
    <col min="5138" max="5142" width="14.6640625" style="1496" customWidth="1"/>
    <col min="5143" max="5143" width="20.109375" style="1496" customWidth="1"/>
    <col min="5144" max="5144" width="21.44140625" style="1496" customWidth="1"/>
    <col min="5145" max="5145" width="20.33203125" style="1496" customWidth="1"/>
    <col min="5146" max="5347" width="8.88671875" style="1496"/>
    <col min="5348" max="5348" width="2.6640625" style="1496" customWidth="1"/>
    <col min="5349" max="5349" width="3.44140625" style="1496" customWidth="1"/>
    <col min="5350" max="5350" width="4.88671875" style="1496" customWidth="1"/>
    <col min="5351" max="5351" width="33.44140625" style="1496" customWidth="1"/>
    <col min="5352" max="5352" width="16.88671875" style="1496" customWidth="1"/>
    <col min="5353" max="5353" width="12.44140625" style="1496" customWidth="1"/>
    <col min="5354" max="5354" width="10.33203125" style="1496" customWidth="1"/>
    <col min="5355" max="5355" width="12.44140625" style="1496" customWidth="1"/>
    <col min="5356" max="5356" width="14.6640625" style="1496" customWidth="1"/>
    <col min="5357" max="5357" width="13.33203125" style="1496" customWidth="1"/>
    <col min="5358" max="5358" width="8.44140625" style="1496" customWidth="1"/>
    <col min="5359" max="5360" width="9.44140625" style="1496" customWidth="1"/>
    <col min="5361" max="5361" width="12.44140625" style="1496" customWidth="1"/>
    <col min="5362" max="5362" width="11.109375" style="1496" customWidth="1"/>
    <col min="5363" max="5363" width="10" style="1496" customWidth="1"/>
    <col min="5364" max="5364" width="10.44140625" style="1496" customWidth="1"/>
    <col min="5365" max="5365" width="9.88671875" style="1496" customWidth="1"/>
    <col min="5366" max="5367" width="11" style="1496" customWidth="1"/>
    <col min="5368" max="5388" width="9.88671875" style="1496" customWidth="1"/>
    <col min="5389" max="5391" width="11" style="1496" customWidth="1"/>
    <col min="5392" max="5392" width="13.33203125" style="1496" customWidth="1"/>
    <col min="5393" max="5393" width="14.88671875" style="1496" customWidth="1"/>
    <col min="5394" max="5398" width="14.6640625" style="1496" customWidth="1"/>
    <col min="5399" max="5399" width="20.109375" style="1496" customWidth="1"/>
    <col min="5400" max="5400" width="21.44140625" style="1496" customWidth="1"/>
    <col min="5401" max="5401" width="20.33203125" style="1496" customWidth="1"/>
    <col min="5402" max="5603" width="8.88671875" style="1496"/>
    <col min="5604" max="5604" width="2.6640625" style="1496" customWidth="1"/>
    <col min="5605" max="5605" width="3.44140625" style="1496" customWidth="1"/>
    <col min="5606" max="5606" width="4.88671875" style="1496" customWidth="1"/>
    <col min="5607" max="5607" width="33.44140625" style="1496" customWidth="1"/>
    <col min="5608" max="5608" width="16.88671875" style="1496" customWidth="1"/>
    <col min="5609" max="5609" width="12.44140625" style="1496" customWidth="1"/>
    <col min="5610" max="5610" width="10.33203125" style="1496" customWidth="1"/>
    <col min="5611" max="5611" width="12.44140625" style="1496" customWidth="1"/>
    <col min="5612" max="5612" width="14.6640625" style="1496" customWidth="1"/>
    <col min="5613" max="5613" width="13.33203125" style="1496" customWidth="1"/>
    <col min="5614" max="5614" width="8.44140625" style="1496" customWidth="1"/>
    <col min="5615" max="5616" width="9.44140625" style="1496" customWidth="1"/>
    <col min="5617" max="5617" width="12.44140625" style="1496" customWidth="1"/>
    <col min="5618" max="5618" width="11.109375" style="1496" customWidth="1"/>
    <col min="5619" max="5619" width="10" style="1496" customWidth="1"/>
    <col min="5620" max="5620" width="10.44140625" style="1496" customWidth="1"/>
    <col min="5621" max="5621" width="9.88671875" style="1496" customWidth="1"/>
    <col min="5622" max="5623" width="11" style="1496" customWidth="1"/>
    <col min="5624" max="5644" width="9.88671875" style="1496" customWidth="1"/>
    <col min="5645" max="5647" width="11" style="1496" customWidth="1"/>
    <col min="5648" max="5648" width="13.33203125" style="1496" customWidth="1"/>
    <col min="5649" max="5649" width="14.88671875" style="1496" customWidth="1"/>
    <col min="5650" max="5654" width="14.6640625" style="1496" customWidth="1"/>
    <col min="5655" max="5655" width="20.109375" style="1496" customWidth="1"/>
    <col min="5656" max="5656" width="21.44140625" style="1496" customWidth="1"/>
    <col min="5657" max="5657" width="20.33203125" style="1496" customWidth="1"/>
    <col min="5658" max="5859" width="8.88671875" style="1496"/>
    <col min="5860" max="5860" width="2.6640625" style="1496" customWidth="1"/>
    <col min="5861" max="5861" width="3.44140625" style="1496" customWidth="1"/>
    <col min="5862" max="5862" width="4.88671875" style="1496" customWidth="1"/>
    <col min="5863" max="5863" width="33.44140625" style="1496" customWidth="1"/>
    <col min="5864" max="5864" width="16.88671875" style="1496" customWidth="1"/>
    <col min="5865" max="5865" width="12.44140625" style="1496" customWidth="1"/>
    <col min="5866" max="5866" width="10.33203125" style="1496" customWidth="1"/>
    <col min="5867" max="5867" width="12.44140625" style="1496" customWidth="1"/>
    <col min="5868" max="5868" width="14.6640625" style="1496" customWidth="1"/>
    <col min="5869" max="5869" width="13.33203125" style="1496" customWidth="1"/>
    <col min="5870" max="5870" width="8.44140625" style="1496" customWidth="1"/>
    <col min="5871" max="5872" width="9.44140625" style="1496" customWidth="1"/>
    <col min="5873" max="5873" width="12.44140625" style="1496" customWidth="1"/>
    <col min="5874" max="5874" width="11.109375" style="1496" customWidth="1"/>
    <col min="5875" max="5875" width="10" style="1496" customWidth="1"/>
    <col min="5876" max="5876" width="10.44140625" style="1496" customWidth="1"/>
    <col min="5877" max="5877" width="9.88671875" style="1496" customWidth="1"/>
    <col min="5878" max="5879" width="11" style="1496" customWidth="1"/>
    <col min="5880" max="5900" width="9.88671875" style="1496" customWidth="1"/>
    <col min="5901" max="5903" width="11" style="1496" customWidth="1"/>
    <col min="5904" max="5904" width="13.33203125" style="1496" customWidth="1"/>
    <col min="5905" max="5905" width="14.88671875" style="1496" customWidth="1"/>
    <col min="5906" max="5910" width="14.6640625" style="1496" customWidth="1"/>
    <col min="5911" max="5911" width="20.109375" style="1496" customWidth="1"/>
    <col min="5912" max="5912" width="21.44140625" style="1496" customWidth="1"/>
    <col min="5913" max="5913" width="20.33203125" style="1496" customWidth="1"/>
    <col min="5914" max="6115" width="8.88671875" style="1496"/>
    <col min="6116" max="6116" width="2.6640625" style="1496" customWidth="1"/>
    <col min="6117" max="6117" width="3.44140625" style="1496" customWidth="1"/>
    <col min="6118" max="6118" width="4.88671875" style="1496" customWidth="1"/>
    <col min="6119" max="6119" width="33.44140625" style="1496" customWidth="1"/>
    <col min="6120" max="6120" width="16.88671875" style="1496" customWidth="1"/>
    <col min="6121" max="6121" width="12.44140625" style="1496" customWidth="1"/>
    <col min="6122" max="6122" width="10.33203125" style="1496" customWidth="1"/>
    <col min="6123" max="6123" width="12.44140625" style="1496" customWidth="1"/>
    <col min="6124" max="6124" width="14.6640625" style="1496" customWidth="1"/>
    <col min="6125" max="6125" width="13.33203125" style="1496" customWidth="1"/>
    <col min="6126" max="6126" width="8.44140625" style="1496" customWidth="1"/>
    <col min="6127" max="6128" width="9.44140625" style="1496" customWidth="1"/>
    <col min="6129" max="6129" width="12.44140625" style="1496" customWidth="1"/>
    <col min="6130" max="6130" width="11.109375" style="1496" customWidth="1"/>
    <col min="6131" max="6131" width="10" style="1496" customWidth="1"/>
    <col min="6132" max="6132" width="10.44140625" style="1496" customWidth="1"/>
    <col min="6133" max="6133" width="9.88671875" style="1496" customWidth="1"/>
    <col min="6134" max="6135" width="11" style="1496" customWidth="1"/>
    <col min="6136" max="6156" width="9.88671875" style="1496" customWidth="1"/>
    <col min="6157" max="6159" width="11" style="1496" customWidth="1"/>
    <col min="6160" max="6160" width="13.33203125" style="1496" customWidth="1"/>
    <col min="6161" max="6161" width="14.88671875" style="1496" customWidth="1"/>
    <col min="6162" max="6166" width="14.6640625" style="1496" customWidth="1"/>
    <col min="6167" max="6167" width="20.109375" style="1496" customWidth="1"/>
    <col min="6168" max="6168" width="21.44140625" style="1496" customWidth="1"/>
    <col min="6169" max="6169" width="20.33203125" style="1496" customWidth="1"/>
    <col min="6170" max="6371" width="8.88671875" style="1496"/>
    <col min="6372" max="6372" width="2.6640625" style="1496" customWidth="1"/>
    <col min="6373" max="6373" width="3.44140625" style="1496" customWidth="1"/>
    <col min="6374" max="6374" width="4.88671875" style="1496" customWidth="1"/>
    <col min="6375" max="6375" width="33.44140625" style="1496" customWidth="1"/>
    <col min="6376" max="6376" width="16.88671875" style="1496" customWidth="1"/>
    <col min="6377" max="6377" width="12.44140625" style="1496" customWidth="1"/>
    <col min="6378" max="6378" width="10.33203125" style="1496" customWidth="1"/>
    <col min="6379" max="6379" width="12.44140625" style="1496" customWidth="1"/>
    <col min="6380" max="6380" width="14.6640625" style="1496" customWidth="1"/>
    <col min="6381" max="6381" width="13.33203125" style="1496" customWidth="1"/>
    <col min="6382" max="6382" width="8.44140625" style="1496" customWidth="1"/>
    <col min="6383" max="6384" width="9.44140625" style="1496" customWidth="1"/>
    <col min="6385" max="6385" width="12.44140625" style="1496" customWidth="1"/>
    <col min="6386" max="6386" width="11.109375" style="1496" customWidth="1"/>
    <col min="6387" max="6387" width="10" style="1496" customWidth="1"/>
    <col min="6388" max="6388" width="10.44140625" style="1496" customWidth="1"/>
    <col min="6389" max="6389" width="9.88671875" style="1496" customWidth="1"/>
    <col min="6390" max="6391" width="11" style="1496" customWidth="1"/>
    <col min="6392" max="6412" width="9.88671875" style="1496" customWidth="1"/>
    <col min="6413" max="6415" width="11" style="1496" customWidth="1"/>
    <col min="6416" max="6416" width="13.33203125" style="1496" customWidth="1"/>
    <col min="6417" max="6417" width="14.88671875" style="1496" customWidth="1"/>
    <col min="6418" max="6422" width="14.6640625" style="1496" customWidth="1"/>
    <col min="6423" max="6423" width="20.109375" style="1496" customWidth="1"/>
    <col min="6424" max="6424" width="21.44140625" style="1496" customWidth="1"/>
    <col min="6425" max="6425" width="20.33203125" style="1496" customWidth="1"/>
    <col min="6426" max="6627" width="8.88671875" style="1496"/>
    <col min="6628" max="6628" width="2.6640625" style="1496" customWidth="1"/>
    <col min="6629" max="6629" width="3.44140625" style="1496" customWidth="1"/>
    <col min="6630" max="6630" width="4.88671875" style="1496" customWidth="1"/>
    <col min="6631" max="6631" width="33.44140625" style="1496" customWidth="1"/>
    <col min="6632" max="6632" width="16.88671875" style="1496" customWidth="1"/>
    <col min="6633" max="6633" width="12.44140625" style="1496" customWidth="1"/>
    <col min="6634" max="6634" width="10.33203125" style="1496" customWidth="1"/>
    <col min="6635" max="6635" width="12.44140625" style="1496" customWidth="1"/>
    <col min="6636" max="6636" width="14.6640625" style="1496" customWidth="1"/>
    <col min="6637" max="6637" width="13.33203125" style="1496" customWidth="1"/>
    <col min="6638" max="6638" width="8.44140625" style="1496" customWidth="1"/>
    <col min="6639" max="6640" width="9.44140625" style="1496" customWidth="1"/>
    <col min="6641" max="6641" width="12.44140625" style="1496" customWidth="1"/>
    <col min="6642" max="6642" width="11.109375" style="1496" customWidth="1"/>
    <col min="6643" max="6643" width="10" style="1496" customWidth="1"/>
    <col min="6644" max="6644" width="10.44140625" style="1496" customWidth="1"/>
    <col min="6645" max="6645" width="9.88671875" style="1496" customWidth="1"/>
    <col min="6646" max="6647" width="11" style="1496" customWidth="1"/>
    <col min="6648" max="6668" width="9.88671875" style="1496" customWidth="1"/>
    <col min="6669" max="6671" width="11" style="1496" customWidth="1"/>
    <col min="6672" max="6672" width="13.33203125" style="1496" customWidth="1"/>
    <col min="6673" max="6673" width="14.88671875" style="1496" customWidth="1"/>
    <col min="6674" max="6678" width="14.6640625" style="1496" customWidth="1"/>
    <col min="6679" max="6679" width="20.109375" style="1496" customWidth="1"/>
    <col min="6680" max="6680" width="21.44140625" style="1496" customWidth="1"/>
    <col min="6681" max="6681" width="20.33203125" style="1496" customWidth="1"/>
    <col min="6682" max="6883" width="8.88671875" style="1496"/>
    <col min="6884" max="6884" width="2.6640625" style="1496" customWidth="1"/>
    <col min="6885" max="6885" width="3.44140625" style="1496" customWidth="1"/>
    <col min="6886" max="6886" width="4.88671875" style="1496" customWidth="1"/>
    <col min="6887" max="6887" width="33.44140625" style="1496" customWidth="1"/>
    <col min="6888" max="6888" width="16.88671875" style="1496" customWidth="1"/>
    <col min="6889" max="6889" width="12.44140625" style="1496" customWidth="1"/>
    <col min="6890" max="6890" width="10.33203125" style="1496" customWidth="1"/>
    <col min="6891" max="6891" width="12.44140625" style="1496" customWidth="1"/>
    <col min="6892" max="6892" width="14.6640625" style="1496" customWidth="1"/>
    <col min="6893" max="6893" width="13.33203125" style="1496" customWidth="1"/>
    <col min="6894" max="6894" width="8.44140625" style="1496" customWidth="1"/>
    <col min="6895" max="6896" width="9.44140625" style="1496" customWidth="1"/>
    <col min="6897" max="6897" width="12.44140625" style="1496" customWidth="1"/>
    <col min="6898" max="6898" width="11.109375" style="1496" customWidth="1"/>
    <col min="6899" max="6899" width="10" style="1496" customWidth="1"/>
    <col min="6900" max="6900" width="10.44140625" style="1496" customWidth="1"/>
    <col min="6901" max="6901" width="9.88671875" style="1496" customWidth="1"/>
    <col min="6902" max="6903" width="11" style="1496" customWidth="1"/>
    <col min="6904" max="6924" width="9.88671875" style="1496" customWidth="1"/>
    <col min="6925" max="6927" width="11" style="1496" customWidth="1"/>
    <col min="6928" max="6928" width="13.33203125" style="1496" customWidth="1"/>
    <col min="6929" max="6929" width="14.88671875" style="1496" customWidth="1"/>
    <col min="6930" max="6934" width="14.6640625" style="1496" customWidth="1"/>
    <col min="6935" max="6935" width="20.109375" style="1496" customWidth="1"/>
    <col min="6936" max="6936" width="21.44140625" style="1496" customWidth="1"/>
    <col min="6937" max="6937" width="20.33203125" style="1496" customWidth="1"/>
    <col min="6938" max="7139" width="8.88671875" style="1496"/>
    <col min="7140" max="7140" width="2.6640625" style="1496" customWidth="1"/>
    <col min="7141" max="7141" width="3.44140625" style="1496" customWidth="1"/>
    <col min="7142" max="7142" width="4.88671875" style="1496" customWidth="1"/>
    <col min="7143" max="7143" width="33.44140625" style="1496" customWidth="1"/>
    <col min="7144" max="7144" width="16.88671875" style="1496" customWidth="1"/>
    <col min="7145" max="7145" width="12.44140625" style="1496" customWidth="1"/>
    <col min="7146" max="7146" width="10.33203125" style="1496" customWidth="1"/>
    <col min="7147" max="7147" width="12.44140625" style="1496" customWidth="1"/>
    <col min="7148" max="7148" width="14.6640625" style="1496" customWidth="1"/>
    <col min="7149" max="7149" width="13.33203125" style="1496" customWidth="1"/>
    <col min="7150" max="7150" width="8.44140625" style="1496" customWidth="1"/>
    <col min="7151" max="7152" width="9.44140625" style="1496" customWidth="1"/>
    <col min="7153" max="7153" width="12.44140625" style="1496" customWidth="1"/>
    <col min="7154" max="7154" width="11.109375" style="1496" customWidth="1"/>
    <col min="7155" max="7155" width="10" style="1496" customWidth="1"/>
    <col min="7156" max="7156" width="10.44140625" style="1496" customWidth="1"/>
    <col min="7157" max="7157" width="9.88671875" style="1496" customWidth="1"/>
    <col min="7158" max="7159" width="11" style="1496" customWidth="1"/>
    <col min="7160" max="7180" width="9.88671875" style="1496" customWidth="1"/>
    <col min="7181" max="7183" width="11" style="1496" customWidth="1"/>
    <col min="7184" max="7184" width="13.33203125" style="1496" customWidth="1"/>
    <col min="7185" max="7185" width="14.88671875" style="1496" customWidth="1"/>
    <col min="7186" max="7190" width="14.6640625" style="1496" customWidth="1"/>
    <col min="7191" max="7191" width="20.109375" style="1496" customWidth="1"/>
    <col min="7192" max="7192" width="21.44140625" style="1496" customWidth="1"/>
    <col min="7193" max="7193" width="20.33203125" style="1496" customWidth="1"/>
    <col min="7194" max="7395" width="8.88671875" style="1496"/>
    <col min="7396" max="7396" width="2.6640625" style="1496" customWidth="1"/>
    <col min="7397" max="7397" width="3.44140625" style="1496" customWidth="1"/>
    <col min="7398" max="7398" width="4.88671875" style="1496" customWidth="1"/>
    <col min="7399" max="7399" width="33.44140625" style="1496" customWidth="1"/>
    <col min="7400" max="7400" width="16.88671875" style="1496" customWidth="1"/>
    <col min="7401" max="7401" width="12.44140625" style="1496" customWidth="1"/>
    <col min="7402" max="7402" width="10.33203125" style="1496" customWidth="1"/>
    <col min="7403" max="7403" width="12.44140625" style="1496" customWidth="1"/>
    <col min="7404" max="7404" width="14.6640625" style="1496" customWidth="1"/>
    <col min="7405" max="7405" width="13.33203125" style="1496" customWidth="1"/>
    <col min="7406" max="7406" width="8.44140625" style="1496" customWidth="1"/>
    <col min="7407" max="7408" width="9.44140625" style="1496" customWidth="1"/>
    <col min="7409" max="7409" width="12.44140625" style="1496" customWidth="1"/>
    <col min="7410" max="7410" width="11.109375" style="1496" customWidth="1"/>
    <col min="7411" max="7411" width="10" style="1496" customWidth="1"/>
    <col min="7412" max="7412" width="10.44140625" style="1496" customWidth="1"/>
    <col min="7413" max="7413" width="9.88671875" style="1496" customWidth="1"/>
    <col min="7414" max="7415" width="11" style="1496" customWidth="1"/>
    <col min="7416" max="7436" width="9.88671875" style="1496" customWidth="1"/>
    <col min="7437" max="7439" width="11" style="1496" customWidth="1"/>
    <col min="7440" max="7440" width="13.33203125" style="1496" customWidth="1"/>
    <col min="7441" max="7441" width="14.88671875" style="1496" customWidth="1"/>
    <col min="7442" max="7446" width="14.6640625" style="1496" customWidth="1"/>
    <col min="7447" max="7447" width="20.109375" style="1496" customWidth="1"/>
    <col min="7448" max="7448" width="21.44140625" style="1496" customWidth="1"/>
    <col min="7449" max="7449" width="20.33203125" style="1496" customWidth="1"/>
    <col min="7450" max="7651" width="8.88671875" style="1496"/>
    <col min="7652" max="7652" width="2.6640625" style="1496" customWidth="1"/>
    <col min="7653" max="7653" width="3.44140625" style="1496" customWidth="1"/>
    <col min="7654" max="7654" width="4.88671875" style="1496" customWidth="1"/>
    <col min="7655" max="7655" width="33.44140625" style="1496" customWidth="1"/>
    <col min="7656" max="7656" width="16.88671875" style="1496" customWidth="1"/>
    <col min="7657" max="7657" width="12.44140625" style="1496" customWidth="1"/>
    <col min="7658" max="7658" width="10.33203125" style="1496" customWidth="1"/>
    <col min="7659" max="7659" width="12.44140625" style="1496" customWidth="1"/>
    <col min="7660" max="7660" width="14.6640625" style="1496" customWidth="1"/>
    <col min="7661" max="7661" width="13.33203125" style="1496" customWidth="1"/>
    <col min="7662" max="7662" width="8.44140625" style="1496" customWidth="1"/>
    <col min="7663" max="7664" width="9.44140625" style="1496" customWidth="1"/>
    <col min="7665" max="7665" width="12.44140625" style="1496" customWidth="1"/>
    <col min="7666" max="7666" width="11.109375" style="1496" customWidth="1"/>
    <col min="7667" max="7667" width="10" style="1496" customWidth="1"/>
    <col min="7668" max="7668" width="10.44140625" style="1496" customWidth="1"/>
    <col min="7669" max="7669" width="9.88671875" style="1496" customWidth="1"/>
    <col min="7670" max="7671" width="11" style="1496" customWidth="1"/>
    <col min="7672" max="7692" width="9.88671875" style="1496" customWidth="1"/>
    <col min="7693" max="7695" width="11" style="1496" customWidth="1"/>
    <col min="7696" max="7696" width="13.33203125" style="1496" customWidth="1"/>
    <col min="7697" max="7697" width="14.88671875" style="1496" customWidth="1"/>
    <col min="7698" max="7702" width="14.6640625" style="1496" customWidth="1"/>
    <col min="7703" max="7703" width="20.109375" style="1496" customWidth="1"/>
    <col min="7704" max="7704" width="21.44140625" style="1496" customWidth="1"/>
    <col min="7705" max="7705" width="20.33203125" style="1496" customWidth="1"/>
    <col min="7706" max="7907" width="8.88671875" style="1496"/>
    <col min="7908" max="7908" width="2.6640625" style="1496" customWidth="1"/>
    <col min="7909" max="7909" width="3.44140625" style="1496" customWidth="1"/>
    <col min="7910" max="7910" width="4.88671875" style="1496" customWidth="1"/>
    <col min="7911" max="7911" width="33.44140625" style="1496" customWidth="1"/>
    <col min="7912" max="7912" width="16.88671875" style="1496" customWidth="1"/>
    <col min="7913" max="7913" width="12.44140625" style="1496" customWidth="1"/>
    <col min="7914" max="7914" width="10.33203125" style="1496" customWidth="1"/>
    <col min="7915" max="7915" width="12.44140625" style="1496" customWidth="1"/>
    <col min="7916" max="7916" width="14.6640625" style="1496" customWidth="1"/>
    <col min="7917" max="7917" width="13.33203125" style="1496" customWidth="1"/>
    <col min="7918" max="7918" width="8.44140625" style="1496" customWidth="1"/>
    <col min="7919" max="7920" width="9.44140625" style="1496" customWidth="1"/>
    <col min="7921" max="7921" width="12.44140625" style="1496" customWidth="1"/>
    <col min="7922" max="7922" width="11.109375" style="1496" customWidth="1"/>
    <col min="7923" max="7923" width="10" style="1496" customWidth="1"/>
    <col min="7924" max="7924" width="10.44140625" style="1496" customWidth="1"/>
    <col min="7925" max="7925" width="9.88671875" style="1496" customWidth="1"/>
    <col min="7926" max="7927" width="11" style="1496" customWidth="1"/>
    <col min="7928" max="7948" width="9.88671875" style="1496" customWidth="1"/>
    <col min="7949" max="7951" width="11" style="1496" customWidth="1"/>
    <col min="7952" max="7952" width="13.33203125" style="1496" customWidth="1"/>
    <col min="7953" max="7953" width="14.88671875" style="1496" customWidth="1"/>
    <col min="7954" max="7958" width="14.6640625" style="1496" customWidth="1"/>
    <col min="7959" max="7959" width="20.109375" style="1496" customWidth="1"/>
    <col min="7960" max="7960" width="21.44140625" style="1496" customWidth="1"/>
    <col min="7961" max="7961" width="20.33203125" style="1496" customWidth="1"/>
    <col min="7962" max="8163" width="8.88671875" style="1496"/>
    <col min="8164" max="8164" width="2.6640625" style="1496" customWidth="1"/>
    <col min="8165" max="8165" width="3.44140625" style="1496" customWidth="1"/>
    <col min="8166" max="8166" width="4.88671875" style="1496" customWidth="1"/>
    <col min="8167" max="8167" width="33.44140625" style="1496" customWidth="1"/>
    <col min="8168" max="8168" width="16.88671875" style="1496" customWidth="1"/>
    <col min="8169" max="8169" width="12.44140625" style="1496" customWidth="1"/>
    <col min="8170" max="8170" width="10.33203125" style="1496" customWidth="1"/>
    <col min="8171" max="8171" width="12.44140625" style="1496" customWidth="1"/>
    <col min="8172" max="8172" width="14.6640625" style="1496" customWidth="1"/>
    <col min="8173" max="8173" width="13.33203125" style="1496" customWidth="1"/>
    <col min="8174" max="8174" width="8.44140625" style="1496" customWidth="1"/>
    <col min="8175" max="8176" width="9.44140625" style="1496" customWidth="1"/>
    <col min="8177" max="8177" width="12.44140625" style="1496" customWidth="1"/>
    <col min="8178" max="8178" width="11.109375" style="1496" customWidth="1"/>
    <col min="8179" max="8179" width="10" style="1496" customWidth="1"/>
    <col min="8180" max="8180" width="10.44140625" style="1496" customWidth="1"/>
    <col min="8181" max="8181" width="9.88671875" style="1496" customWidth="1"/>
    <col min="8182" max="8183" width="11" style="1496" customWidth="1"/>
    <col min="8184" max="8204" width="9.88671875" style="1496" customWidth="1"/>
    <col min="8205" max="8207" width="11" style="1496" customWidth="1"/>
    <col min="8208" max="8208" width="13.33203125" style="1496" customWidth="1"/>
    <col min="8209" max="8209" width="14.88671875" style="1496" customWidth="1"/>
    <col min="8210" max="8214" width="14.6640625" style="1496" customWidth="1"/>
    <col min="8215" max="8215" width="20.109375" style="1496" customWidth="1"/>
    <col min="8216" max="8216" width="21.44140625" style="1496" customWidth="1"/>
    <col min="8217" max="8217" width="20.33203125" style="1496" customWidth="1"/>
    <col min="8218" max="8419" width="8.88671875" style="1496"/>
    <col min="8420" max="8420" width="2.6640625" style="1496" customWidth="1"/>
    <col min="8421" max="8421" width="3.44140625" style="1496" customWidth="1"/>
    <col min="8422" max="8422" width="4.88671875" style="1496" customWidth="1"/>
    <col min="8423" max="8423" width="33.44140625" style="1496" customWidth="1"/>
    <col min="8424" max="8424" width="16.88671875" style="1496" customWidth="1"/>
    <col min="8425" max="8425" width="12.44140625" style="1496" customWidth="1"/>
    <col min="8426" max="8426" width="10.33203125" style="1496" customWidth="1"/>
    <col min="8427" max="8427" width="12.44140625" style="1496" customWidth="1"/>
    <col min="8428" max="8428" width="14.6640625" style="1496" customWidth="1"/>
    <col min="8429" max="8429" width="13.33203125" style="1496" customWidth="1"/>
    <col min="8430" max="8430" width="8.44140625" style="1496" customWidth="1"/>
    <col min="8431" max="8432" width="9.44140625" style="1496" customWidth="1"/>
    <col min="8433" max="8433" width="12.44140625" style="1496" customWidth="1"/>
    <col min="8434" max="8434" width="11.109375" style="1496" customWidth="1"/>
    <col min="8435" max="8435" width="10" style="1496" customWidth="1"/>
    <col min="8436" max="8436" width="10.44140625" style="1496" customWidth="1"/>
    <col min="8437" max="8437" width="9.88671875" style="1496" customWidth="1"/>
    <col min="8438" max="8439" width="11" style="1496" customWidth="1"/>
    <col min="8440" max="8460" width="9.88671875" style="1496" customWidth="1"/>
    <col min="8461" max="8463" width="11" style="1496" customWidth="1"/>
    <col min="8464" max="8464" width="13.33203125" style="1496" customWidth="1"/>
    <col min="8465" max="8465" width="14.88671875" style="1496" customWidth="1"/>
    <col min="8466" max="8470" width="14.6640625" style="1496" customWidth="1"/>
    <col min="8471" max="8471" width="20.109375" style="1496" customWidth="1"/>
    <col min="8472" max="8472" width="21.44140625" style="1496" customWidth="1"/>
    <col min="8473" max="8473" width="20.33203125" style="1496" customWidth="1"/>
    <col min="8474" max="8675" width="8.88671875" style="1496"/>
    <col min="8676" max="8676" width="2.6640625" style="1496" customWidth="1"/>
    <col min="8677" max="8677" width="3.44140625" style="1496" customWidth="1"/>
    <col min="8678" max="8678" width="4.88671875" style="1496" customWidth="1"/>
    <col min="8679" max="8679" width="33.44140625" style="1496" customWidth="1"/>
    <col min="8680" max="8680" width="16.88671875" style="1496" customWidth="1"/>
    <col min="8681" max="8681" width="12.44140625" style="1496" customWidth="1"/>
    <col min="8682" max="8682" width="10.33203125" style="1496" customWidth="1"/>
    <col min="8683" max="8683" width="12.44140625" style="1496" customWidth="1"/>
    <col min="8684" max="8684" width="14.6640625" style="1496" customWidth="1"/>
    <col min="8685" max="8685" width="13.33203125" style="1496" customWidth="1"/>
    <col min="8686" max="8686" width="8.44140625" style="1496" customWidth="1"/>
    <col min="8687" max="8688" width="9.44140625" style="1496" customWidth="1"/>
    <col min="8689" max="8689" width="12.44140625" style="1496" customWidth="1"/>
    <col min="8690" max="8690" width="11.109375" style="1496" customWidth="1"/>
    <col min="8691" max="8691" width="10" style="1496" customWidth="1"/>
    <col min="8692" max="8692" width="10.44140625" style="1496" customWidth="1"/>
    <col min="8693" max="8693" width="9.88671875" style="1496" customWidth="1"/>
    <col min="8694" max="8695" width="11" style="1496" customWidth="1"/>
    <col min="8696" max="8716" width="9.88671875" style="1496" customWidth="1"/>
    <col min="8717" max="8719" width="11" style="1496" customWidth="1"/>
    <col min="8720" max="8720" width="13.33203125" style="1496" customWidth="1"/>
    <col min="8721" max="8721" width="14.88671875" style="1496" customWidth="1"/>
    <col min="8722" max="8726" width="14.6640625" style="1496" customWidth="1"/>
    <col min="8727" max="8727" width="20.109375" style="1496" customWidth="1"/>
    <col min="8728" max="8728" width="21.44140625" style="1496" customWidth="1"/>
    <col min="8729" max="8729" width="20.33203125" style="1496" customWidth="1"/>
    <col min="8730" max="8931" width="8.88671875" style="1496"/>
    <col min="8932" max="8932" width="2.6640625" style="1496" customWidth="1"/>
    <col min="8933" max="8933" width="3.44140625" style="1496" customWidth="1"/>
    <col min="8934" max="8934" width="4.88671875" style="1496" customWidth="1"/>
    <col min="8935" max="8935" width="33.44140625" style="1496" customWidth="1"/>
    <col min="8936" max="8936" width="16.88671875" style="1496" customWidth="1"/>
    <col min="8937" max="8937" width="12.44140625" style="1496" customWidth="1"/>
    <col min="8938" max="8938" width="10.33203125" style="1496" customWidth="1"/>
    <col min="8939" max="8939" width="12.44140625" style="1496" customWidth="1"/>
    <col min="8940" max="8940" width="14.6640625" style="1496" customWidth="1"/>
    <col min="8941" max="8941" width="13.33203125" style="1496" customWidth="1"/>
    <col min="8942" max="8942" width="8.44140625" style="1496" customWidth="1"/>
    <col min="8943" max="8944" width="9.44140625" style="1496" customWidth="1"/>
    <col min="8945" max="8945" width="12.44140625" style="1496" customWidth="1"/>
    <col min="8946" max="8946" width="11.109375" style="1496" customWidth="1"/>
    <col min="8947" max="8947" width="10" style="1496" customWidth="1"/>
    <col min="8948" max="8948" width="10.44140625" style="1496" customWidth="1"/>
    <col min="8949" max="8949" width="9.88671875" style="1496" customWidth="1"/>
    <col min="8950" max="8951" width="11" style="1496" customWidth="1"/>
    <col min="8952" max="8972" width="9.88671875" style="1496" customWidth="1"/>
    <col min="8973" max="8975" width="11" style="1496" customWidth="1"/>
    <col min="8976" max="8976" width="13.33203125" style="1496" customWidth="1"/>
    <col min="8977" max="8977" width="14.88671875" style="1496" customWidth="1"/>
    <col min="8978" max="8982" width="14.6640625" style="1496" customWidth="1"/>
    <col min="8983" max="8983" width="20.109375" style="1496" customWidth="1"/>
    <col min="8984" max="8984" width="21.44140625" style="1496" customWidth="1"/>
    <col min="8985" max="8985" width="20.33203125" style="1496" customWidth="1"/>
    <col min="8986" max="9187" width="8.88671875" style="1496"/>
    <col min="9188" max="9188" width="2.6640625" style="1496" customWidth="1"/>
    <col min="9189" max="9189" width="3.44140625" style="1496" customWidth="1"/>
    <col min="9190" max="9190" width="4.88671875" style="1496" customWidth="1"/>
    <col min="9191" max="9191" width="33.44140625" style="1496" customWidth="1"/>
    <col min="9192" max="9192" width="16.88671875" style="1496" customWidth="1"/>
    <col min="9193" max="9193" width="12.44140625" style="1496" customWidth="1"/>
    <col min="9194" max="9194" width="10.33203125" style="1496" customWidth="1"/>
    <col min="9195" max="9195" width="12.44140625" style="1496" customWidth="1"/>
    <col min="9196" max="9196" width="14.6640625" style="1496" customWidth="1"/>
    <col min="9197" max="9197" width="13.33203125" style="1496" customWidth="1"/>
    <col min="9198" max="9198" width="8.44140625" style="1496" customWidth="1"/>
    <col min="9199" max="9200" width="9.44140625" style="1496" customWidth="1"/>
    <col min="9201" max="9201" width="12.44140625" style="1496" customWidth="1"/>
    <col min="9202" max="9202" width="11.109375" style="1496" customWidth="1"/>
    <col min="9203" max="9203" width="10" style="1496" customWidth="1"/>
    <col min="9204" max="9204" width="10.44140625" style="1496" customWidth="1"/>
    <col min="9205" max="9205" width="9.88671875" style="1496" customWidth="1"/>
    <col min="9206" max="9207" width="11" style="1496" customWidth="1"/>
    <col min="9208" max="9228" width="9.88671875" style="1496" customWidth="1"/>
    <col min="9229" max="9231" width="11" style="1496" customWidth="1"/>
    <col min="9232" max="9232" width="13.33203125" style="1496" customWidth="1"/>
    <col min="9233" max="9233" width="14.88671875" style="1496" customWidth="1"/>
    <col min="9234" max="9238" width="14.6640625" style="1496" customWidth="1"/>
    <col min="9239" max="9239" width="20.109375" style="1496" customWidth="1"/>
    <col min="9240" max="9240" width="21.44140625" style="1496" customWidth="1"/>
    <col min="9241" max="9241" width="20.33203125" style="1496" customWidth="1"/>
    <col min="9242" max="9443" width="8.88671875" style="1496"/>
    <col min="9444" max="9444" width="2.6640625" style="1496" customWidth="1"/>
    <col min="9445" max="9445" width="3.44140625" style="1496" customWidth="1"/>
    <col min="9446" max="9446" width="4.88671875" style="1496" customWidth="1"/>
    <col min="9447" max="9447" width="33.44140625" style="1496" customWidth="1"/>
    <col min="9448" max="9448" width="16.88671875" style="1496" customWidth="1"/>
    <col min="9449" max="9449" width="12.44140625" style="1496" customWidth="1"/>
    <col min="9450" max="9450" width="10.33203125" style="1496" customWidth="1"/>
    <col min="9451" max="9451" width="12.44140625" style="1496" customWidth="1"/>
    <col min="9452" max="9452" width="14.6640625" style="1496" customWidth="1"/>
    <col min="9453" max="9453" width="13.33203125" style="1496" customWidth="1"/>
    <col min="9454" max="9454" width="8.44140625" style="1496" customWidth="1"/>
    <col min="9455" max="9456" width="9.44140625" style="1496" customWidth="1"/>
    <col min="9457" max="9457" width="12.44140625" style="1496" customWidth="1"/>
    <col min="9458" max="9458" width="11.109375" style="1496" customWidth="1"/>
    <col min="9459" max="9459" width="10" style="1496" customWidth="1"/>
    <col min="9460" max="9460" width="10.44140625" style="1496" customWidth="1"/>
    <col min="9461" max="9461" width="9.88671875" style="1496" customWidth="1"/>
    <col min="9462" max="9463" width="11" style="1496" customWidth="1"/>
    <col min="9464" max="9484" width="9.88671875" style="1496" customWidth="1"/>
    <col min="9485" max="9487" width="11" style="1496" customWidth="1"/>
    <col min="9488" max="9488" width="13.33203125" style="1496" customWidth="1"/>
    <col min="9489" max="9489" width="14.88671875" style="1496" customWidth="1"/>
    <col min="9490" max="9494" width="14.6640625" style="1496" customWidth="1"/>
    <col min="9495" max="9495" width="20.109375" style="1496" customWidth="1"/>
    <col min="9496" max="9496" width="21.44140625" style="1496" customWidth="1"/>
    <col min="9497" max="9497" width="20.33203125" style="1496" customWidth="1"/>
    <col min="9498" max="9699" width="8.88671875" style="1496"/>
    <col min="9700" max="9700" width="2.6640625" style="1496" customWidth="1"/>
    <col min="9701" max="9701" width="3.44140625" style="1496" customWidth="1"/>
    <col min="9702" max="9702" width="4.88671875" style="1496" customWidth="1"/>
    <col min="9703" max="9703" width="33.44140625" style="1496" customWidth="1"/>
    <col min="9704" max="9704" width="16.88671875" style="1496" customWidth="1"/>
    <col min="9705" max="9705" width="12.44140625" style="1496" customWidth="1"/>
    <col min="9706" max="9706" width="10.33203125" style="1496" customWidth="1"/>
    <col min="9707" max="9707" width="12.44140625" style="1496" customWidth="1"/>
    <col min="9708" max="9708" width="14.6640625" style="1496" customWidth="1"/>
    <col min="9709" max="9709" width="13.33203125" style="1496" customWidth="1"/>
    <col min="9710" max="9710" width="8.44140625" style="1496" customWidth="1"/>
    <col min="9711" max="9712" width="9.44140625" style="1496" customWidth="1"/>
    <col min="9713" max="9713" width="12.44140625" style="1496" customWidth="1"/>
    <col min="9714" max="9714" width="11.109375" style="1496" customWidth="1"/>
    <col min="9715" max="9715" width="10" style="1496" customWidth="1"/>
    <col min="9716" max="9716" width="10.44140625" style="1496" customWidth="1"/>
    <col min="9717" max="9717" width="9.88671875" style="1496" customWidth="1"/>
    <col min="9718" max="9719" width="11" style="1496" customWidth="1"/>
    <col min="9720" max="9740" width="9.88671875" style="1496" customWidth="1"/>
    <col min="9741" max="9743" width="11" style="1496" customWidth="1"/>
    <col min="9744" max="9744" width="13.33203125" style="1496" customWidth="1"/>
    <col min="9745" max="9745" width="14.88671875" style="1496" customWidth="1"/>
    <col min="9746" max="9750" width="14.6640625" style="1496" customWidth="1"/>
    <col min="9751" max="9751" width="20.109375" style="1496" customWidth="1"/>
    <col min="9752" max="9752" width="21.44140625" style="1496" customWidth="1"/>
    <col min="9753" max="9753" width="20.33203125" style="1496" customWidth="1"/>
    <col min="9754" max="9955" width="8.88671875" style="1496"/>
    <col min="9956" max="9956" width="2.6640625" style="1496" customWidth="1"/>
    <col min="9957" max="9957" width="3.44140625" style="1496" customWidth="1"/>
    <col min="9958" max="9958" width="4.88671875" style="1496" customWidth="1"/>
    <col min="9959" max="9959" width="33.44140625" style="1496" customWidth="1"/>
    <col min="9960" max="9960" width="16.88671875" style="1496" customWidth="1"/>
    <col min="9961" max="9961" width="12.44140625" style="1496" customWidth="1"/>
    <col min="9962" max="9962" width="10.33203125" style="1496" customWidth="1"/>
    <col min="9963" max="9963" width="12.44140625" style="1496" customWidth="1"/>
    <col min="9964" max="9964" width="14.6640625" style="1496" customWidth="1"/>
    <col min="9965" max="9965" width="13.33203125" style="1496" customWidth="1"/>
    <col min="9966" max="9966" width="8.44140625" style="1496" customWidth="1"/>
    <col min="9967" max="9968" width="9.44140625" style="1496" customWidth="1"/>
    <col min="9969" max="9969" width="12.44140625" style="1496" customWidth="1"/>
    <col min="9970" max="9970" width="11.109375" style="1496" customWidth="1"/>
    <col min="9971" max="9971" width="10" style="1496" customWidth="1"/>
    <col min="9972" max="9972" width="10.44140625" style="1496" customWidth="1"/>
    <col min="9973" max="9973" width="9.88671875" style="1496" customWidth="1"/>
    <col min="9974" max="9975" width="11" style="1496" customWidth="1"/>
    <col min="9976" max="9996" width="9.88671875" style="1496" customWidth="1"/>
    <col min="9997" max="9999" width="11" style="1496" customWidth="1"/>
    <col min="10000" max="10000" width="13.33203125" style="1496" customWidth="1"/>
    <col min="10001" max="10001" width="14.88671875" style="1496" customWidth="1"/>
    <col min="10002" max="10006" width="14.6640625" style="1496" customWidth="1"/>
    <col min="10007" max="10007" width="20.109375" style="1496" customWidth="1"/>
    <col min="10008" max="10008" width="21.44140625" style="1496" customWidth="1"/>
    <col min="10009" max="10009" width="20.33203125" style="1496" customWidth="1"/>
    <col min="10010" max="10211" width="8.88671875" style="1496"/>
    <col min="10212" max="10212" width="2.6640625" style="1496" customWidth="1"/>
    <col min="10213" max="10213" width="3.44140625" style="1496" customWidth="1"/>
    <col min="10214" max="10214" width="4.88671875" style="1496" customWidth="1"/>
    <col min="10215" max="10215" width="33.44140625" style="1496" customWidth="1"/>
    <col min="10216" max="10216" width="16.88671875" style="1496" customWidth="1"/>
    <col min="10217" max="10217" width="12.44140625" style="1496" customWidth="1"/>
    <col min="10218" max="10218" width="10.33203125" style="1496" customWidth="1"/>
    <col min="10219" max="10219" width="12.44140625" style="1496" customWidth="1"/>
    <col min="10220" max="10220" width="14.6640625" style="1496" customWidth="1"/>
    <col min="10221" max="10221" width="13.33203125" style="1496" customWidth="1"/>
    <col min="10222" max="10222" width="8.44140625" style="1496" customWidth="1"/>
    <col min="10223" max="10224" width="9.44140625" style="1496" customWidth="1"/>
    <col min="10225" max="10225" width="12.44140625" style="1496" customWidth="1"/>
    <col min="10226" max="10226" width="11.109375" style="1496" customWidth="1"/>
    <col min="10227" max="10227" width="10" style="1496" customWidth="1"/>
    <col min="10228" max="10228" width="10.44140625" style="1496" customWidth="1"/>
    <col min="10229" max="10229" width="9.88671875" style="1496" customWidth="1"/>
    <col min="10230" max="10231" width="11" style="1496" customWidth="1"/>
    <col min="10232" max="10252" width="9.88671875" style="1496" customWidth="1"/>
    <col min="10253" max="10255" width="11" style="1496" customWidth="1"/>
    <col min="10256" max="10256" width="13.33203125" style="1496" customWidth="1"/>
    <col min="10257" max="10257" width="14.88671875" style="1496" customWidth="1"/>
    <col min="10258" max="10262" width="14.6640625" style="1496" customWidth="1"/>
    <col min="10263" max="10263" width="20.109375" style="1496" customWidth="1"/>
    <col min="10264" max="10264" width="21.44140625" style="1496" customWidth="1"/>
    <col min="10265" max="10265" width="20.33203125" style="1496" customWidth="1"/>
    <col min="10266" max="10467" width="8.88671875" style="1496"/>
    <col min="10468" max="10468" width="2.6640625" style="1496" customWidth="1"/>
    <col min="10469" max="10469" width="3.44140625" style="1496" customWidth="1"/>
    <col min="10470" max="10470" width="4.88671875" style="1496" customWidth="1"/>
    <col min="10471" max="10471" width="33.44140625" style="1496" customWidth="1"/>
    <col min="10472" max="10472" width="16.88671875" style="1496" customWidth="1"/>
    <col min="10473" max="10473" width="12.44140625" style="1496" customWidth="1"/>
    <col min="10474" max="10474" width="10.33203125" style="1496" customWidth="1"/>
    <col min="10475" max="10475" width="12.44140625" style="1496" customWidth="1"/>
    <col min="10476" max="10476" width="14.6640625" style="1496" customWidth="1"/>
    <col min="10477" max="10477" width="13.33203125" style="1496" customWidth="1"/>
    <col min="10478" max="10478" width="8.44140625" style="1496" customWidth="1"/>
    <col min="10479" max="10480" width="9.44140625" style="1496" customWidth="1"/>
    <col min="10481" max="10481" width="12.44140625" style="1496" customWidth="1"/>
    <col min="10482" max="10482" width="11.109375" style="1496" customWidth="1"/>
    <col min="10483" max="10483" width="10" style="1496" customWidth="1"/>
    <col min="10484" max="10484" width="10.44140625" style="1496" customWidth="1"/>
    <col min="10485" max="10485" width="9.88671875" style="1496" customWidth="1"/>
    <col min="10486" max="10487" width="11" style="1496" customWidth="1"/>
    <col min="10488" max="10508" width="9.88671875" style="1496" customWidth="1"/>
    <col min="10509" max="10511" width="11" style="1496" customWidth="1"/>
    <col min="10512" max="10512" width="13.33203125" style="1496" customWidth="1"/>
    <col min="10513" max="10513" width="14.88671875" style="1496" customWidth="1"/>
    <col min="10514" max="10518" width="14.6640625" style="1496" customWidth="1"/>
    <col min="10519" max="10519" width="20.109375" style="1496" customWidth="1"/>
    <col min="10520" max="10520" width="21.44140625" style="1496" customWidth="1"/>
    <col min="10521" max="10521" width="20.33203125" style="1496" customWidth="1"/>
    <col min="10522" max="10723" width="8.88671875" style="1496"/>
    <col min="10724" max="10724" width="2.6640625" style="1496" customWidth="1"/>
    <col min="10725" max="10725" width="3.44140625" style="1496" customWidth="1"/>
    <col min="10726" max="10726" width="4.88671875" style="1496" customWidth="1"/>
    <col min="10727" max="10727" width="33.44140625" style="1496" customWidth="1"/>
    <col min="10728" max="10728" width="16.88671875" style="1496" customWidth="1"/>
    <col min="10729" max="10729" width="12.44140625" style="1496" customWidth="1"/>
    <col min="10730" max="10730" width="10.33203125" style="1496" customWidth="1"/>
    <col min="10731" max="10731" width="12.44140625" style="1496" customWidth="1"/>
    <col min="10732" max="10732" width="14.6640625" style="1496" customWidth="1"/>
    <col min="10733" max="10733" width="13.33203125" style="1496" customWidth="1"/>
    <col min="10734" max="10734" width="8.44140625" style="1496" customWidth="1"/>
    <col min="10735" max="10736" width="9.44140625" style="1496" customWidth="1"/>
    <col min="10737" max="10737" width="12.44140625" style="1496" customWidth="1"/>
    <col min="10738" max="10738" width="11.109375" style="1496" customWidth="1"/>
    <col min="10739" max="10739" width="10" style="1496" customWidth="1"/>
    <col min="10740" max="10740" width="10.44140625" style="1496" customWidth="1"/>
    <col min="10741" max="10741" width="9.88671875" style="1496" customWidth="1"/>
    <col min="10742" max="10743" width="11" style="1496" customWidth="1"/>
    <col min="10744" max="10764" width="9.88671875" style="1496" customWidth="1"/>
    <col min="10765" max="10767" width="11" style="1496" customWidth="1"/>
    <col min="10768" max="10768" width="13.33203125" style="1496" customWidth="1"/>
    <col min="10769" max="10769" width="14.88671875" style="1496" customWidth="1"/>
    <col min="10770" max="10774" width="14.6640625" style="1496" customWidth="1"/>
    <col min="10775" max="10775" width="20.109375" style="1496" customWidth="1"/>
    <col min="10776" max="10776" width="21.44140625" style="1496" customWidth="1"/>
    <col min="10777" max="10777" width="20.33203125" style="1496" customWidth="1"/>
    <col min="10778" max="10979" width="8.88671875" style="1496"/>
    <col min="10980" max="10980" width="2.6640625" style="1496" customWidth="1"/>
    <col min="10981" max="10981" width="3.44140625" style="1496" customWidth="1"/>
    <col min="10982" max="10982" width="4.88671875" style="1496" customWidth="1"/>
    <col min="10983" max="10983" width="33.44140625" style="1496" customWidth="1"/>
    <col min="10984" max="10984" width="16.88671875" style="1496" customWidth="1"/>
    <col min="10985" max="10985" width="12.44140625" style="1496" customWidth="1"/>
    <col min="10986" max="10986" width="10.33203125" style="1496" customWidth="1"/>
    <col min="10987" max="10987" width="12.44140625" style="1496" customWidth="1"/>
    <col min="10988" max="10988" width="14.6640625" style="1496" customWidth="1"/>
    <col min="10989" max="10989" width="13.33203125" style="1496" customWidth="1"/>
    <col min="10990" max="10990" width="8.44140625" style="1496" customWidth="1"/>
    <col min="10991" max="10992" width="9.44140625" style="1496" customWidth="1"/>
    <col min="10993" max="10993" width="12.44140625" style="1496" customWidth="1"/>
    <col min="10994" max="10994" width="11.109375" style="1496" customWidth="1"/>
    <col min="10995" max="10995" width="10" style="1496" customWidth="1"/>
    <col min="10996" max="10996" width="10.44140625" style="1496" customWidth="1"/>
    <col min="10997" max="10997" width="9.88671875" style="1496" customWidth="1"/>
    <col min="10998" max="10999" width="11" style="1496" customWidth="1"/>
    <col min="11000" max="11020" width="9.88671875" style="1496" customWidth="1"/>
    <col min="11021" max="11023" width="11" style="1496" customWidth="1"/>
    <col min="11024" max="11024" width="13.33203125" style="1496" customWidth="1"/>
    <col min="11025" max="11025" width="14.88671875" style="1496" customWidth="1"/>
    <col min="11026" max="11030" width="14.6640625" style="1496" customWidth="1"/>
    <col min="11031" max="11031" width="20.109375" style="1496" customWidth="1"/>
    <col min="11032" max="11032" width="21.44140625" style="1496" customWidth="1"/>
    <col min="11033" max="11033" width="20.33203125" style="1496" customWidth="1"/>
    <col min="11034" max="11235" width="8.88671875" style="1496"/>
    <col min="11236" max="11236" width="2.6640625" style="1496" customWidth="1"/>
    <col min="11237" max="11237" width="3.44140625" style="1496" customWidth="1"/>
    <col min="11238" max="11238" width="4.88671875" style="1496" customWidth="1"/>
    <col min="11239" max="11239" width="33.44140625" style="1496" customWidth="1"/>
    <col min="11240" max="11240" width="16.88671875" style="1496" customWidth="1"/>
    <col min="11241" max="11241" width="12.44140625" style="1496" customWidth="1"/>
    <col min="11242" max="11242" width="10.33203125" style="1496" customWidth="1"/>
    <col min="11243" max="11243" width="12.44140625" style="1496" customWidth="1"/>
    <col min="11244" max="11244" width="14.6640625" style="1496" customWidth="1"/>
    <col min="11245" max="11245" width="13.33203125" style="1496" customWidth="1"/>
    <col min="11246" max="11246" width="8.44140625" style="1496" customWidth="1"/>
    <col min="11247" max="11248" width="9.44140625" style="1496" customWidth="1"/>
    <col min="11249" max="11249" width="12.44140625" style="1496" customWidth="1"/>
    <col min="11250" max="11250" width="11.109375" style="1496" customWidth="1"/>
    <col min="11251" max="11251" width="10" style="1496" customWidth="1"/>
    <col min="11252" max="11252" width="10.44140625" style="1496" customWidth="1"/>
    <col min="11253" max="11253" width="9.88671875" style="1496" customWidth="1"/>
    <col min="11254" max="11255" width="11" style="1496" customWidth="1"/>
    <col min="11256" max="11276" width="9.88671875" style="1496" customWidth="1"/>
    <col min="11277" max="11279" width="11" style="1496" customWidth="1"/>
    <col min="11280" max="11280" width="13.33203125" style="1496" customWidth="1"/>
    <col min="11281" max="11281" width="14.88671875" style="1496" customWidth="1"/>
    <col min="11282" max="11286" width="14.6640625" style="1496" customWidth="1"/>
    <col min="11287" max="11287" width="20.109375" style="1496" customWidth="1"/>
    <col min="11288" max="11288" width="21.44140625" style="1496" customWidth="1"/>
    <col min="11289" max="11289" width="20.33203125" style="1496" customWidth="1"/>
    <col min="11290" max="11491" width="8.88671875" style="1496"/>
    <col min="11492" max="11492" width="2.6640625" style="1496" customWidth="1"/>
    <col min="11493" max="11493" width="3.44140625" style="1496" customWidth="1"/>
    <col min="11494" max="11494" width="4.88671875" style="1496" customWidth="1"/>
    <col min="11495" max="11495" width="33.44140625" style="1496" customWidth="1"/>
    <col min="11496" max="11496" width="16.88671875" style="1496" customWidth="1"/>
    <col min="11497" max="11497" width="12.44140625" style="1496" customWidth="1"/>
    <col min="11498" max="11498" width="10.33203125" style="1496" customWidth="1"/>
    <col min="11499" max="11499" width="12.44140625" style="1496" customWidth="1"/>
    <col min="11500" max="11500" width="14.6640625" style="1496" customWidth="1"/>
    <col min="11501" max="11501" width="13.33203125" style="1496" customWidth="1"/>
    <col min="11502" max="11502" width="8.44140625" style="1496" customWidth="1"/>
    <col min="11503" max="11504" width="9.44140625" style="1496" customWidth="1"/>
    <col min="11505" max="11505" width="12.44140625" style="1496" customWidth="1"/>
    <col min="11506" max="11506" width="11.109375" style="1496" customWidth="1"/>
    <col min="11507" max="11507" width="10" style="1496" customWidth="1"/>
    <col min="11508" max="11508" width="10.44140625" style="1496" customWidth="1"/>
    <col min="11509" max="11509" width="9.88671875" style="1496" customWidth="1"/>
    <col min="11510" max="11511" width="11" style="1496" customWidth="1"/>
    <col min="11512" max="11532" width="9.88671875" style="1496" customWidth="1"/>
    <col min="11533" max="11535" width="11" style="1496" customWidth="1"/>
    <col min="11536" max="11536" width="13.33203125" style="1496" customWidth="1"/>
    <col min="11537" max="11537" width="14.88671875" style="1496" customWidth="1"/>
    <col min="11538" max="11542" width="14.6640625" style="1496" customWidth="1"/>
    <col min="11543" max="11543" width="20.109375" style="1496" customWidth="1"/>
    <col min="11544" max="11544" width="21.44140625" style="1496" customWidth="1"/>
    <col min="11545" max="11545" width="20.33203125" style="1496" customWidth="1"/>
    <col min="11546" max="11747" width="8.88671875" style="1496"/>
    <col min="11748" max="11748" width="2.6640625" style="1496" customWidth="1"/>
    <col min="11749" max="11749" width="3.44140625" style="1496" customWidth="1"/>
    <col min="11750" max="11750" width="4.88671875" style="1496" customWidth="1"/>
    <col min="11751" max="11751" width="33.44140625" style="1496" customWidth="1"/>
    <col min="11752" max="11752" width="16.88671875" style="1496" customWidth="1"/>
    <col min="11753" max="11753" width="12.44140625" style="1496" customWidth="1"/>
    <col min="11754" max="11754" width="10.33203125" style="1496" customWidth="1"/>
    <col min="11755" max="11755" width="12.44140625" style="1496" customWidth="1"/>
    <col min="11756" max="11756" width="14.6640625" style="1496" customWidth="1"/>
    <col min="11757" max="11757" width="13.33203125" style="1496" customWidth="1"/>
    <col min="11758" max="11758" width="8.44140625" style="1496" customWidth="1"/>
    <col min="11759" max="11760" width="9.44140625" style="1496" customWidth="1"/>
    <col min="11761" max="11761" width="12.44140625" style="1496" customWidth="1"/>
    <col min="11762" max="11762" width="11.109375" style="1496" customWidth="1"/>
    <col min="11763" max="11763" width="10" style="1496" customWidth="1"/>
    <col min="11764" max="11764" width="10.44140625" style="1496" customWidth="1"/>
    <col min="11765" max="11765" width="9.88671875" style="1496" customWidth="1"/>
    <col min="11766" max="11767" width="11" style="1496" customWidth="1"/>
    <col min="11768" max="11788" width="9.88671875" style="1496" customWidth="1"/>
    <col min="11789" max="11791" width="11" style="1496" customWidth="1"/>
    <col min="11792" max="11792" width="13.33203125" style="1496" customWidth="1"/>
    <col min="11793" max="11793" width="14.88671875" style="1496" customWidth="1"/>
    <col min="11794" max="11798" width="14.6640625" style="1496" customWidth="1"/>
    <col min="11799" max="11799" width="20.109375" style="1496" customWidth="1"/>
    <col min="11800" max="11800" width="21.44140625" style="1496" customWidth="1"/>
    <col min="11801" max="11801" width="20.33203125" style="1496" customWidth="1"/>
    <col min="11802" max="12003" width="8.88671875" style="1496"/>
    <col min="12004" max="12004" width="2.6640625" style="1496" customWidth="1"/>
    <col min="12005" max="12005" width="3.44140625" style="1496" customWidth="1"/>
    <col min="12006" max="12006" width="4.88671875" style="1496" customWidth="1"/>
    <col min="12007" max="12007" width="33.44140625" style="1496" customWidth="1"/>
    <col min="12008" max="12008" width="16.88671875" style="1496" customWidth="1"/>
    <col min="12009" max="12009" width="12.44140625" style="1496" customWidth="1"/>
    <col min="12010" max="12010" width="10.33203125" style="1496" customWidth="1"/>
    <col min="12011" max="12011" width="12.44140625" style="1496" customWidth="1"/>
    <col min="12012" max="12012" width="14.6640625" style="1496" customWidth="1"/>
    <col min="12013" max="12013" width="13.33203125" style="1496" customWidth="1"/>
    <col min="12014" max="12014" width="8.44140625" style="1496" customWidth="1"/>
    <col min="12015" max="12016" width="9.44140625" style="1496" customWidth="1"/>
    <col min="12017" max="12017" width="12.44140625" style="1496" customWidth="1"/>
    <col min="12018" max="12018" width="11.109375" style="1496" customWidth="1"/>
    <col min="12019" max="12019" width="10" style="1496" customWidth="1"/>
    <col min="12020" max="12020" width="10.44140625" style="1496" customWidth="1"/>
    <col min="12021" max="12021" width="9.88671875" style="1496" customWidth="1"/>
    <col min="12022" max="12023" width="11" style="1496" customWidth="1"/>
    <col min="12024" max="12044" width="9.88671875" style="1496" customWidth="1"/>
    <col min="12045" max="12047" width="11" style="1496" customWidth="1"/>
    <col min="12048" max="12048" width="13.33203125" style="1496" customWidth="1"/>
    <col min="12049" max="12049" width="14.88671875" style="1496" customWidth="1"/>
    <col min="12050" max="12054" width="14.6640625" style="1496" customWidth="1"/>
    <col min="12055" max="12055" width="20.109375" style="1496" customWidth="1"/>
    <col min="12056" max="12056" width="21.44140625" style="1496" customWidth="1"/>
    <col min="12057" max="12057" width="20.33203125" style="1496" customWidth="1"/>
    <col min="12058" max="12259" width="8.88671875" style="1496"/>
    <col min="12260" max="12260" width="2.6640625" style="1496" customWidth="1"/>
    <col min="12261" max="12261" width="3.44140625" style="1496" customWidth="1"/>
    <col min="12262" max="12262" width="4.88671875" style="1496" customWidth="1"/>
    <col min="12263" max="12263" width="33.44140625" style="1496" customWidth="1"/>
    <col min="12264" max="12264" width="16.88671875" style="1496" customWidth="1"/>
    <col min="12265" max="12265" width="12.44140625" style="1496" customWidth="1"/>
    <col min="12266" max="12266" width="10.33203125" style="1496" customWidth="1"/>
    <col min="12267" max="12267" width="12.44140625" style="1496" customWidth="1"/>
    <col min="12268" max="12268" width="14.6640625" style="1496" customWidth="1"/>
    <col min="12269" max="12269" width="13.33203125" style="1496" customWidth="1"/>
    <col min="12270" max="12270" width="8.44140625" style="1496" customWidth="1"/>
    <col min="12271" max="12272" width="9.44140625" style="1496" customWidth="1"/>
    <col min="12273" max="12273" width="12.44140625" style="1496" customWidth="1"/>
    <col min="12274" max="12274" width="11.109375" style="1496" customWidth="1"/>
    <col min="12275" max="12275" width="10" style="1496" customWidth="1"/>
    <col min="12276" max="12276" width="10.44140625" style="1496" customWidth="1"/>
    <col min="12277" max="12277" width="9.88671875" style="1496" customWidth="1"/>
    <col min="12278" max="12279" width="11" style="1496" customWidth="1"/>
    <col min="12280" max="12300" width="9.88671875" style="1496" customWidth="1"/>
    <col min="12301" max="12303" width="11" style="1496" customWidth="1"/>
    <col min="12304" max="12304" width="13.33203125" style="1496" customWidth="1"/>
    <col min="12305" max="12305" width="14.88671875" style="1496" customWidth="1"/>
    <col min="12306" max="12310" width="14.6640625" style="1496" customWidth="1"/>
    <col min="12311" max="12311" width="20.109375" style="1496" customWidth="1"/>
    <col min="12312" max="12312" width="21.44140625" style="1496" customWidth="1"/>
    <col min="12313" max="12313" width="20.33203125" style="1496" customWidth="1"/>
    <col min="12314" max="12515" width="8.88671875" style="1496"/>
    <col min="12516" max="12516" width="2.6640625" style="1496" customWidth="1"/>
    <col min="12517" max="12517" width="3.44140625" style="1496" customWidth="1"/>
    <col min="12518" max="12518" width="4.88671875" style="1496" customWidth="1"/>
    <col min="12519" max="12519" width="33.44140625" style="1496" customWidth="1"/>
    <col min="12520" max="12520" width="16.88671875" style="1496" customWidth="1"/>
    <col min="12521" max="12521" width="12.44140625" style="1496" customWidth="1"/>
    <col min="12522" max="12522" width="10.33203125" style="1496" customWidth="1"/>
    <col min="12523" max="12523" width="12.44140625" style="1496" customWidth="1"/>
    <col min="12524" max="12524" width="14.6640625" style="1496" customWidth="1"/>
    <col min="12525" max="12525" width="13.33203125" style="1496" customWidth="1"/>
    <col min="12526" max="12526" width="8.44140625" style="1496" customWidth="1"/>
    <col min="12527" max="12528" width="9.44140625" style="1496" customWidth="1"/>
    <col min="12529" max="12529" width="12.44140625" style="1496" customWidth="1"/>
    <col min="12530" max="12530" width="11.109375" style="1496" customWidth="1"/>
    <col min="12531" max="12531" width="10" style="1496" customWidth="1"/>
    <col min="12532" max="12532" width="10.44140625" style="1496" customWidth="1"/>
    <col min="12533" max="12533" width="9.88671875" style="1496" customWidth="1"/>
    <col min="12534" max="12535" width="11" style="1496" customWidth="1"/>
    <col min="12536" max="12556" width="9.88671875" style="1496" customWidth="1"/>
    <col min="12557" max="12559" width="11" style="1496" customWidth="1"/>
    <col min="12560" max="12560" width="13.33203125" style="1496" customWidth="1"/>
    <col min="12561" max="12561" width="14.88671875" style="1496" customWidth="1"/>
    <col min="12562" max="12566" width="14.6640625" style="1496" customWidth="1"/>
    <col min="12567" max="12567" width="20.109375" style="1496" customWidth="1"/>
    <col min="12568" max="12568" width="21.44140625" style="1496" customWidth="1"/>
    <col min="12569" max="12569" width="20.33203125" style="1496" customWidth="1"/>
    <col min="12570" max="12771" width="8.88671875" style="1496"/>
    <col min="12772" max="12772" width="2.6640625" style="1496" customWidth="1"/>
    <col min="12773" max="12773" width="3.44140625" style="1496" customWidth="1"/>
    <col min="12774" max="12774" width="4.88671875" style="1496" customWidth="1"/>
    <col min="12775" max="12775" width="33.44140625" style="1496" customWidth="1"/>
    <col min="12776" max="12776" width="16.88671875" style="1496" customWidth="1"/>
    <col min="12777" max="12777" width="12.44140625" style="1496" customWidth="1"/>
    <col min="12778" max="12778" width="10.33203125" style="1496" customWidth="1"/>
    <col min="12779" max="12779" width="12.44140625" style="1496" customWidth="1"/>
    <col min="12780" max="12780" width="14.6640625" style="1496" customWidth="1"/>
    <col min="12781" max="12781" width="13.33203125" style="1496" customWidth="1"/>
    <col min="12782" max="12782" width="8.44140625" style="1496" customWidth="1"/>
    <col min="12783" max="12784" width="9.44140625" style="1496" customWidth="1"/>
    <col min="12785" max="12785" width="12.44140625" style="1496" customWidth="1"/>
    <col min="12786" max="12786" width="11.109375" style="1496" customWidth="1"/>
    <col min="12787" max="12787" width="10" style="1496" customWidth="1"/>
    <col min="12788" max="12788" width="10.44140625" style="1496" customWidth="1"/>
    <col min="12789" max="12789" width="9.88671875" style="1496" customWidth="1"/>
    <col min="12790" max="12791" width="11" style="1496" customWidth="1"/>
    <col min="12792" max="12812" width="9.88671875" style="1496" customWidth="1"/>
    <col min="12813" max="12815" width="11" style="1496" customWidth="1"/>
    <col min="12816" max="12816" width="13.33203125" style="1496" customWidth="1"/>
    <col min="12817" max="12817" width="14.88671875" style="1496" customWidth="1"/>
    <col min="12818" max="12822" width="14.6640625" style="1496" customWidth="1"/>
    <col min="12823" max="12823" width="20.109375" style="1496" customWidth="1"/>
    <col min="12824" max="12824" width="21.44140625" style="1496" customWidth="1"/>
    <col min="12825" max="12825" width="20.33203125" style="1496" customWidth="1"/>
    <col min="12826" max="13027" width="8.88671875" style="1496"/>
    <col min="13028" max="13028" width="2.6640625" style="1496" customWidth="1"/>
    <col min="13029" max="13029" width="3.44140625" style="1496" customWidth="1"/>
    <col min="13030" max="13030" width="4.88671875" style="1496" customWidth="1"/>
    <col min="13031" max="13031" width="33.44140625" style="1496" customWidth="1"/>
    <col min="13032" max="13032" width="16.88671875" style="1496" customWidth="1"/>
    <col min="13033" max="13033" width="12.44140625" style="1496" customWidth="1"/>
    <col min="13034" max="13034" width="10.33203125" style="1496" customWidth="1"/>
    <col min="13035" max="13035" width="12.44140625" style="1496" customWidth="1"/>
    <col min="13036" max="13036" width="14.6640625" style="1496" customWidth="1"/>
    <col min="13037" max="13037" width="13.33203125" style="1496" customWidth="1"/>
    <col min="13038" max="13038" width="8.44140625" style="1496" customWidth="1"/>
    <col min="13039" max="13040" width="9.44140625" style="1496" customWidth="1"/>
    <col min="13041" max="13041" width="12.44140625" style="1496" customWidth="1"/>
    <col min="13042" max="13042" width="11.109375" style="1496" customWidth="1"/>
    <col min="13043" max="13043" width="10" style="1496" customWidth="1"/>
    <col min="13044" max="13044" width="10.44140625" style="1496" customWidth="1"/>
    <col min="13045" max="13045" width="9.88671875" style="1496" customWidth="1"/>
    <col min="13046" max="13047" width="11" style="1496" customWidth="1"/>
    <col min="13048" max="13068" width="9.88671875" style="1496" customWidth="1"/>
    <col min="13069" max="13071" width="11" style="1496" customWidth="1"/>
    <col min="13072" max="13072" width="13.33203125" style="1496" customWidth="1"/>
    <col min="13073" max="13073" width="14.88671875" style="1496" customWidth="1"/>
    <col min="13074" max="13078" width="14.6640625" style="1496" customWidth="1"/>
    <col min="13079" max="13079" width="20.109375" style="1496" customWidth="1"/>
    <col min="13080" max="13080" width="21.44140625" style="1496" customWidth="1"/>
    <col min="13081" max="13081" width="20.33203125" style="1496" customWidth="1"/>
    <col min="13082" max="13283" width="8.88671875" style="1496"/>
    <col min="13284" max="13284" width="2.6640625" style="1496" customWidth="1"/>
    <col min="13285" max="13285" width="3.44140625" style="1496" customWidth="1"/>
    <col min="13286" max="13286" width="4.88671875" style="1496" customWidth="1"/>
    <col min="13287" max="13287" width="33.44140625" style="1496" customWidth="1"/>
    <col min="13288" max="13288" width="16.88671875" style="1496" customWidth="1"/>
    <col min="13289" max="13289" width="12.44140625" style="1496" customWidth="1"/>
    <col min="13290" max="13290" width="10.33203125" style="1496" customWidth="1"/>
    <col min="13291" max="13291" width="12.44140625" style="1496" customWidth="1"/>
    <col min="13292" max="13292" width="14.6640625" style="1496" customWidth="1"/>
    <col min="13293" max="13293" width="13.33203125" style="1496" customWidth="1"/>
    <col min="13294" max="13294" width="8.44140625" style="1496" customWidth="1"/>
    <col min="13295" max="13296" width="9.44140625" style="1496" customWidth="1"/>
    <col min="13297" max="13297" width="12.44140625" style="1496" customWidth="1"/>
    <col min="13298" max="13298" width="11.109375" style="1496" customWidth="1"/>
    <col min="13299" max="13299" width="10" style="1496" customWidth="1"/>
    <col min="13300" max="13300" width="10.44140625" style="1496" customWidth="1"/>
    <col min="13301" max="13301" width="9.88671875" style="1496" customWidth="1"/>
    <col min="13302" max="13303" width="11" style="1496" customWidth="1"/>
    <col min="13304" max="13324" width="9.88671875" style="1496" customWidth="1"/>
    <col min="13325" max="13327" width="11" style="1496" customWidth="1"/>
    <col min="13328" max="13328" width="13.33203125" style="1496" customWidth="1"/>
    <col min="13329" max="13329" width="14.88671875" style="1496" customWidth="1"/>
    <col min="13330" max="13334" width="14.6640625" style="1496" customWidth="1"/>
    <col min="13335" max="13335" width="20.109375" style="1496" customWidth="1"/>
    <col min="13336" max="13336" width="21.44140625" style="1496" customWidth="1"/>
    <col min="13337" max="13337" width="20.33203125" style="1496" customWidth="1"/>
    <col min="13338" max="13539" width="8.88671875" style="1496"/>
    <col min="13540" max="13540" width="2.6640625" style="1496" customWidth="1"/>
    <col min="13541" max="13541" width="3.44140625" style="1496" customWidth="1"/>
    <col min="13542" max="13542" width="4.88671875" style="1496" customWidth="1"/>
    <col min="13543" max="13543" width="33.44140625" style="1496" customWidth="1"/>
    <col min="13544" max="13544" width="16.88671875" style="1496" customWidth="1"/>
    <col min="13545" max="13545" width="12.44140625" style="1496" customWidth="1"/>
    <col min="13546" max="13546" width="10.33203125" style="1496" customWidth="1"/>
    <col min="13547" max="13547" width="12.44140625" style="1496" customWidth="1"/>
    <col min="13548" max="13548" width="14.6640625" style="1496" customWidth="1"/>
    <col min="13549" max="13549" width="13.33203125" style="1496" customWidth="1"/>
    <col min="13550" max="13550" width="8.44140625" style="1496" customWidth="1"/>
    <col min="13551" max="13552" width="9.44140625" style="1496" customWidth="1"/>
    <col min="13553" max="13553" width="12.44140625" style="1496" customWidth="1"/>
    <col min="13554" max="13554" width="11.109375" style="1496" customWidth="1"/>
    <col min="13555" max="13555" width="10" style="1496" customWidth="1"/>
    <col min="13556" max="13556" width="10.44140625" style="1496" customWidth="1"/>
    <col min="13557" max="13557" width="9.88671875" style="1496" customWidth="1"/>
    <col min="13558" max="13559" width="11" style="1496" customWidth="1"/>
    <col min="13560" max="13580" width="9.88671875" style="1496" customWidth="1"/>
    <col min="13581" max="13583" width="11" style="1496" customWidth="1"/>
    <col min="13584" max="13584" width="13.33203125" style="1496" customWidth="1"/>
    <col min="13585" max="13585" width="14.88671875" style="1496" customWidth="1"/>
    <col min="13586" max="13590" width="14.6640625" style="1496" customWidth="1"/>
    <col min="13591" max="13591" width="20.109375" style="1496" customWidth="1"/>
    <col min="13592" max="13592" width="21.44140625" style="1496" customWidth="1"/>
    <col min="13593" max="13593" width="20.33203125" style="1496" customWidth="1"/>
    <col min="13594" max="13795" width="8.88671875" style="1496"/>
    <col min="13796" max="13796" width="2.6640625" style="1496" customWidth="1"/>
    <col min="13797" max="13797" width="3.44140625" style="1496" customWidth="1"/>
    <col min="13798" max="13798" width="4.88671875" style="1496" customWidth="1"/>
    <col min="13799" max="13799" width="33.44140625" style="1496" customWidth="1"/>
    <col min="13800" max="13800" width="16.88671875" style="1496" customWidth="1"/>
    <col min="13801" max="13801" width="12.44140625" style="1496" customWidth="1"/>
    <col min="13802" max="13802" width="10.33203125" style="1496" customWidth="1"/>
    <col min="13803" max="13803" width="12.44140625" style="1496" customWidth="1"/>
    <col min="13804" max="13804" width="14.6640625" style="1496" customWidth="1"/>
    <col min="13805" max="13805" width="13.33203125" style="1496" customWidth="1"/>
    <col min="13806" max="13806" width="8.44140625" style="1496" customWidth="1"/>
    <col min="13807" max="13808" width="9.44140625" style="1496" customWidth="1"/>
    <col min="13809" max="13809" width="12.44140625" style="1496" customWidth="1"/>
    <col min="13810" max="13810" width="11.109375" style="1496" customWidth="1"/>
    <col min="13811" max="13811" width="10" style="1496" customWidth="1"/>
    <col min="13812" max="13812" width="10.44140625" style="1496" customWidth="1"/>
    <col min="13813" max="13813" width="9.88671875" style="1496" customWidth="1"/>
    <col min="13814" max="13815" width="11" style="1496" customWidth="1"/>
    <col min="13816" max="13836" width="9.88671875" style="1496" customWidth="1"/>
    <col min="13837" max="13839" width="11" style="1496" customWidth="1"/>
    <col min="13840" max="13840" width="13.33203125" style="1496" customWidth="1"/>
    <col min="13841" max="13841" width="14.88671875" style="1496" customWidth="1"/>
    <col min="13842" max="13846" width="14.6640625" style="1496" customWidth="1"/>
    <col min="13847" max="13847" width="20.109375" style="1496" customWidth="1"/>
    <col min="13848" max="13848" width="21.44140625" style="1496" customWidth="1"/>
    <col min="13849" max="13849" width="20.33203125" style="1496" customWidth="1"/>
    <col min="13850" max="14051" width="8.88671875" style="1496"/>
    <col min="14052" max="14052" width="2.6640625" style="1496" customWidth="1"/>
    <col min="14053" max="14053" width="3.44140625" style="1496" customWidth="1"/>
    <col min="14054" max="14054" width="4.88671875" style="1496" customWidth="1"/>
    <col min="14055" max="14055" width="33.44140625" style="1496" customWidth="1"/>
    <col min="14056" max="14056" width="16.88671875" style="1496" customWidth="1"/>
    <col min="14057" max="14057" width="12.44140625" style="1496" customWidth="1"/>
    <col min="14058" max="14058" width="10.33203125" style="1496" customWidth="1"/>
    <col min="14059" max="14059" width="12.44140625" style="1496" customWidth="1"/>
    <col min="14060" max="14060" width="14.6640625" style="1496" customWidth="1"/>
    <col min="14061" max="14061" width="13.33203125" style="1496" customWidth="1"/>
    <col min="14062" max="14062" width="8.44140625" style="1496" customWidth="1"/>
    <col min="14063" max="14064" width="9.44140625" style="1496" customWidth="1"/>
    <col min="14065" max="14065" width="12.44140625" style="1496" customWidth="1"/>
    <col min="14066" max="14066" width="11.109375" style="1496" customWidth="1"/>
    <col min="14067" max="14067" width="10" style="1496" customWidth="1"/>
    <col min="14068" max="14068" width="10.44140625" style="1496" customWidth="1"/>
    <col min="14069" max="14069" width="9.88671875" style="1496" customWidth="1"/>
    <col min="14070" max="14071" width="11" style="1496" customWidth="1"/>
    <col min="14072" max="14092" width="9.88671875" style="1496" customWidth="1"/>
    <col min="14093" max="14095" width="11" style="1496" customWidth="1"/>
    <col min="14096" max="14096" width="13.33203125" style="1496" customWidth="1"/>
    <col min="14097" max="14097" width="14.88671875" style="1496" customWidth="1"/>
    <col min="14098" max="14102" width="14.6640625" style="1496" customWidth="1"/>
    <col min="14103" max="14103" width="20.109375" style="1496" customWidth="1"/>
    <col min="14104" max="14104" width="21.44140625" style="1496" customWidth="1"/>
    <col min="14105" max="14105" width="20.33203125" style="1496" customWidth="1"/>
    <col min="14106" max="14307" width="8.88671875" style="1496"/>
    <col min="14308" max="14308" width="2.6640625" style="1496" customWidth="1"/>
    <col min="14309" max="14309" width="3.44140625" style="1496" customWidth="1"/>
    <col min="14310" max="14310" width="4.88671875" style="1496" customWidth="1"/>
    <col min="14311" max="14311" width="33.44140625" style="1496" customWidth="1"/>
    <col min="14312" max="14312" width="16.88671875" style="1496" customWidth="1"/>
    <col min="14313" max="14313" width="12.44140625" style="1496" customWidth="1"/>
    <col min="14314" max="14314" width="10.33203125" style="1496" customWidth="1"/>
    <col min="14315" max="14315" width="12.44140625" style="1496" customWidth="1"/>
    <col min="14316" max="14316" width="14.6640625" style="1496" customWidth="1"/>
    <col min="14317" max="14317" width="13.33203125" style="1496" customWidth="1"/>
    <col min="14318" max="14318" width="8.44140625" style="1496" customWidth="1"/>
    <col min="14319" max="14320" width="9.44140625" style="1496" customWidth="1"/>
    <col min="14321" max="14321" width="12.44140625" style="1496" customWidth="1"/>
    <col min="14322" max="14322" width="11.109375" style="1496" customWidth="1"/>
    <col min="14323" max="14323" width="10" style="1496" customWidth="1"/>
    <col min="14324" max="14324" width="10.44140625" style="1496" customWidth="1"/>
    <col min="14325" max="14325" width="9.88671875" style="1496" customWidth="1"/>
    <col min="14326" max="14327" width="11" style="1496" customWidth="1"/>
    <col min="14328" max="14348" width="9.88671875" style="1496" customWidth="1"/>
    <col min="14349" max="14351" width="11" style="1496" customWidth="1"/>
    <col min="14352" max="14352" width="13.33203125" style="1496" customWidth="1"/>
    <col min="14353" max="14353" width="14.88671875" style="1496" customWidth="1"/>
    <col min="14354" max="14358" width="14.6640625" style="1496" customWidth="1"/>
    <col min="14359" max="14359" width="20.109375" style="1496" customWidth="1"/>
    <col min="14360" max="14360" width="21.44140625" style="1496" customWidth="1"/>
    <col min="14361" max="14361" width="20.33203125" style="1496" customWidth="1"/>
    <col min="14362" max="14563" width="8.88671875" style="1496"/>
    <col min="14564" max="14564" width="2.6640625" style="1496" customWidth="1"/>
    <col min="14565" max="14565" width="3.44140625" style="1496" customWidth="1"/>
    <col min="14566" max="14566" width="4.88671875" style="1496" customWidth="1"/>
    <col min="14567" max="14567" width="33.44140625" style="1496" customWidth="1"/>
    <col min="14568" max="14568" width="16.88671875" style="1496" customWidth="1"/>
    <col min="14569" max="14569" width="12.44140625" style="1496" customWidth="1"/>
    <col min="14570" max="14570" width="10.33203125" style="1496" customWidth="1"/>
    <col min="14571" max="14571" width="12.44140625" style="1496" customWidth="1"/>
    <col min="14572" max="14572" width="14.6640625" style="1496" customWidth="1"/>
    <col min="14573" max="14573" width="13.33203125" style="1496" customWidth="1"/>
    <col min="14574" max="14574" width="8.44140625" style="1496" customWidth="1"/>
    <col min="14575" max="14576" width="9.44140625" style="1496" customWidth="1"/>
    <col min="14577" max="14577" width="12.44140625" style="1496" customWidth="1"/>
    <col min="14578" max="14578" width="11.109375" style="1496" customWidth="1"/>
    <col min="14579" max="14579" width="10" style="1496" customWidth="1"/>
    <col min="14580" max="14580" width="10.44140625" style="1496" customWidth="1"/>
    <col min="14581" max="14581" width="9.88671875" style="1496" customWidth="1"/>
    <col min="14582" max="14583" width="11" style="1496" customWidth="1"/>
    <col min="14584" max="14604" width="9.88671875" style="1496" customWidth="1"/>
    <col min="14605" max="14607" width="11" style="1496" customWidth="1"/>
    <col min="14608" max="14608" width="13.33203125" style="1496" customWidth="1"/>
    <col min="14609" max="14609" width="14.88671875" style="1496" customWidth="1"/>
    <col min="14610" max="14614" width="14.6640625" style="1496" customWidth="1"/>
    <col min="14615" max="14615" width="20.109375" style="1496" customWidth="1"/>
    <col min="14616" max="14616" width="21.44140625" style="1496" customWidth="1"/>
    <col min="14617" max="14617" width="20.33203125" style="1496" customWidth="1"/>
    <col min="14618" max="14819" width="8.88671875" style="1496"/>
    <col min="14820" max="14820" width="2.6640625" style="1496" customWidth="1"/>
    <col min="14821" max="14821" width="3.44140625" style="1496" customWidth="1"/>
    <col min="14822" max="14822" width="4.88671875" style="1496" customWidth="1"/>
    <col min="14823" max="14823" width="33.44140625" style="1496" customWidth="1"/>
    <col min="14824" max="14824" width="16.88671875" style="1496" customWidth="1"/>
    <col min="14825" max="14825" width="12.44140625" style="1496" customWidth="1"/>
    <col min="14826" max="14826" width="10.33203125" style="1496" customWidth="1"/>
    <col min="14827" max="14827" width="12.44140625" style="1496" customWidth="1"/>
    <col min="14828" max="14828" width="14.6640625" style="1496" customWidth="1"/>
    <col min="14829" max="14829" width="13.33203125" style="1496" customWidth="1"/>
    <col min="14830" max="14830" width="8.44140625" style="1496" customWidth="1"/>
    <col min="14831" max="14832" width="9.44140625" style="1496" customWidth="1"/>
    <col min="14833" max="14833" width="12.44140625" style="1496" customWidth="1"/>
    <col min="14834" max="14834" width="11.109375" style="1496" customWidth="1"/>
    <col min="14835" max="14835" width="10" style="1496" customWidth="1"/>
    <col min="14836" max="14836" width="10.44140625" style="1496" customWidth="1"/>
    <col min="14837" max="14837" width="9.88671875" style="1496" customWidth="1"/>
    <col min="14838" max="14839" width="11" style="1496" customWidth="1"/>
    <col min="14840" max="14860" width="9.88671875" style="1496" customWidth="1"/>
    <col min="14861" max="14863" width="11" style="1496" customWidth="1"/>
    <col min="14864" max="14864" width="13.33203125" style="1496" customWidth="1"/>
    <col min="14865" max="14865" width="14.88671875" style="1496" customWidth="1"/>
    <col min="14866" max="14870" width="14.6640625" style="1496" customWidth="1"/>
    <col min="14871" max="14871" width="20.109375" style="1496" customWidth="1"/>
    <col min="14872" max="14872" width="21.44140625" style="1496" customWidth="1"/>
    <col min="14873" max="14873" width="20.33203125" style="1496" customWidth="1"/>
    <col min="14874" max="15075" width="8.88671875" style="1496"/>
    <col min="15076" max="15076" width="2.6640625" style="1496" customWidth="1"/>
    <col min="15077" max="15077" width="3.44140625" style="1496" customWidth="1"/>
    <col min="15078" max="15078" width="4.88671875" style="1496" customWidth="1"/>
    <col min="15079" max="15079" width="33.44140625" style="1496" customWidth="1"/>
    <col min="15080" max="15080" width="16.88671875" style="1496" customWidth="1"/>
    <col min="15081" max="15081" width="12.44140625" style="1496" customWidth="1"/>
    <col min="15082" max="15082" width="10.33203125" style="1496" customWidth="1"/>
    <col min="15083" max="15083" width="12.44140625" style="1496" customWidth="1"/>
    <col min="15084" max="15084" width="14.6640625" style="1496" customWidth="1"/>
    <col min="15085" max="15085" width="13.33203125" style="1496" customWidth="1"/>
    <col min="15086" max="15086" width="8.44140625" style="1496" customWidth="1"/>
    <col min="15087" max="15088" width="9.44140625" style="1496" customWidth="1"/>
    <col min="15089" max="15089" width="12.44140625" style="1496" customWidth="1"/>
    <col min="15090" max="15090" width="11.109375" style="1496" customWidth="1"/>
    <col min="15091" max="15091" width="10" style="1496" customWidth="1"/>
    <col min="15092" max="15092" width="10.44140625" style="1496" customWidth="1"/>
    <col min="15093" max="15093" width="9.88671875" style="1496" customWidth="1"/>
    <col min="15094" max="15095" width="11" style="1496" customWidth="1"/>
    <col min="15096" max="15116" width="9.88671875" style="1496" customWidth="1"/>
    <col min="15117" max="15119" width="11" style="1496" customWidth="1"/>
    <col min="15120" max="15120" width="13.33203125" style="1496" customWidth="1"/>
    <col min="15121" max="15121" width="14.88671875" style="1496" customWidth="1"/>
    <col min="15122" max="15126" width="14.6640625" style="1496" customWidth="1"/>
    <col min="15127" max="15127" width="20.109375" style="1496" customWidth="1"/>
    <col min="15128" max="15128" width="21.44140625" style="1496" customWidth="1"/>
    <col min="15129" max="15129" width="20.33203125" style="1496" customWidth="1"/>
    <col min="15130" max="15331" width="8.88671875" style="1496"/>
    <col min="15332" max="15332" width="2.6640625" style="1496" customWidth="1"/>
    <col min="15333" max="15333" width="3.44140625" style="1496" customWidth="1"/>
    <col min="15334" max="15334" width="4.88671875" style="1496" customWidth="1"/>
    <col min="15335" max="15335" width="33.44140625" style="1496" customWidth="1"/>
    <col min="15336" max="15336" width="16.88671875" style="1496" customWidth="1"/>
    <col min="15337" max="15337" width="12.44140625" style="1496" customWidth="1"/>
    <col min="15338" max="15338" width="10.33203125" style="1496" customWidth="1"/>
    <col min="15339" max="15339" width="12.44140625" style="1496" customWidth="1"/>
    <col min="15340" max="15340" width="14.6640625" style="1496" customWidth="1"/>
    <col min="15341" max="15341" width="13.33203125" style="1496" customWidth="1"/>
    <col min="15342" max="15342" width="8.44140625" style="1496" customWidth="1"/>
    <col min="15343" max="15344" width="9.44140625" style="1496" customWidth="1"/>
    <col min="15345" max="15345" width="12.44140625" style="1496" customWidth="1"/>
    <col min="15346" max="15346" width="11.109375" style="1496" customWidth="1"/>
    <col min="15347" max="15347" width="10" style="1496" customWidth="1"/>
    <col min="15348" max="15348" width="10.44140625" style="1496" customWidth="1"/>
    <col min="15349" max="15349" width="9.88671875" style="1496" customWidth="1"/>
    <col min="15350" max="15351" width="11" style="1496" customWidth="1"/>
    <col min="15352" max="15372" width="9.88671875" style="1496" customWidth="1"/>
    <col min="15373" max="15375" width="11" style="1496" customWidth="1"/>
    <col min="15376" max="15376" width="13.33203125" style="1496" customWidth="1"/>
    <col min="15377" max="15377" width="14.88671875" style="1496" customWidth="1"/>
    <col min="15378" max="15382" width="14.6640625" style="1496" customWidth="1"/>
    <col min="15383" max="15383" width="20.109375" style="1496" customWidth="1"/>
    <col min="15384" max="15384" width="21.44140625" style="1496" customWidth="1"/>
    <col min="15385" max="15385" width="20.33203125" style="1496" customWidth="1"/>
    <col min="15386" max="15587" width="8.88671875" style="1496"/>
    <col min="15588" max="15588" width="2.6640625" style="1496" customWidth="1"/>
    <col min="15589" max="15589" width="3.44140625" style="1496" customWidth="1"/>
    <col min="15590" max="15590" width="4.88671875" style="1496" customWidth="1"/>
    <col min="15591" max="15591" width="33.44140625" style="1496" customWidth="1"/>
    <col min="15592" max="15592" width="16.88671875" style="1496" customWidth="1"/>
    <col min="15593" max="15593" width="12.44140625" style="1496" customWidth="1"/>
    <col min="15594" max="15594" width="10.33203125" style="1496" customWidth="1"/>
    <col min="15595" max="15595" width="12.44140625" style="1496" customWidth="1"/>
    <col min="15596" max="15596" width="14.6640625" style="1496" customWidth="1"/>
    <col min="15597" max="15597" width="13.33203125" style="1496" customWidth="1"/>
    <col min="15598" max="15598" width="8.44140625" style="1496" customWidth="1"/>
    <col min="15599" max="15600" width="9.44140625" style="1496" customWidth="1"/>
    <col min="15601" max="15601" width="12.44140625" style="1496" customWidth="1"/>
    <col min="15602" max="15602" width="11.109375" style="1496" customWidth="1"/>
    <col min="15603" max="15603" width="10" style="1496" customWidth="1"/>
    <col min="15604" max="15604" width="10.44140625" style="1496" customWidth="1"/>
    <col min="15605" max="15605" width="9.88671875" style="1496" customWidth="1"/>
    <col min="15606" max="15607" width="11" style="1496" customWidth="1"/>
    <col min="15608" max="15628" width="9.88671875" style="1496" customWidth="1"/>
    <col min="15629" max="15631" width="11" style="1496" customWidth="1"/>
    <col min="15632" max="15632" width="13.33203125" style="1496" customWidth="1"/>
    <col min="15633" max="15633" width="14.88671875" style="1496" customWidth="1"/>
    <col min="15634" max="15638" width="14.6640625" style="1496" customWidth="1"/>
    <col min="15639" max="15639" width="20.109375" style="1496" customWidth="1"/>
    <col min="15640" max="15640" width="21.44140625" style="1496" customWidth="1"/>
    <col min="15641" max="15641" width="20.33203125" style="1496" customWidth="1"/>
    <col min="15642" max="15843" width="8.88671875" style="1496"/>
    <col min="15844" max="15844" width="2.6640625" style="1496" customWidth="1"/>
    <col min="15845" max="15845" width="3.44140625" style="1496" customWidth="1"/>
    <col min="15846" max="15846" width="4.88671875" style="1496" customWidth="1"/>
    <col min="15847" max="15847" width="33.44140625" style="1496" customWidth="1"/>
    <col min="15848" max="15848" width="16.88671875" style="1496" customWidth="1"/>
    <col min="15849" max="15849" width="12.44140625" style="1496" customWidth="1"/>
    <col min="15850" max="15850" width="10.33203125" style="1496" customWidth="1"/>
    <col min="15851" max="15851" width="12.44140625" style="1496" customWidth="1"/>
    <col min="15852" max="15852" width="14.6640625" style="1496" customWidth="1"/>
    <col min="15853" max="15853" width="13.33203125" style="1496" customWidth="1"/>
    <col min="15854" max="15854" width="8.44140625" style="1496" customWidth="1"/>
    <col min="15855" max="15856" width="9.44140625" style="1496" customWidth="1"/>
    <col min="15857" max="15857" width="12.44140625" style="1496" customWidth="1"/>
    <col min="15858" max="15858" width="11.109375" style="1496" customWidth="1"/>
    <col min="15859" max="15859" width="10" style="1496" customWidth="1"/>
    <col min="15860" max="15860" width="10.44140625" style="1496" customWidth="1"/>
    <col min="15861" max="15861" width="9.88671875" style="1496" customWidth="1"/>
    <col min="15862" max="15863" width="11" style="1496" customWidth="1"/>
    <col min="15864" max="15884" width="9.88671875" style="1496" customWidth="1"/>
    <col min="15885" max="15887" width="11" style="1496" customWidth="1"/>
    <col min="15888" max="15888" width="13.33203125" style="1496" customWidth="1"/>
    <col min="15889" max="15889" width="14.88671875" style="1496" customWidth="1"/>
    <col min="15890" max="15894" width="14.6640625" style="1496" customWidth="1"/>
    <col min="15895" max="15895" width="20.109375" style="1496" customWidth="1"/>
    <col min="15896" max="15896" width="21.44140625" style="1496" customWidth="1"/>
    <col min="15897" max="15897" width="20.33203125" style="1496" customWidth="1"/>
    <col min="15898" max="16099" width="8.88671875" style="1496"/>
    <col min="16100" max="16100" width="2.6640625" style="1496" customWidth="1"/>
    <col min="16101" max="16101" width="3.44140625" style="1496" customWidth="1"/>
    <col min="16102" max="16102" width="4.88671875" style="1496" customWidth="1"/>
    <col min="16103" max="16103" width="33.44140625" style="1496" customWidth="1"/>
    <col min="16104" max="16104" width="16.88671875" style="1496" customWidth="1"/>
    <col min="16105" max="16105" width="12.44140625" style="1496" customWidth="1"/>
    <col min="16106" max="16106" width="10.33203125" style="1496" customWidth="1"/>
    <col min="16107" max="16107" width="12.44140625" style="1496" customWidth="1"/>
    <col min="16108" max="16108" width="14.6640625" style="1496" customWidth="1"/>
    <col min="16109" max="16109" width="13.33203125" style="1496" customWidth="1"/>
    <col min="16110" max="16110" width="8.44140625" style="1496" customWidth="1"/>
    <col min="16111" max="16112" width="9.44140625" style="1496" customWidth="1"/>
    <col min="16113" max="16113" width="12.44140625" style="1496" customWidth="1"/>
    <col min="16114" max="16114" width="11.109375" style="1496" customWidth="1"/>
    <col min="16115" max="16115" width="10" style="1496" customWidth="1"/>
    <col min="16116" max="16116" width="10.44140625" style="1496" customWidth="1"/>
    <col min="16117" max="16117" width="9.88671875" style="1496" customWidth="1"/>
    <col min="16118" max="16119" width="11" style="1496" customWidth="1"/>
    <col min="16120" max="16140" width="9.88671875" style="1496" customWidth="1"/>
    <col min="16141" max="16143" width="11" style="1496" customWidth="1"/>
    <col min="16144" max="16144" width="13.33203125" style="1496" customWidth="1"/>
    <col min="16145" max="16145" width="14.88671875" style="1496" customWidth="1"/>
    <col min="16146" max="16150" width="14.6640625" style="1496" customWidth="1"/>
    <col min="16151" max="16151" width="20.109375" style="1496" customWidth="1"/>
    <col min="16152" max="16152" width="21.44140625" style="1496" customWidth="1"/>
    <col min="16153" max="16153" width="20.33203125" style="1496" customWidth="1"/>
    <col min="16154" max="16380" width="8.88671875" style="1496"/>
    <col min="16381" max="16384" width="9.109375" style="1496" customWidth="1"/>
  </cols>
  <sheetData>
    <row r="1" spans="1:27" ht="15.6">
      <c r="A1" s="2537" t="s">
        <v>1873</v>
      </c>
      <c r="B1" s="2537"/>
      <c r="C1" s="2537"/>
      <c r="D1" s="2537"/>
      <c r="E1" s="1495"/>
      <c r="F1" s="1495"/>
    </row>
    <row r="2" spans="1:27" ht="15.6">
      <c r="A2" s="2545" t="s">
        <v>858</v>
      </c>
      <c r="B2" s="2545"/>
      <c r="C2" s="2545"/>
      <c r="D2" s="2545"/>
      <c r="E2" s="1499"/>
      <c r="F2" s="1499"/>
      <c r="H2" s="1500"/>
    </row>
    <row r="3" spans="1:27">
      <c r="G3" s="1500"/>
      <c r="K3" s="1500"/>
    </row>
    <row r="4" spans="1:27" ht="22.5" customHeight="1">
      <c r="A4" s="2546" t="s">
        <v>1874</v>
      </c>
      <c r="B4" s="2546"/>
      <c r="C4" s="2546"/>
      <c r="D4" s="2546"/>
      <c r="E4" s="2546"/>
      <c r="F4" s="2546"/>
      <c r="G4" s="2546"/>
      <c r="H4" s="2546"/>
      <c r="I4" s="2546"/>
      <c r="J4" s="2546"/>
      <c r="K4" s="2546"/>
      <c r="L4" s="2546"/>
      <c r="M4" s="2546"/>
      <c r="N4" s="2546"/>
      <c r="O4" s="2546"/>
      <c r="P4" s="2546"/>
      <c r="Q4" s="2546"/>
      <c r="R4" s="2546"/>
      <c r="S4" s="2546"/>
      <c r="T4" s="2546"/>
      <c r="U4" s="2546"/>
      <c r="V4" s="2546"/>
      <c r="W4" s="2546"/>
      <c r="X4" s="2546"/>
      <c r="Y4" s="2546"/>
      <c r="Z4" s="2546"/>
    </row>
    <row r="5" spans="1:27">
      <c r="I5" s="1783"/>
    </row>
    <row r="6" spans="1:27" s="1501" customFormat="1" ht="25.5" customHeight="1">
      <c r="A6" s="2547" t="s">
        <v>8</v>
      </c>
      <c r="B6" s="2548"/>
      <c r="C6" s="2549"/>
      <c r="D6" s="2553" t="s">
        <v>1875</v>
      </c>
      <c r="E6" s="2538" t="s">
        <v>1876</v>
      </c>
      <c r="F6" s="2538" t="s">
        <v>1877</v>
      </c>
      <c r="G6" s="2555" t="s">
        <v>1878</v>
      </c>
      <c r="H6" s="2555" t="s">
        <v>1879</v>
      </c>
      <c r="I6" s="2557" t="s">
        <v>1880</v>
      </c>
      <c r="J6" s="2558"/>
      <c r="K6" s="2538" t="s">
        <v>1573</v>
      </c>
      <c r="L6" s="2540" t="s">
        <v>1881</v>
      </c>
      <c r="M6" s="2541"/>
      <c r="N6" s="2541"/>
      <c r="O6" s="2541"/>
      <c r="P6" s="2541"/>
      <c r="Q6" s="2541"/>
      <c r="R6" s="2541"/>
      <c r="S6" s="2541"/>
      <c r="T6" s="2541"/>
      <c r="U6" s="2541"/>
      <c r="V6" s="2541"/>
      <c r="W6" s="2542"/>
      <c r="X6" s="2543" t="s">
        <v>1882</v>
      </c>
      <c r="Y6" s="2538" t="s">
        <v>1883</v>
      </c>
      <c r="Z6" s="2538" t="s">
        <v>1884</v>
      </c>
      <c r="AA6" s="2538" t="s">
        <v>146</v>
      </c>
    </row>
    <row r="7" spans="1:27" s="1501" customFormat="1" ht="37.5" customHeight="1">
      <c r="A7" s="2550"/>
      <c r="B7" s="2551"/>
      <c r="C7" s="2552"/>
      <c r="D7" s="2554"/>
      <c r="E7" s="2539"/>
      <c r="F7" s="2539"/>
      <c r="G7" s="2556"/>
      <c r="H7" s="2556"/>
      <c r="I7" s="1503" t="s">
        <v>522</v>
      </c>
      <c r="J7" s="1503" t="s">
        <v>1885</v>
      </c>
      <c r="K7" s="2539"/>
      <c r="L7" s="1502" t="s">
        <v>1886</v>
      </c>
      <c r="M7" s="1502" t="s">
        <v>1887</v>
      </c>
      <c r="N7" s="1502" t="s">
        <v>1888</v>
      </c>
      <c r="O7" s="1502" t="s">
        <v>1889</v>
      </c>
      <c r="P7" s="1502" t="s">
        <v>1890</v>
      </c>
      <c r="Q7" s="1502" t="s">
        <v>1891</v>
      </c>
      <c r="R7" s="1502" t="s">
        <v>1892</v>
      </c>
      <c r="S7" s="1502" t="s">
        <v>1893</v>
      </c>
      <c r="T7" s="1502" t="s">
        <v>1894</v>
      </c>
      <c r="U7" s="1502" t="s">
        <v>1895</v>
      </c>
      <c r="V7" s="1502" t="s">
        <v>1896</v>
      </c>
      <c r="W7" s="1502" t="s">
        <v>1897</v>
      </c>
      <c r="X7" s="2544"/>
      <c r="Y7" s="2539"/>
      <c r="Z7" s="2539"/>
      <c r="AA7" s="2539"/>
    </row>
    <row r="8" spans="1:27" s="1509" customFormat="1" ht="26.4">
      <c r="A8" s="1504">
        <v>1</v>
      </c>
      <c r="B8" s="1505">
        <v>2</v>
      </c>
      <c r="C8" s="1506">
        <v>3</v>
      </c>
      <c r="D8" s="1506">
        <v>4</v>
      </c>
      <c r="E8" s="1506">
        <v>5</v>
      </c>
      <c r="F8" s="1506">
        <v>6</v>
      </c>
      <c r="G8" s="1506">
        <v>7</v>
      </c>
      <c r="H8" s="1506">
        <v>8</v>
      </c>
      <c r="I8" s="1506">
        <v>9</v>
      </c>
      <c r="J8" s="1506">
        <v>10</v>
      </c>
      <c r="K8" s="1507" t="s">
        <v>1898</v>
      </c>
      <c r="L8" s="1508">
        <v>12</v>
      </c>
      <c r="M8" s="1508">
        <v>13</v>
      </c>
      <c r="N8" s="1508">
        <v>14</v>
      </c>
      <c r="O8" s="1508">
        <v>15</v>
      </c>
      <c r="P8" s="1508">
        <v>16</v>
      </c>
      <c r="Q8" s="1508">
        <v>17</v>
      </c>
      <c r="R8" s="1508">
        <v>18</v>
      </c>
      <c r="S8" s="1508">
        <v>19</v>
      </c>
      <c r="T8" s="1508">
        <v>20</v>
      </c>
      <c r="U8" s="1508">
        <v>21</v>
      </c>
      <c r="V8" s="1508">
        <v>22</v>
      </c>
      <c r="W8" s="1508">
        <v>23</v>
      </c>
      <c r="X8" s="1508">
        <v>24</v>
      </c>
      <c r="Y8" s="1508">
        <v>25</v>
      </c>
      <c r="Z8" s="1508">
        <v>26</v>
      </c>
      <c r="AA8" s="1508">
        <v>26</v>
      </c>
    </row>
    <row r="9" spans="1:27" s="1515" customFormat="1" ht="15" customHeight="1">
      <c r="A9" s="1510" t="s">
        <v>14</v>
      </c>
      <c r="B9" s="1511"/>
      <c r="C9" s="2535" t="s">
        <v>1899</v>
      </c>
      <c r="D9" s="2536"/>
      <c r="E9" s="1512">
        <f t="shared" ref="E9:W9" si="0">E23+E42+E63</f>
        <v>146592</v>
      </c>
      <c r="F9" s="1512">
        <f t="shared" si="0"/>
        <v>833</v>
      </c>
      <c r="G9" s="1512">
        <f t="shared" si="0"/>
        <v>98979.94</v>
      </c>
      <c r="H9" s="1512">
        <f t="shared" si="0"/>
        <v>950</v>
      </c>
      <c r="I9" s="1512">
        <f>I23+I42+I63</f>
        <v>100129.94</v>
      </c>
      <c r="J9" s="1513">
        <f t="shared" si="0"/>
        <v>0</v>
      </c>
      <c r="K9" s="1512">
        <f t="shared" si="0"/>
        <v>100129.94</v>
      </c>
      <c r="L9" s="1512">
        <f t="shared" si="0"/>
        <v>0</v>
      </c>
      <c r="M9" s="1512">
        <f t="shared" si="0"/>
        <v>0</v>
      </c>
      <c r="N9" s="1512">
        <f t="shared" si="0"/>
        <v>0</v>
      </c>
      <c r="O9" s="1512">
        <f t="shared" si="0"/>
        <v>0</v>
      </c>
      <c r="P9" s="1512">
        <f t="shared" si="0"/>
        <v>0</v>
      </c>
      <c r="Q9" s="1512">
        <f t="shared" si="0"/>
        <v>0</v>
      </c>
      <c r="R9" s="1512">
        <f t="shared" si="0"/>
        <v>1150</v>
      </c>
      <c r="S9" s="1512">
        <f t="shared" si="0"/>
        <v>0</v>
      </c>
      <c r="T9" s="1512">
        <f t="shared" si="0"/>
        <v>0</v>
      </c>
      <c r="U9" s="1512">
        <f t="shared" si="0"/>
        <v>98979.94</v>
      </c>
      <c r="V9" s="1512">
        <f t="shared" si="0"/>
        <v>0</v>
      </c>
      <c r="W9" s="1512">
        <f t="shared" si="0"/>
        <v>0</v>
      </c>
      <c r="X9" s="1513"/>
      <c r="Y9" s="1514"/>
      <c r="Z9" s="1514"/>
      <c r="AA9" s="1514"/>
    </row>
    <row r="10" spans="1:27">
      <c r="A10" s="1516"/>
      <c r="B10" s="1517"/>
      <c r="C10" s="1518"/>
      <c r="D10" s="1519" t="s">
        <v>1900</v>
      </c>
      <c r="E10" s="1520"/>
      <c r="F10" s="1520"/>
      <c r="G10" s="1521"/>
      <c r="H10" s="1520"/>
      <c r="I10" s="1520"/>
      <c r="J10" s="1522"/>
      <c r="K10" s="1520"/>
      <c r="L10" s="1520"/>
      <c r="M10" s="1520"/>
      <c r="N10" s="1520"/>
      <c r="O10" s="1520"/>
      <c r="P10" s="1520"/>
      <c r="Q10" s="1520"/>
      <c r="R10" s="1520"/>
      <c r="S10" s="1520"/>
      <c r="T10" s="1520"/>
      <c r="U10" s="1520"/>
      <c r="V10" s="1520"/>
      <c r="W10" s="1520"/>
      <c r="X10" s="1522"/>
      <c r="Y10" s="1523"/>
      <c r="Z10" s="1523"/>
      <c r="AA10" s="1523"/>
    </row>
    <row r="11" spans="1:27" s="1531" customFormat="1">
      <c r="A11" s="1524"/>
      <c r="B11" s="1525"/>
      <c r="C11" s="1526"/>
      <c r="D11" s="1527" t="s">
        <v>131</v>
      </c>
      <c r="E11" s="1528">
        <f t="shared" ref="E11:W11" si="1">SUBTOTAL(9,E12:E14)</f>
        <v>146592</v>
      </c>
      <c r="F11" s="1528">
        <f t="shared" si="1"/>
        <v>0</v>
      </c>
      <c r="G11" s="1528">
        <f t="shared" si="1"/>
        <v>98979.94</v>
      </c>
      <c r="H11" s="1528">
        <f t="shared" si="1"/>
        <v>950</v>
      </c>
      <c r="I11" s="1528">
        <f t="shared" si="1"/>
        <v>100129.94</v>
      </c>
      <c r="J11" s="1529">
        <f>SUBTOTAL(9,J12:J14)</f>
        <v>0</v>
      </c>
      <c r="K11" s="1528">
        <f t="shared" si="1"/>
        <v>100129.94</v>
      </c>
      <c r="L11" s="1528">
        <f t="shared" si="1"/>
        <v>0</v>
      </c>
      <c r="M11" s="1528">
        <f t="shared" si="1"/>
        <v>0</v>
      </c>
      <c r="N11" s="1528">
        <f t="shared" si="1"/>
        <v>0</v>
      </c>
      <c r="O11" s="1528">
        <f t="shared" si="1"/>
        <v>0</v>
      </c>
      <c r="P11" s="1528">
        <f t="shared" si="1"/>
        <v>0</v>
      </c>
      <c r="Q11" s="1528">
        <f t="shared" si="1"/>
        <v>0</v>
      </c>
      <c r="R11" s="1528">
        <f t="shared" si="1"/>
        <v>1150</v>
      </c>
      <c r="S11" s="1528">
        <f t="shared" si="1"/>
        <v>0</v>
      </c>
      <c r="T11" s="1528">
        <f t="shared" si="1"/>
        <v>0</v>
      </c>
      <c r="U11" s="1528">
        <f t="shared" si="1"/>
        <v>98979.94</v>
      </c>
      <c r="V11" s="1528">
        <f t="shared" si="1"/>
        <v>0</v>
      </c>
      <c r="W11" s="1528">
        <f t="shared" si="1"/>
        <v>0</v>
      </c>
      <c r="X11" s="1529"/>
      <c r="Y11" s="1530"/>
      <c r="Z11" s="1530"/>
      <c r="AA11" s="1530"/>
    </row>
    <row r="12" spans="1:27" s="1538" customFormat="1">
      <c r="A12" s="1532"/>
      <c r="B12" s="1533"/>
      <c r="C12" s="1534"/>
      <c r="D12" s="1535" t="s">
        <v>1901</v>
      </c>
      <c r="E12" s="1536">
        <f t="shared" ref="E12:W12" si="2">E25+E44</f>
        <v>0</v>
      </c>
      <c r="F12" s="1536">
        <f t="shared" si="2"/>
        <v>0</v>
      </c>
      <c r="G12" s="1536">
        <f t="shared" si="2"/>
        <v>0</v>
      </c>
      <c r="H12" s="1536">
        <f t="shared" si="2"/>
        <v>0</v>
      </c>
      <c r="I12" s="1536">
        <f t="shared" si="2"/>
        <v>0</v>
      </c>
      <c r="J12" s="1536">
        <f t="shared" si="2"/>
        <v>0</v>
      </c>
      <c r="K12" s="1536">
        <f t="shared" si="2"/>
        <v>0</v>
      </c>
      <c r="L12" s="1536">
        <f t="shared" si="2"/>
        <v>0</v>
      </c>
      <c r="M12" s="1536">
        <f t="shared" si="2"/>
        <v>0</v>
      </c>
      <c r="N12" s="1536">
        <f t="shared" si="2"/>
        <v>0</v>
      </c>
      <c r="O12" s="1536">
        <f t="shared" si="2"/>
        <v>0</v>
      </c>
      <c r="P12" s="1536">
        <f t="shared" si="2"/>
        <v>0</v>
      </c>
      <c r="Q12" s="1536">
        <f t="shared" si="2"/>
        <v>0</v>
      </c>
      <c r="R12" s="1536">
        <f t="shared" si="2"/>
        <v>0</v>
      </c>
      <c r="S12" s="1536">
        <f t="shared" si="2"/>
        <v>0</v>
      </c>
      <c r="T12" s="1536">
        <f t="shared" si="2"/>
        <v>0</v>
      </c>
      <c r="U12" s="1536">
        <f t="shared" si="2"/>
        <v>0</v>
      </c>
      <c r="V12" s="1536">
        <f t="shared" si="2"/>
        <v>0</v>
      </c>
      <c r="W12" s="1536">
        <f t="shared" si="2"/>
        <v>0</v>
      </c>
      <c r="X12" s="1536"/>
      <c r="Y12" s="1537"/>
      <c r="Z12" s="1537"/>
      <c r="AA12" s="1537"/>
    </row>
    <row r="13" spans="1:27" s="1538" customFormat="1">
      <c r="A13" s="1532"/>
      <c r="B13" s="1533"/>
      <c r="C13" s="1534"/>
      <c r="D13" s="1535" t="s">
        <v>1902</v>
      </c>
      <c r="E13" s="1536">
        <f>E28+E48</f>
        <v>146592</v>
      </c>
      <c r="F13" s="1536"/>
      <c r="G13" s="1536">
        <f t="shared" ref="G13:W13" si="3">G28+G48</f>
        <v>98979.94</v>
      </c>
      <c r="H13" s="1536">
        <f t="shared" si="3"/>
        <v>950</v>
      </c>
      <c r="I13" s="1536">
        <f>I28+I48</f>
        <v>100129.94</v>
      </c>
      <c r="J13" s="1536">
        <f t="shared" si="3"/>
        <v>0</v>
      </c>
      <c r="K13" s="1536">
        <f t="shared" si="3"/>
        <v>100129.94</v>
      </c>
      <c r="L13" s="1536">
        <f t="shared" si="3"/>
        <v>0</v>
      </c>
      <c r="M13" s="1539">
        <f t="shared" si="3"/>
        <v>0</v>
      </c>
      <c r="N13" s="1536">
        <f t="shared" si="3"/>
        <v>0</v>
      </c>
      <c r="O13" s="1536">
        <f t="shared" si="3"/>
        <v>0</v>
      </c>
      <c r="P13" s="1536">
        <f t="shared" si="3"/>
        <v>0</v>
      </c>
      <c r="Q13" s="1536">
        <f t="shared" si="3"/>
        <v>0</v>
      </c>
      <c r="R13" s="1536">
        <f t="shared" si="3"/>
        <v>1150</v>
      </c>
      <c r="S13" s="1536">
        <f t="shared" si="3"/>
        <v>0</v>
      </c>
      <c r="T13" s="1536">
        <f t="shared" si="3"/>
        <v>0</v>
      </c>
      <c r="U13" s="1536">
        <f t="shared" si="3"/>
        <v>98979.94</v>
      </c>
      <c r="V13" s="1536">
        <f t="shared" si="3"/>
        <v>0</v>
      </c>
      <c r="W13" s="1536">
        <f t="shared" si="3"/>
        <v>0</v>
      </c>
      <c r="X13" s="1536"/>
      <c r="Y13" s="1537"/>
      <c r="Z13" s="1537"/>
      <c r="AA13" s="1537"/>
    </row>
    <row r="14" spans="1:27" s="1538" customFormat="1">
      <c r="A14" s="1540"/>
      <c r="B14" s="1541"/>
      <c r="C14" s="1542"/>
      <c r="D14" s="1543" t="s">
        <v>1903</v>
      </c>
      <c r="E14" s="1544">
        <f t="shared" ref="E14:W14" si="4">E64</f>
        <v>0</v>
      </c>
      <c r="F14" s="1544">
        <f t="shared" si="4"/>
        <v>0</v>
      </c>
      <c r="G14" s="1544">
        <f t="shared" si="4"/>
        <v>0</v>
      </c>
      <c r="H14" s="1544">
        <f t="shared" si="4"/>
        <v>0</v>
      </c>
      <c r="I14" s="1544">
        <f t="shared" si="4"/>
        <v>0</v>
      </c>
      <c r="J14" s="1544">
        <f t="shared" si="4"/>
        <v>0</v>
      </c>
      <c r="K14" s="1544">
        <f>K64</f>
        <v>0</v>
      </c>
      <c r="L14" s="1760">
        <f>L64</f>
        <v>0</v>
      </c>
      <c r="M14" s="1545">
        <f t="shared" si="4"/>
        <v>0</v>
      </c>
      <c r="N14" s="1544">
        <f t="shared" si="4"/>
        <v>0</v>
      </c>
      <c r="O14" s="1544">
        <f t="shared" si="4"/>
        <v>0</v>
      </c>
      <c r="P14" s="1544">
        <f t="shared" si="4"/>
        <v>0</v>
      </c>
      <c r="Q14" s="1544">
        <f t="shared" si="4"/>
        <v>0</v>
      </c>
      <c r="R14" s="1544">
        <f t="shared" si="4"/>
        <v>0</v>
      </c>
      <c r="S14" s="1544">
        <f t="shared" si="4"/>
        <v>0</v>
      </c>
      <c r="T14" s="1544">
        <f t="shared" si="4"/>
        <v>0</v>
      </c>
      <c r="U14" s="1544">
        <f t="shared" si="4"/>
        <v>0</v>
      </c>
      <c r="V14" s="1544">
        <f t="shared" si="4"/>
        <v>0</v>
      </c>
      <c r="W14" s="1544">
        <f t="shared" si="4"/>
        <v>0</v>
      </c>
      <c r="X14" s="1544"/>
      <c r="Y14" s="1546"/>
      <c r="Z14" s="1546"/>
      <c r="AA14" s="1546"/>
    </row>
    <row r="15" spans="1:27" s="1531" customFormat="1">
      <c r="A15" s="1547"/>
      <c r="B15" s="1548"/>
      <c r="C15" s="1549"/>
      <c r="D15" s="1550" t="s">
        <v>134</v>
      </c>
      <c r="E15" s="1551">
        <f t="shared" ref="E15:W15" si="5">SUBTOTAL(9,E16:E18)</f>
        <v>146592</v>
      </c>
      <c r="F15" s="1551">
        <f t="shared" si="5"/>
        <v>833</v>
      </c>
      <c r="G15" s="1551">
        <f t="shared" si="5"/>
        <v>98979.94</v>
      </c>
      <c r="H15" s="1551">
        <f t="shared" si="5"/>
        <v>950</v>
      </c>
      <c r="I15" s="1551">
        <f t="shared" si="5"/>
        <v>100129.94</v>
      </c>
      <c r="J15" s="1552">
        <f t="shared" si="5"/>
        <v>0</v>
      </c>
      <c r="K15" s="1551">
        <f>SUBTOTAL(9,K16:K18)</f>
        <v>100129.94</v>
      </c>
      <c r="L15" s="1551">
        <f t="shared" si="5"/>
        <v>0</v>
      </c>
      <c r="M15" s="1551">
        <f t="shared" si="5"/>
        <v>0</v>
      </c>
      <c r="N15" s="1551">
        <f t="shared" si="5"/>
        <v>0</v>
      </c>
      <c r="O15" s="1551">
        <f t="shared" si="5"/>
        <v>0</v>
      </c>
      <c r="P15" s="1551">
        <f t="shared" si="5"/>
        <v>0</v>
      </c>
      <c r="Q15" s="1551">
        <f t="shared" si="5"/>
        <v>0</v>
      </c>
      <c r="R15" s="1551">
        <f t="shared" si="5"/>
        <v>1150</v>
      </c>
      <c r="S15" s="1551">
        <f t="shared" si="5"/>
        <v>0</v>
      </c>
      <c r="T15" s="1551">
        <f t="shared" si="5"/>
        <v>0</v>
      </c>
      <c r="U15" s="1551">
        <f t="shared" si="5"/>
        <v>98979.94</v>
      </c>
      <c r="V15" s="1551">
        <f t="shared" si="5"/>
        <v>0</v>
      </c>
      <c r="W15" s="1551">
        <f t="shared" si="5"/>
        <v>0</v>
      </c>
      <c r="X15" s="1552"/>
      <c r="Y15" s="1553"/>
      <c r="Z15" s="1553"/>
      <c r="AA15" s="1553"/>
    </row>
    <row r="16" spans="1:27" s="1538" customFormat="1">
      <c r="A16" s="1532"/>
      <c r="B16" s="1533"/>
      <c r="C16" s="1534"/>
      <c r="D16" s="1535" t="s">
        <v>1904</v>
      </c>
      <c r="E16" s="1536">
        <f t="shared" ref="E16:W16" si="6">E36+E57+E70</f>
        <v>63014.400000000001</v>
      </c>
      <c r="F16" s="2114">
        <f>F36+F57+F70</f>
        <v>833</v>
      </c>
      <c r="G16" s="1536">
        <f>G36+G57+G70</f>
        <v>29693.982</v>
      </c>
      <c r="H16" s="1536">
        <f t="shared" si="6"/>
        <v>950</v>
      </c>
      <c r="I16" s="1536">
        <f t="shared" si="6"/>
        <v>55588.967000000004</v>
      </c>
      <c r="J16" s="1536">
        <f t="shared" si="6"/>
        <v>0</v>
      </c>
      <c r="K16" s="1536">
        <f>K36+K57+K70</f>
        <v>55588.967000000004</v>
      </c>
      <c r="L16" s="1536">
        <f t="shared" si="6"/>
        <v>0</v>
      </c>
      <c r="M16" s="1539">
        <f t="shared" si="6"/>
        <v>0</v>
      </c>
      <c r="N16" s="1536">
        <f t="shared" si="6"/>
        <v>0</v>
      </c>
      <c r="O16" s="1536">
        <f t="shared" si="6"/>
        <v>0</v>
      </c>
      <c r="P16" s="1536">
        <f t="shared" si="6"/>
        <v>0</v>
      </c>
      <c r="Q16" s="1536">
        <f t="shared" si="6"/>
        <v>0</v>
      </c>
      <c r="R16" s="1536">
        <f t="shared" si="6"/>
        <v>1150</v>
      </c>
      <c r="S16" s="1536">
        <f t="shared" si="6"/>
        <v>0</v>
      </c>
      <c r="T16" s="1536">
        <f t="shared" si="6"/>
        <v>0</v>
      </c>
      <c r="U16" s="1536">
        <f t="shared" si="6"/>
        <v>54438.967000000004</v>
      </c>
      <c r="V16" s="1536">
        <f t="shared" si="6"/>
        <v>0</v>
      </c>
      <c r="W16" s="1536">
        <f t="shared" si="6"/>
        <v>0</v>
      </c>
      <c r="X16" s="1536"/>
      <c r="Y16" s="1537"/>
      <c r="Z16" s="1537"/>
      <c r="AA16" s="1537"/>
    </row>
    <row r="17" spans="1:27" s="1538" customFormat="1">
      <c r="A17" s="1532"/>
      <c r="B17" s="1533"/>
      <c r="C17" s="1534"/>
      <c r="D17" s="1535" t="s">
        <v>1905</v>
      </c>
      <c r="E17" s="1536">
        <f t="shared" ref="E17:W17" si="7">E37+E58+E73</f>
        <v>69300</v>
      </c>
      <c r="F17" s="1536">
        <f t="shared" si="7"/>
        <v>0</v>
      </c>
      <c r="G17" s="1536">
        <f t="shared" si="7"/>
        <v>69285.957999999999</v>
      </c>
      <c r="H17" s="1536">
        <f t="shared" si="7"/>
        <v>0</v>
      </c>
      <c r="I17" s="1536">
        <f t="shared" si="7"/>
        <v>44540.973000000005</v>
      </c>
      <c r="J17" s="1536">
        <f t="shared" si="7"/>
        <v>0</v>
      </c>
      <c r="K17" s="1536">
        <f>K37+K58+K73</f>
        <v>44540.973000000005</v>
      </c>
      <c r="L17" s="1536">
        <f t="shared" si="7"/>
        <v>0</v>
      </c>
      <c r="M17" s="1539">
        <f t="shared" si="7"/>
        <v>0</v>
      </c>
      <c r="N17" s="1536">
        <f t="shared" si="7"/>
        <v>0</v>
      </c>
      <c r="O17" s="1536">
        <f t="shared" si="7"/>
        <v>0</v>
      </c>
      <c r="P17" s="1536">
        <f t="shared" si="7"/>
        <v>0</v>
      </c>
      <c r="Q17" s="1536">
        <f t="shared" si="7"/>
        <v>0</v>
      </c>
      <c r="R17" s="1536">
        <f t="shared" si="7"/>
        <v>0</v>
      </c>
      <c r="S17" s="1536">
        <f t="shared" si="7"/>
        <v>0</v>
      </c>
      <c r="T17" s="1536">
        <f t="shared" si="7"/>
        <v>0</v>
      </c>
      <c r="U17" s="1536">
        <f t="shared" si="7"/>
        <v>44540.973000000005</v>
      </c>
      <c r="V17" s="1536">
        <f t="shared" si="7"/>
        <v>0</v>
      </c>
      <c r="W17" s="1536">
        <f t="shared" si="7"/>
        <v>0</v>
      </c>
      <c r="X17" s="1536"/>
      <c r="Y17" s="1537"/>
      <c r="Z17" s="1537"/>
      <c r="AA17" s="1537"/>
    </row>
    <row r="18" spans="1:27">
      <c r="A18" s="1516"/>
      <c r="B18" s="1517"/>
      <c r="C18" s="1518"/>
      <c r="D18" s="1535" t="s">
        <v>1906</v>
      </c>
      <c r="E18" s="1554">
        <f t="shared" ref="E18:W19" si="8">E38+E59+E76</f>
        <v>14277.6</v>
      </c>
      <c r="F18" s="1554">
        <f t="shared" si="8"/>
        <v>0</v>
      </c>
      <c r="G18" s="1554">
        <f t="shared" si="8"/>
        <v>0</v>
      </c>
      <c r="H18" s="1554">
        <f t="shared" si="8"/>
        <v>0</v>
      </c>
      <c r="I18" s="1554">
        <f t="shared" si="8"/>
        <v>0</v>
      </c>
      <c r="J18" s="1554">
        <f t="shared" si="8"/>
        <v>0</v>
      </c>
      <c r="K18" s="1554">
        <f>K38+K59+K76</f>
        <v>0</v>
      </c>
      <c r="L18" s="1554">
        <f t="shared" si="8"/>
        <v>0</v>
      </c>
      <c r="M18" s="1554">
        <f t="shared" si="8"/>
        <v>0</v>
      </c>
      <c r="N18" s="1554">
        <f t="shared" si="8"/>
        <v>0</v>
      </c>
      <c r="O18" s="1554">
        <f t="shared" si="8"/>
        <v>0</v>
      </c>
      <c r="P18" s="1554">
        <f t="shared" si="8"/>
        <v>0</v>
      </c>
      <c r="Q18" s="1554">
        <f t="shared" si="8"/>
        <v>0</v>
      </c>
      <c r="R18" s="1554">
        <f t="shared" si="8"/>
        <v>0</v>
      </c>
      <c r="S18" s="1554">
        <f t="shared" si="8"/>
        <v>0</v>
      </c>
      <c r="T18" s="1554">
        <f t="shared" si="8"/>
        <v>0</v>
      </c>
      <c r="U18" s="1554">
        <f t="shared" si="8"/>
        <v>0</v>
      </c>
      <c r="V18" s="1554">
        <f t="shared" si="8"/>
        <v>0</v>
      </c>
      <c r="W18" s="1554">
        <f t="shared" si="8"/>
        <v>0</v>
      </c>
      <c r="X18" s="1554"/>
      <c r="Y18" s="1537"/>
      <c r="Z18" s="1537"/>
      <c r="AA18" s="1537"/>
    </row>
    <row r="19" spans="1:27">
      <c r="A19" s="1516"/>
      <c r="B19" s="1517"/>
      <c r="C19" s="1518"/>
      <c r="D19" s="1555" t="s">
        <v>1907</v>
      </c>
      <c r="E19" s="1556">
        <f t="shared" si="8"/>
        <v>0</v>
      </c>
      <c r="F19" s="1556">
        <f t="shared" si="8"/>
        <v>0</v>
      </c>
      <c r="G19" s="1556">
        <f t="shared" si="8"/>
        <v>0</v>
      </c>
      <c r="H19" s="1556">
        <f t="shared" si="8"/>
        <v>0</v>
      </c>
      <c r="I19" s="1556">
        <f t="shared" si="8"/>
        <v>0</v>
      </c>
      <c r="J19" s="1557">
        <f t="shared" si="8"/>
        <v>0</v>
      </c>
      <c r="K19" s="1556">
        <f t="shared" si="8"/>
        <v>0</v>
      </c>
      <c r="L19" s="1556">
        <f t="shared" si="8"/>
        <v>0</v>
      </c>
      <c r="M19" s="1556">
        <f t="shared" si="8"/>
        <v>0</v>
      </c>
      <c r="N19" s="1556">
        <f t="shared" si="8"/>
        <v>0</v>
      </c>
      <c r="O19" s="1556">
        <f t="shared" si="8"/>
        <v>0</v>
      </c>
      <c r="P19" s="1556">
        <f t="shared" si="8"/>
        <v>0</v>
      </c>
      <c r="Q19" s="1556">
        <f t="shared" si="8"/>
        <v>0</v>
      </c>
      <c r="R19" s="1556">
        <f t="shared" si="8"/>
        <v>0</v>
      </c>
      <c r="S19" s="1556">
        <f t="shared" si="8"/>
        <v>0</v>
      </c>
      <c r="T19" s="1556">
        <f t="shared" si="8"/>
        <v>0</v>
      </c>
      <c r="U19" s="1556">
        <f t="shared" si="8"/>
        <v>0</v>
      </c>
      <c r="V19" s="1556">
        <f t="shared" si="8"/>
        <v>0</v>
      </c>
      <c r="W19" s="1556">
        <f t="shared" si="8"/>
        <v>0</v>
      </c>
      <c r="X19" s="1557"/>
      <c r="Y19" s="1523"/>
      <c r="Z19" s="1523"/>
      <c r="AA19" s="1523"/>
    </row>
    <row r="20" spans="1:27">
      <c r="A20" s="1558"/>
      <c r="B20" s="1559"/>
      <c r="C20" s="1560"/>
      <c r="D20" s="1561" t="s">
        <v>1908</v>
      </c>
      <c r="E20" s="1562">
        <f t="shared" ref="E20:W20" si="9">E40+E61+E79</f>
        <v>0</v>
      </c>
      <c r="F20" s="1562">
        <f t="shared" si="9"/>
        <v>0</v>
      </c>
      <c r="G20" s="1562">
        <f t="shared" si="9"/>
        <v>0</v>
      </c>
      <c r="H20" s="1562">
        <f t="shared" si="9"/>
        <v>0</v>
      </c>
      <c r="I20" s="1562">
        <f t="shared" si="9"/>
        <v>0</v>
      </c>
      <c r="J20" s="1563">
        <f t="shared" si="9"/>
        <v>0</v>
      </c>
      <c r="K20" s="1562">
        <f t="shared" si="9"/>
        <v>0</v>
      </c>
      <c r="L20" s="1562">
        <f t="shared" si="9"/>
        <v>0</v>
      </c>
      <c r="M20" s="1562">
        <f t="shared" si="9"/>
        <v>0</v>
      </c>
      <c r="N20" s="1562">
        <f t="shared" si="9"/>
        <v>0</v>
      </c>
      <c r="O20" s="1562">
        <f t="shared" si="9"/>
        <v>0</v>
      </c>
      <c r="P20" s="1562">
        <f t="shared" si="9"/>
        <v>0</v>
      </c>
      <c r="Q20" s="1562">
        <f t="shared" si="9"/>
        <v>0</v>
      </c>
      <c r="R20" s="1562">
        <f t="shared" si="9"/>
        <v>0</v>
      </c>
      <c r="S20" s="1562">
        <f t="shared" si="9"/>
        <v>0</v>
      </c>
      <c r="T20" s="1562">
        <f t="shared" si="9"/>
        <v>0</v>
      </c>
      <c r="U20" s="1562">
        <f t="shared" si="9"/>
        <v>0</v>
      </c>
      <c r="V20" s="1562">
        <f t="shared" si="9"/>
        <v>0</v>
      </c>
      <c r="W20" s="1562">
        <f t="shared" si="9"/>
        <v>0</v>
      </c>
      <c r="X20" s="1563"/>
      <c r="Y20" s="1564"/>
      <c r="Z20" s="1564"/>
      <c r="AA20" s="1564"/>
    </row>
    <row r="21" spans="1:27">
      <c r="A21" s="1565"/>
      <c r="B21" s="1566"/>
      <c r="C21" s="1567"/>
      <c r="D21" s="1568"/>
      <c r="E21" s="1569"/>
      <c r="F21" s="1569"/>
      <c r="G21" s="1569"/>
      <c r="H21" s="1569"/>
      <c r="I21" s="1569"/>
      <c r="J21" s="1570"/>
      <c r="K21" s="1569"/>
      <c r="L21" s="1569"/>
      <c r="M21" s="1569"/>
      <c r="N21" s="1569"/>
      <c r="O21" s="1569"/>
      <c r="P21" s="1569"/>
      <c r="Q21" s="1569"/>
      <c r="R21" s="1569"/>
      <c r="S21" s="1569"/>
      <c r="T21" s="1569"/>
      <c r="U21" s="1569"/>
      <c r="V21" s="1569"/>
      <c r="W21" s="1569"/>
      <c r="X21" s="1570"/>
      <c r="Y21" s="1571"/>
      <c r="Z21" s="1571"/>
      <c r="AA21" s="1571"/>
    </row>
    <row r="22" spans="1:27">
      <c r="A22" s="1572"/>
      <c r="B22" s="1573"/>
      <c r="C22" s="1574"/>
      <c r="D22" s="1575" t="s">
        <v>1909</v>
      </c>
      <c r="E22" s="1576"/>
      <c r="F22" s="1576"/>
      <c r="G22" s="1576"/>
      <c r="H22" s="1576"/>
      <c r="I22" s="1576"/>
      <c r="J22" s="1577"/>
      <c r="K22" s="1576"/>
      <c r="L22" s="1576"/>
      <c r="M22" s="1576"/>
      <c r="N22" s="1576"/>
      <c r="O22" s="1576"/>
      <c r="P22" s="1576"/>
      <c r="Q22" s="1576"/>
      <c r="R22" s="1576"/>
      <c r="S22" s="1576"/>
      <c r="T22" s="1576"/>
      <c r="U22" s="1576"/>
      <c r="V22" s="1576"/>
      <c r="W22" s="1576"/>
      <c r="X22" s="1577"/>
      <c r="Y22" s="1578"/>
      <c r="Z22" s="1578"/>
      <c r="AA22" s="1578"/>
    </row>
    <row r="23" spans="1:27" s="1586" customFormat="1">
      <c r="A23" s="1579" t="s">
        <v>14</v>
      </c>
      <c r="B23" s="1580"/>
      <c r="C23" s="1581"/>
      <c r="D23" s="1582" t="s">
        <v>1910</v>
      </c>
      <c r="E23" s="1583">
        <f t="shared" ref="E23:W23" si="10">SUBTOTAL(9,E24:E30)</f>
        <v>146592</v>
      </c>
      <c r="F23" s="1583">
        <f t="shared" si="10"/>
        <v>0</v>
      </c>
      <c r="G23" s="1583">
        <f t="shared" si="10"/>
        <v>98979.94</v>
      </c>
      <c r="H23" s="1583">
        <f t="shared" si="10"/>
        <v>0</v>
      </c>
      <c r="I23" s="1583">
        <f t="shared" si="10"/>
        <v>98979.94</v>
      </c>
      <c r="J23" s="1584">
        <f t="shared" si="10"/>
        <v>0</v>
      </c>
      <c r="K23" s="1583">
        <f t="shared" si="10"/>
        <v>98979.94</v>
      </c>
      <c r="L23" s="1583">
        <f t="shared" si="10"/>
        <v>0</v>
      </c>
      <c r="M23" s="1583">
        <f t="shared" si="10"/>
        <v>0</v>
      </c>
      <c r="N23" s="1583">
        <f t="shared" si="10"/>
        <v>0</v>
      </c>
      <c r="O23" s="1583">
        <f t="shared" si="10"/>
        <v>0</v>
      </c>
      <c r="P23" s="1583">
        <f t="shared" si="10"/>
        <v>0</v>
      </c>
      <c r="Q23" s="1583">
        <f t="shared" si="10"/>
        <v>0</v>
      </c>
      <c r="R23" s="1583">
        <f t="shared" si="10"/>
        <v>0</v>
      </c>
      <c r="S23" s="1583">
        <f t="shared" si="10"/>
        <v>0</v>
      </c>
      <c r="T23" s="1583">
        <f t="shared" si="10"/>
        <v>0</v>
      </c>
      <c r="U23" s="1583">
        <f t="shared" si="10"/>
        <v>98979.94</v>
      </c>
      <c r="V23" s="1583">
        <f t="shared" si="10"/>
        <v>0</v>
      </c>
      <c r="W23" s="1583">
        <f t="shared" si="10"/>
        <v>0</v>
      </c>
      <c r="X23" s="1584"/>
      <c r="Y23" s="1585"/>
      <c r="Z23" s="1585"/>
      <c r="AA23" s="1585"/>
    </row>
    <row r="24" spans="1:27" s="1531" customFormat="1" ht="13.8">
      <c r="A24" s="1587" t="s">
        <v>13</v>
      </c>
      <c r="B24" s="1588"/>
      <c r="C24" s="1589"/>
      <c r="D24" s="1590" t="s">
        <v>1911</v>
      </c>
      <c r="E24" s="1591">
        <f>SUBTOTAL(9,E25:E30)</f>
        <v>146592</v>
      </c>
      <c r="F24" s="1591">
        <f>SUBTOTAL(9,F25:F30)</f>
        <v>0</v>
      </c>
      <c r="G24" s="1591">
        <f>SUBTOTAL(9,G25:G30)</f>
        <v>98979.94</v>
      </c>
      <c r="H24" s="1591">
        <f>SUBTOTAL(9,H25:H30)</f>
        <v>0</v>
      </c>
      <c r="I24" s="1591">
        <f>SUBTOTAL(9,I25:I30)</f>
        <v>98979.94</v>
      </c>
      <c r="J24" s="1592"/>
      <c r="K24" s="1591">
        <f t="shared" ref="K24:W24" si="11">SUBTOTAL(9,K25:K30)</f>
        <v>98979.94</v>
      </c>
      <c r="L24" s="1591">
        <f t="shared" si="11"/>
        <v>0</v>
      </c>
      <c r="M24" s="1591">
        <f t="shared" si="11"/>
        <v>0</v>
      </c>
      <c r="N24" s="1591">
        <f t="shared" si="11"/>
        <v>0</v>
      </c>
      <c r="O24" s="1591">
        <f t="shared" si="11"/>
        <v>0</v>
      </c>
      <c r="P24" s="1591">
        <f t="shared" si="11"/>
        <v>0</v>
      </c>
      <c r="Q24" s="1591">
        <f t="shared" si="11"/>
        <v>0</v>
      </c>
      <c r="R24" s="1591">
        <f t="shared" si="11"/>
        <v>0</v>
      </c>
      <c r="S24" s="1591">
        <f t="shared" si="11"/>
        <v>0</v>
      </c>
      <c r="T24" s="1591">
        <f t="shared" si="11"/>
        <v>0</v>
      </c>
      <c r="U24" s="1591">
        <f t="shared" si="11"/>
        <v>98979.94</v>
      </c>
      <c r="V24" s="1591">
        <f t="shared" si="11"/>
        <v>0</v>
      </c>
      <c r="W24" s="1591">
        <f t="shared" si="11"/>
        <v>0</v>
      </c>
      <c r="X24" s="1593"/>
      <c r="Y24" s="1594"/>
      <c r="Z24" s="1594"/>
      <c r="AA24" s="1594"/>
    </row>
    <row r="25" spans="1:27" s="1531" customFormat="1" ht="13.8">
      <c r="A25" s="1595"/>
      <c r="B25" s="1596"/>
      <c r="C25" s="1597" t="s">
        <v>1912</v>
      </c>
      <c r="D25" s="1598" t="s">
        <v>1913</v>
      </c>
      <c r="E25" s="1599">
        <f t="shared" ref="E25:W25" si="12">SUBTOTAL(9,E26:E27)</f>
        <v>0</v>
      </c>
      <c r="F25" s="1599">
        <f t="shared" si="12"/>
        <v>0</v>
      </c>
      <c r="G25" s="1599">
        <f t="shared" si="12"/>
        <v>0</v>
      </c>
      <c r="H25" s="1599">
        <f t="shared" si="12"/>
        <v>0</v>
      </c>
      <c r="I25" s="1599">
        <f t="shared" si="12"/>
        <v>0</v>
      </c>
      <c r="J25" s="1600">
        <f t="shared" si="12"/>
        <v>0</v>
      </c>
      <c r="K25" s="1599">
        <f t="shared" si="12"/>
        <v>0</v>
      </c>
      <c r="L25" s="1599">
        <f t="shared" si="12"/>
        <v>0</v>
      </c>
      <c r="M25" s="1599">
        <f t="shared" si="12"/>
        <v>0</v>
      </c>
      <c r="N25" s="1599">
        <f t="shared" si="12"/>
        <v>0</v>
      </c>
      <c r="O25" s="1599">
        <f t="shared" si="12"/>
        <v>0</v>
      </c>
      <c r="P25" s="1599">
        <f t="shared" si="12"/>
        <v>0</v>
      </c>
      <c r="Q25" s="1599">
        <f t="shared" si="12"/>
        <v>0</v>
      </c>
      <c r="R25" s="1599">
        <f t="shared" si="12"/>
        <v>0</v>
      </c>
      <c r="S25" s="1599">
        <f t="shared" si="12"/>
        <v>0</v>
      </c>
      <c r="T25" s="1599">
        <f t="shared" si="12"/>
        <v>0</v>
      </c>
      <c r="U25" s="1599">
        <f t="shared" si="12"/>
        <v>0</v>
      </c>
      <c r="V25" s="1599">
        <f t="shared" si="12"/>
        <v>0</v>
      </c>
      <c r="W25" s="1599">
        <f t="shared" si="12"/>
        <v>0</v>
      </c>
      <c r="X25" s="1600"/>
      <c r="Y25" s="1601"/>
      <c r="Z25" s="1601"/>
      <c r="AA25" s="1601"/>
    </row>
    <row r="26" spans="1:27" s="1531" customFormat="1" ht="13.8">
      <c r="A26" s="1595"/>
      <c r="B26" s="1596"/>
      <c r="C26" s="1597"/>
      <c r="D26" s="1598"/>
      <c r="E26" s="1602">
        <v>0</v>
      </c>
      <c r="F26" s="1602">
        <v>0</v>
      </c>
      <c r="G26" s="1602">
        <v>0</v>
      </c>
      <c r="H26" s="1602">
        <v>0</v>
      </c>
      <c r="I26" s="1602"/>
      <c r="J26" s="1603"/>
      <c r="K26" s="1602"/>
      <c r="L26" s="1602"/>
      <c r="M26" s="1602"/>
      <c r="N26" s="1602"/>
      <c r="O26" s="1602"/>
      <c r="P26" s="1602"/>
      <c r="Q26" s="1602"/>
      <c r="R26" s="1602"/>
      <c r="S26" s="1602"/>
      <c r="T26" s="1602"/>
      <c r="U26" s="1602"/>
      <c r="V26" s="1602"/>
      <c r="W26" s="1602"/>
      <c r="X26" s="1603"/>
      <c r="Y26" s="1601"/>
      <c r="Z26" s="1601"/>
      <c r="AA26" s="1601"/>
    </row>
    <row r="27" spans="1:27" s="1531" customFormat="1" ht="13.8">
      <c r="A27" s="1595"/>
      <c r="B27" s="1596"/>
      <c r="C27" s="1597"/>
      <c r="D27" s="1598"/>
      <c r="E27" s="1602"/>
      <c r="F27" s="1602"/>
      <c r="G27" s="1602"/>
      <c r="H27" s="1602"/>
      <c r="I27" s="1602"/>
      <c r="J27" s="1603"/>
      <c r="K27" s="1602"/>
      <c r="L27" s="1602"/>
      <c r="M27" s="1602"/>
      <c r="N27" s="1602"/>
      <c r="O27" s="1602"/>
      <c r="P27" s="1602"/>
      <c r="Q27" s="1602"/>
      <c r="R27" s="1602"/>
      <c r="S27" s="1602"/>
      <c r="T27" s="1602"/>
      <c r="U27" s="1602"/>
      <c r="V27" s="1602"/>
      <c r="W27" s="1602"/>
      <c r="X27" s="1603"/>
      <c r="Y27" s="1601"/>
      <c r="Z27" s="1601"/>
      <c r="AA27" s="1601"/>
    </row>
    <row r="28" spans="1:27" s="1531" customFormat="1" ht="13.8">
      <c r="A28" s="1604"/>
      <c r="B28" s="1596"/>
      <c r="C28" s="1605" t="s">
        <v>1914</v>
      </c>
      <c r="D28" s="1598" t="s">
        <v>1915</v>
      </c>
      <c r="E28" s="1606">
        <f t="shared" ref="E28:W28" si="13">SUBTOTAL(9,E29:E30)</f>
        <v>146592</v>
      </c>
      <c r="F28" s="1606">
        <f t="shared" si="13"/>
        <v>0</v>
      </c>
      <c r="G28" s="1606">
        <f>SUBTOTAL(9,G29:G30)</f>
        <v>98979.94</v>
      </c>
      <c r="H28" s="1606">
        <f t="shared" si="13"/>
        <v>0</v>
      </c>
      <c r="I28" s="1606">
        <f>SUBTOTAL(9,I29:I30)</f>
        <v>98979.94</v>
      </c>
      <c r="J28" s="1592"/>
      <c r="K28" s="1606">
        <f t="shared" si="13"/>
        <v>98979.94</v>
      </c>
      <c r="L28" s="1606">
        <f t="shared" si="13"/>
        <v>0</v>
      </c>
      <c r="M28" s="1606">
        <f>SUBTOTAL(9,M29:M30)</f>
        <v>0</v>
      </c>
      <c r="N28" s="1606">
        <f t="shared" si="13"/>
        <v>0</v>
      </c>
      <c r="O28" s="1606">
        <f t="shared" si="13"/>
        <v>0</v>
      </c>
      <c r="P28" s="1606">
        <f t="shared" si="13"/>
        <v>0</v>
      </c>
      <c r="Q28" s="1606">
        <f t="shared" si="13"/>
        <v>0</v>
      </c>
      <c r="R28" s="1606">
        <f t="shared" si="13"/>
        <v>0</v>
      </c>
      <c r="S28" s="1606">
        <f t="shared" si="13"/>
        <v>0</v>
      </c>
      <c r="T28" s="1606">
        <f t="shared" si="13"/>
        <v>0</v>
      </c>
      <c r="U28" s="1606">
        <f t="shared" si="13"/>
        <v>98979.94</v>
      </c>
      <c r="V28" s="1606">
        <f t="shared" si="13"/>
        <v>0</v>
      </c>
      <c r="W28" s="1606">
        <f t="shared" si="13"/>
        <v>0</v>
      </c>
      <c r="X28" s="1592"/>
      <c r="Y28" s="1607"/>
      <c r="Z28" s="1607"/>
      <c r="AA28" s="1607"/>
    </row>
    <row r="29" spans="1:27" s="1531" customFormat="1">
      <c r="A29" s="1761"/>
      <c r="B29" s="1762"/>
      <c r="C29" s="1630" t="s">
        <v>310</v>
      </c>
      <c r="D29" s="1767" t="s">
        <v>735</v>
      </c>
      <c r="E29" s="1768">
        <v>99000</v>
      </c>
      <c r="F29" s="1768">
        <v>0</v>
      </c>
      <c r="G29" s="1768">
        <f>98979940000/10^6</f>
        <v>98979.94</v>
      </c>
      <c r="H29" s="1768">
        <v>0</v>
      </c>
      <c r="I29" s="1768">
        <f>K29</f>
        <v>98979.94</v>
      </c>
      <c r="J29" s="1769" t="s">
        <v>1916</v>
      </c>
      <c r="K29" s="1768">
        <f>98979940000/10^6</f>
        <v>98979.94</v>
      </c>
      <c r="L29" s="1768"/>
      <c r="M29" s="1768"/>
      <c r="N29" s="1768">
        <v>0</v>
      </c>
      <c r="O29" s="1768">
        <v>0</v>
      </c>
      <c r="P29" s="1768">
        <v>0</v>
      </c>
      <c r="Q29" s="1768">
        <v>0</v>
      </c>
      <c r="R29" s="1768">
        <v>0</v>
      </c>
      <c r="S29" s="1768">
        <v>0</v>
      </c>
      <c r="T29" s="1768">
        <v>0</v>
      </c>
      <c r="U29" s="1768">
        <f>K29</f>
        <v>98979.94</v>
      </c>
      <c r="V29" s="1768">
        <v>0</v>
      </c>
      <c r="W29" s="1768">
        <v>0</v>
      </c>
      <c r="X29" s="1769" t="s">
        <v>1917</v>
      </c>
      <c r="Y29" s="1763" t="s">
        <v>1918</v>
      </c>
      <c r="Z29" s="1770"/>
      <c r="AA29" s="1770"/>
    </row>
    <row r="30" spans="1:27">
      <c r="A30" s="1764"/>
      <c r="B30" s="1765"/>
      <c r="C30" s="1766" t="s">
        <v>311</v>
      </c>
      <c r="D30" s="1771" t="s">
        <v>1919</v>
      </c>
      <c r="E30" s="1772">
        <v>47592</v>
      </c>
      <c r="F30" s="1772">
        <v>0</v>
      </c>
      <c r="G30" s="1772">
        <v>0</v>
      </c>
      <c r="H30" s="1772"/>
      <c r="I30" s="1772"/>
      <c r="J30" s="1773"/>
      <c r="K30" s="1772"/>
      <c r="L30" s="1772"/>
      <c r="M30" s="1772"/>
      <c r="N30" s="1772"/>
      <c r="O30" s="1772"/>
      <c r="P30" s="1772"/>
      <c r="Q30" s="1772"/>
      <c r="R30" s="1772"/>
      <c r="S30" s="1772"/>
      <c r="T30" s="1772"/>
      <c r="U30" s="1772"/>
      <c r="V30" s="1772"/>
      <c r="W30" s="1772"/>
      <c r="X30" s="1773"/>
      <c r="Y30" s="1774"/>
      <c r="Z30" s="1774"/>
      <c r="AA30" s="1774"/>
    </row>
    <row r="31" spans="1:27" s="1531" customFormat="1" ht="13.8">
      <c r="A31" s="1608" t="s">
        <v>1920</v>
      </c>
      <c r="B31" s="1588"/>
      <c r="C31" s="1589"/>
      <c r="D31" s="1609" t="s">
        <v>1921</v>
      </c>
      <c r="E31" s="1610" t="str">
        <f>IF(AND((E32-E35&gt;=-1),(E32-E35&lt;=1)),"------","FALSE")</f>
        <v>------</v>
      </c>
      <c r="F31" s="1610" t="str">
        <f t="shared" ref="F31:W31" si="14">IF(AND((F32-F35&gt;=-1),(F32-F35&lt;=1)),"------","FALSE")</f>
        <v>------</v>
      </c>
      <c r="G31" s="1610" t="str">
        <f t="shared" si="14"/>
        <v>------</v>
      </c>
      <c r="H31" s="1610" t="str">
        <f t="shared" si="14"/>
        <v>------</v>
      </c>
      <c r="I31" s="1610" t="str">
        <f>IF(AND((I32-I35&gt;=-1),(I32-I35&lt;=1)),"------","FALSE")</f>
        <v>------</v>
      </c>
      <c r="J31" s="1611"/>
      <c r="K31" s="1610" t="str">
        <f t="shared" si="14"/>
        <v>------</v>
      </c>
      <c r="L31" s="1610" t="str">
        <f t="shared" si="14"/>
        <v>------</v>
      </c>
      <c r="M31" s="1610" t="str">
        <f t="shared" si="14"/>
        <v>------</v>
      </c>
      <c r="N31" s="1610" t="str">
        <f t="shared" si="14"/>
        <v>------</v>
      </c>
      <c r="O31" s="1610" t="str">
        <f t="shared" si="14"/>
        <v>------</v>
      </c>
      <c r="P31" s="1610" t="str">
        <f t="shared" si="14"/>
        <v>------</v>
      </c>
      <c r="Q31" s="1610" t="str">
        <f t="shared" si="14"/>
        <v>------</v>
      </c>
      <c r="R31" s="1610" t="str">
        <f t="shared" si="14"/>
        <v>------</v>
      </c>
      <c r="S31" s="1610" t="str">
        <f t="shared" si="14"/>
        <v>------</v>
      </c>
      <c r="T31" s="1610" t="str">
        <f t="shared" si="14"/>
        <v>------</v>
      </c>
      <c r="U31" s="1610" t="str">
        <f t="shared" si="14"/>
        <v>------</v>
      </c>
      <c r="V31" s="1610" t="str">
        <f t="shared" si="14"/>
        <v>------</v>
      </c>
      <c r="W31" s="1610" t="str">
        <f t="shared" si="14"/>
        <v>------</v>
      </c>
      <c r="X31" s="1611"/>
      <c r="Y31" s="1612"/>
      <c r="Z31" s="1612"/>
      <c r="AA31" s="1612"/>
    </row>
    <row r="32" spans="1:27" s="1531" customFormat="1" ht="13.8">
      <c r="A32" s="1595"/>
      <c r="B32" s="1613" t="s">
        <v>422</v>
      </c>
      <c r="C32" s="1597"/>
      <c r="D32" s="1598" t="s">
        <v>1922</v>
      </c>
      <c r="E32" s="1606">
        <f t="shared" ref="E32:W32" si="15">SUBTOTAL(9,E33:E34)</f>
        <v>146592</v>
      </c>
      <c r="F32" s="1606">
        <f t="shared" si="15"/>
        <v>0</v>
      </c>
      <c r="G32" s="1606">
        <f t="shared" si="15"/>
        <v>98979.94</v>
      </c>
      <c r="H32" s="1606">
        <f t="shared" si="15"/>
        <v>0</v>
      </c>
      <c r="I32" s="1606">
        <f t="shared" si="15"/>
        <v>98979.94</v>
      </c>
      <c r="J32" s="1592">
        <f t="shared" si="15"/>
        <v>0</v>
      </c>
      <c r="K32" s="1606">
        <f t="shared" si="15"/>
        <v>98979.94</v>
      </c>
      <c r="L32" s="1606">
        <f t="shared" si="15"/>
        <v>0</v>
      </c>
      <c r="M32" s="1606">
        <f t="shared" si="15"/>
        <v>0</v>
      </c>
      <c r="N32" s="1606">
        <f t="shared" si="15"/>
        <v>0</v>
      </c>
      <c r="O32" s="1606">
        <f t="shared" si="15"/>
        <v>0</v>
      </c>
      <c r="P32" s="1606">
        <f t="shared" si="15"/>
        <v>0</v>
      </c>
      <c r="Q32" s="1606">
        <f t="shared" si="15"/>
        <v>0</v>
      </c>
      <c r="R32" s="1606">
        <f t="shared" si="15"/>
        <v>0</v>
      </c>
      <c r="S32" s="1606">
        <f t="shared" si="15"/>
        <v>0</v>
      </c>
      <c r="T32" s="1606">
        <f t="shared" si="15"/>
        <v>0</v>
      </c>
      <c r="U32" s="1606">
        <f t="shared" si="15"/>
        <v>98979.94</v>
      </c>
      <c r="V32" s="1606">
        <f t="shared" si="15"/>
        <v>0</v>
      </c>
      <c r="W32" s="1606">
        <f t="shared" si="15"/>
        <v>0</v>
      </c>
      <c r="X32" s="1592"/>
      <c r="Y32" s="1614"/>
      <c r="Z32" s="1614"/>
      <c r="AA32" s="1614"/>
    </row>
    <row r="33" spans="1:27" ht="13.8">
      <c r="A33" s="1615"/>
      <c r="B33" s="1616"/>
      <c r="C33" s="1617"/>
      <c r="D33" s="1618" t="s">
        <v>1913</v>
      </c>
      <c r="E33" s="1599">
        <f t="shared" ref="E33:W33" si="16">E25</f>
        <v>0</v>
      </c>
      <c r="F33" s="1599">
        <f t="shared" si="16"/>
        <v>0</v>
      </c>
      <c r="G33" s="1599">
        <f t="shared" si="16"/>
        <v>0</v>
      </c>
      <c r="H33" s="1599">
        <f t="shared" si="16"/>
        <v>0</v>
      </c>
      <c r="I33" s="1599">
        <f t="shared" si="16"/>
        <v>0</v>
      </c>
      <c r="J33" s="1600">
        <f t="shared" si="16"/>
        <v>0</v>
      </c>
      <c r="K33" s="1599">
        <f t="shared" si="16"/>
        <v>0</v>
      </c>
      <c r="L33" s="1599">
        <f t="shared" si="16"/>
        <v>0</v>
      </c>
      <c r="M33" s="1599">
        <f t="shared" si="16"/>
        <v>0</v>
      </c>
      <c r="N33" s="1599">
        <f t="shared" si="16"/>
        <v>0</v>
      </c>
      <c r="O33" s="1599">
        <f t="shared" si="16"/>
        <v>0</v>
      </c>
      <c r="P33" s="1599">
        <f t="shared" si="16"/>
        <v>0</v>
      </c>
      <c r="Q33" s="1599">
        <f t="shared" si="16"/>
        <v>0</v>
      </c>
      <c r="R33" s="1599">
        <f t="shared" si="16"/>
        <v>0</v>
      </c>
      <c r="S33" s="1599">
        <f t="shared" si="16"/>
        <v>0</v>
      </c>
      <c r="T33" s="1599">
        <f t="shared" si="16"/>
        <v>0</v>
      </c>
      <c r="U33" s="1599">
        <f t="shared" si="16"/>
        <v>0</v>
      </c>
      <c r="V33" s="1599">
        <f t="shared" si="16"/>
        <v>0</v>
      </c>
      <c r="W33" s="1599">
        <f t="shared" si="16"/>
        <v>0</v>
      </c>
      <c r="X33" s="1600"/>
      <c r="Y33" s="1619"/>
      <c r="Z33" s="1619"/>
      <c r="AA33" s="1619"/>
    </row>
    <row r="34" spans="1:27" ht="13.8">
      <c r="A34" s="1615"/>
      <c r="B34" s="1616"/>
      <c r="C34" s="1617"/>
      <c r="D34" s="1618" t="s">
        <v>1915</v>
      </c>
      <c r="E34" s="1599">
        <f t="shared" ref="E34:W34" si="17">E28</f>
        <v>146592</v>
      </c>
      <c r="F34" s="1599">
        <f t="shared" si="17"/>
        <v>0</v>
      </c>
      <c r="G34" s="1599">
        <f t="shared" si="17"/>
        <v>98979.94</v>
      </c>
      <c r="H34" s="1599">
        <f t="shared" si="17"/>
        <v>0</v>
      </c>
      <c r="I34" s="1599">
        <f>K34</f>
        <v>98979.94</v>
      </c>
      <c r="J34" s="1600">
        <f t="shared" si="17"/>
        <v>0</v>
      </c>
      <c r="K34" s="1599">
        <f>K28</f>
        <v>98979.94</v>
      </c>
      <c r="L34" s="1599">
        <f t="shared" si="17"/>
        <v>0</v>
      </c>
      <c r="M34" s="1599">
        <f t="shared" si="17"/>
        <v>0</v>
      </c>
      <c r="N34" s="1599">
        <f t="shared" si="17"/>
        <v>0</v>
      </c>
      <c r="O34" s="1599">
        <f t="shared" si="17"/>
        <v>0</v>
      </c>
      <c r="P34" s="1599">
        <f t="shared" si="17"/>
        <v>0</v>
      </c>
      <c r="Q34" s="1599">
        <f t="shared" si="17"/>
        <v>0</v>
      </c>
      <c r="R34" s="1599">
        <f t="shared" si="17"/>
        <v>0</v>
      </c>
      <c r="S34" s="1599">
        <f t="shared" si="17"/>
        <v>0</v>
      </c>
      <c r="T34" s="1599">
        <f t="shared" si="17"/>
        <v>0</v>
      </c>
      <c r="U34" s="1599">
        <f t="shared" si="17"/>
        <v>98979.94</v>
      </c>
      <c r="V34" s="1599">
        <f t="shared" si="17"/>
        <v>0</v>
      </c>
      <c r="W34" s="1599">
        <f t="shared" si="17"/>
        <v>0</v>
      </c>
      <c r="X34" s="1600"/>
      <c r="Y34" s="1601"/>
      <c r="Z34" s="1601"/>
      <c r="AA34" s="1601"/>
    </row>
    <row r="35" spans="1:27" s="1531" customFormat="1" ht="13.8">
      <c r="A35" s="1620"/>
      <c r="B35" s="1613" t="s">
        <v>519</v>
      </c>
      <c r="C35" s="1597"/>
      <c r="D35" s="1598" t="s">
        <v>1923</v>
      </c>
      <c r="E35" s="1606">
        <f t="shared" ref="E35:W35" si="18">SUBTOTAL(9,E36:E38)</f>
        <v>146592</v>
      </c>
      <c r="F35" s="1606">
        <f t="shared" si="18"/>
        <v>0</v>
      </c>
      <c r="G35" s="1606">
        <f t="shared" si="18"/>
        <v>98979.94</v>
      </c>
      <c r="H35" s="1606">
        <f t="shared" si="18"/>
        <v>0</v>
      </c>
      <c r="I35" s="1606">
        <f t="shared" si="18"/>
        <v>98979.94</v>
      </c>
      <c r="J35" s="1592"/>
      <c r="K35" s="1606">
        <f t="shared" si="18"/>
        <v>98979.94</v>
      </c>
      <c r="L35" s="1606">
        <f t="shared" si="18"/>
        <v>0</v>
      </c>
      <c r="M35" s="1606">
        <f t="shared" si="18"/>
        <v>0</v>
      </c>
      <c r="N35" s="1606">
        <f t="shared" si="18"/>
        <v>0</v>
      </c>
      <c r="O35" s="1606">
        <f t="shared" si="18"/>
        <v>0</v>
      </c>
      <c r="P35" s="1606">
        <f t="shared" si="18"/>
        <v>0</v>
      </c>
      <c r="Q35" s="1606">
        <f t="shared" si="18"/>
        <v>0</v>
      </c>
      <c r="R35" s="1606">
        <f t="shared" si="18"/>
        <v>0</v>
      </c>
      <c r="S35" s="1606">
        <f t="shared" si="18"/>
        <v>0</v>
      </c>
      <c r="T35" s="1606">
        <f t="shared" si="18"/>
        <v>0</v>
      </c>
      <c r="U35" s="1606">
        <f t="shared" si="18"/>
        <v>98979.94</v>
      </c>
      <c r="V35" s="1606">
        <f t="shared" si="18"/>
        <v>0</v>
      </c>
      <c r="W35" s="1606">
        <f t="shared" si="18"/>
        <v>0</v>
      </c>
      <c r="X35" s="1600"/>
      <c r="Y35" s="1614"/>
      <c r="Z35" s="1614"/>
      <c r="AA35" s="1614"/>
    </row>
    <row r="36" spans="1:27" ht="13.8">
      <c r="A36" s="1615"/>
      <c r="B36" s="1616"/>
      <c r="C36" s="1617" t="s">
        <v>1924</v>
      </c>
      <c r="D36" s="1618" t="s">
        <v>135</v>
      </c>
      <c r="E36" s="1621">
        <f>E29*30%+E30*70%</f>
        <v>63014.400000000001</v>
      </c>
      <c r="F36" s="1621">
        <v>0</v>
      </c>
      <c r="G36" s="1621">
        <f>G29*30%</f>
        <v>29693.982</v>
      </c>
      <c r="H36" s="1622">
        <v>0</v>
      </c>
      <c r="I36" s="1621">
        <f>K36</f>
        <v>54438.967000000004</v>
      </c>
      <c r="J36" s="1623"/>
      <c r="K36" s="1621">
        <f>K34*55%</f>
        <v>54438.967000000004</v>
      </c>
      <c r="L36" s="1622"/>
      <c r="M36" s="1621"/>
      <c r="N36" s="1622"/>
      <c r="O36" s="1622"/>
      <c r="P36" s="1622"/>
      <c r="Q36" s="1622"/>
      <c r="R36" s="1621">
        <v>0</v>
      </c>
      <c r="S36" s="1622"/>
      <c r="T36" s="1622"/>
      <c r="U36" s="1621">
        <f>K36</f>
        <v>54438.967000000004</v>
      </c>
      <c r="V36" s="1622"/>
      <c r="W36" s="1622"/>
      <c r="X36" s="1623"/>
      <c r="Y36" s="1624"/>
      <c r="Z36" s="1624"/>
      <c r="AA36" s="1624"/>
    </row>
    <row r="37" spans="1:27" ht="13.8">
      <c r="A37" s="1615"/>
      <c r="B37" s="1616"/>
      <c r="C37" s="1617" t="s">
        <v>1925</v>
      </c>
      <c r="D37" s="1618" t="s">
        <v>136</v>
      </c>
      <c r="E37" s="1621">
        <f>E29*70%</f>
        <v>69300</v>
      </c>
      <c r="F37" s="1622">
        <v>0</v>
      </c>
      <c r="G37" s="1621">
        <f>G29*70%</f>
        <v>69285.957999999999</v>
      </c>
      <c r="H37" s="1622">
        <v>0</v>
      </c>
      <c r="I37" s="1621">
        <f>K37</f>
        <v>44540.973000000005</v>
      </c>
      <c r="J37" s="1623"/>
      <c r="K37" s="1621">
        <f>K34*45%</f>
        <v>44540.973000000005</v>
      </c>
      <c r="L37" s="1622"/>
      <c r="M37" s="1621"/>
      <c r="N37" s="1622"/>
      <c r="O37" s="1622"/>
      <c r="P37" s="1622"/>
      <c r="Q37" s="1622"/>
      <c r="R37" s="1622"/>
      <c r="S37" s="1622"/>
      <c r="T37" s="1622"/>
      <c r="U37" s="1621">
        <f>K37</f>
        <v>44540.973000000005</v>
      </c>
      <c r="V37" s="1622"/>
      <c r="W37" s="1622"/>
      <c r="X37" s="1623"/>
      <c r="Y37" s="1624"/>
      <c r="Z37" s="1624"/>
      <c r="AA37" s="1624"/>
    </row>
    <row r="38" spans="1:27" ht="13.8">
      <c r="A38" s="1615"/>
      <c r="B38" s="1616"/>
      <c r="C38" s="1617" t="s">
        <v>1926</v>
      </c>
      <c r="D38" s="1618" t="s">
        <v>137</v>
      </c>
      <c r="E38" s="1625">
        <f>E30*30%</f>
        <v>14277.6</v>
      </c>
      <c r="F38" s="1626">
        <f>SUBTOTAL(9,F39:F41)</f>
        <v>0</v>
      </c>
      <c r="G38" s="1626">
        <f>SUBTOTAL(9,G39:G41)</f>
        <v>0</v>
      </c>
      <c r="H38" s="1626">
        <f t="shared" ref="H38:W38" si="19">SUBTOTAL(9,H39:H41)</f>
        <v>0</v>
      </c>
      <c r="I38" s="1626">
        <f t="shared" si="19"/>
        <v>0</v>
      </c>
      <c r="J38" s="1627">
        <f t="shared" si="19"/>
        <v>0</v>
      </c>
      <c r="K38" s="1626">
        <f t="shared" si="19"/>
        <v>0</v>
      </c>
      <c r="L38" s="1626">
        <f t="shared" si="19"/>
        <v>0</v>
      </c>
      <c r="M38" s="1626">
        <f t="shared" si="19"/>
        <v>0</v>
      </c>
      <c r="N38" s="1626">
        <f t="shared" si="19"/>
        <v>0</v>
      </c>
      <c r="O38" s="1626">
        <f t="shared" si="19"/>
        <v>0</v>
      </c>
      <c r="P38" s="1626">
        <f t="shared" si="19"/>
        <v>0</v>
      </c>
      <c r="Q38" s="1626">
        <f t="shared" si="19"/>
        <v>0</v>
      </c>
      <c r="R38" s="1626">
        <f t="shared" si="19"/>
        <v>0</v>
      </c>
      <c r="S38" s="1626">
        <f t="shared" si="19"/>
        <v>0</v>
      </c>
      <c r="T38" s="1626">
        <f t="shared" si="19"/>
        <v>0</v>
      </c>
      <c r="U38" s="1626">
        <f t="shared" si="19"/>
        <v>0</v>
      </c>
      <c r="V38" s="1626">
        <f t="shared" si="19"/>
        <v>0</v>
      </c>
      <c r="W38" s="1626">
        <f t="shared" si="19"/>
        <v>0</v>
      </c>
      <c r="X38" s="1627"/>
      <c r="Y38" s="1624"/>
      <c r="Z38" s="1624"/>
      <c r="AA38" s="1624"/>
    </row>
    <row r="39" spans="1:27">
      <c r="A39" s="1628"/>
      <c r="B39" s="1629"/>
      <c r="C39" s="1630" t="s">
        <v>310</v>
      </c>
      <c r="D39" s="1631" t="s">
        <v>1927</v>
      </c>
      <c r="E39" s="1632"/>
      <c r="F39" s="1632"/>
      <c r="G39" s="1632"/>
      <c r="H39" s="1632"/>
      <c r="I39" s="1632"/>
      <c r="J39" s="1633"/>
      <c r="K39" s="1632"/>
      <c r="L39" s="1632"/>
      <c r="M39" s="1632"/>
      <c r="N39" s="1632"/>
      <c r="O39" s="1632"/>
      <c r="P39" s="1632"/>
      <c r="Q39" s="1632"/>
      <c r="R39" s="1632"/>
      <c r="S39" s="1632"/>
      <c r="T39" s="1632"/>
      <c r="U39" s="1632"/>
      <c r="V39" s="1632"/>
      <c r="W39" s="1632"/>
      <c r="X39" s="1633"/>
      <c r="Y39" s="1601"/>
      <c r="Z39" s="1601"/>
      <c r="AA39" s="1601"/>
    </row>
    <row r="40" spans="1:27">
      <c r="A40" s="1628"/>
      <c r="B40" s="1629"/>
      <c r="C40" s="1634" t="s">
        <v>311</v>
      </c>
      <c r="D40" s="1631" t="s">
        <v>1928</v>
      </c>
      <c r="E40" s="1632"/>
      <c r="F40" s="1632"/>
      <c r="G40" s="1632"/>
      <c r="H40" s="1632"/>
      <c r="I40" s="1632"/>
      <c r="J40" s="1633"/>
      <c r="K40" s="1632"/>
      <c r="L40" s="1632"/>
      <c r="M40" s="1632"/>
      <c r="N40" s="1632"/>
      <c r="O40" s="1632"/>
      <c r="P40" s="1632"/>
      <c r="Q40" s="1632"/>
      <c r="R40" s="1632"/>
      <c r="S40" s="1632"/>
      <c r="T40" s="1632"/>
      <c r="U40" s="1632"/>
      <c r="V40" s="1632"/>
      <c r="W40" s="1632"/>
      <c r="X40" s="1633"/>
      <c r="Y40" s="1601"/>
      <c r="Z40" s="1601"/>
      <c r="AA40" s="1601"/>
    </row>
    <row r="41" spans="1:27">
      <c r="A41" s="1615"/>
      <c r="B41" s="1616"/>
      <c r="C41" s="1617"/>
      <c r="D41" s="1635" t="s">
        <v>1850</v>
      </c>
      <c r="E41" s="1636"/>
      <c r="F41" s="1636"/>
      <c r="G41" s="1636"/>
      <c r="H41" s="1636"/>
      <c r="I41" s="1636"/>
      <c r="J41" s="1637"/>
      <c r="K41" s="1636"/>
      <c r="L41" s="1636"/>
      <c r="M41" s="1636"/>
      <c r="N41" s="1636"/>
      <c r="O41" s="1636"/>
      <c r="P41" s="1636"/>
      <c r="Q41" s="1636"/>
      <c r="R41" s="1636"/>
      <c r="S41" s="1636"/>
      <c r="T41" s="1636"/>
      <c r="U41" s="1636"/>
      <c r="V41" s="1636"/>
      <c r="W41" s="1636"/>
      <c r="X41" s="1637"/>
      <c r="Y41" s="1638"/>
      <c r="Z41" s="1638"/>
      <c r="AA41" s="1638"/>
    </row>
    <row r="42" spans="1:27" s="1586" customFormat="1" ht="26.4">
      <c r="A42" s="1639" t="s">
        <v>15</v>
      </c>
      <c r="B42" s="1640"/>
      <c r="C42" s="1641"/>
      <c r="D42" s="1642" t="s">
        <v>1929</v>
      </c>
      <c r="E42" s="1643">
        <f t="shared" ref="E42:W42" si="20">SUBTOTAL(9,E43:E51)</f>
        <v>0</v>
      </c>
      <c r="F42" s="1643">
        <f t="shared" si="20"/>
        <v>833</v>
      </c>
      <c r="G42" s="1643">
        <f t="shared" si="20"/>
        <v>0</v>
      </c>
      <c r="H42" s="1643">
        <f t="shared" si="20"/>
        <v>950</v>
      </c>
      <c r="I42" s="1643">
        <f t="shared" si="20"/>
        <v>1150</v>
      </c>
      <c r="J42" s="1644">
        <f t="shared" si="20"/>
        <v>0</v>
      </c>
      <c r="K42" s="1643">
        <f t="shared" si="20"/>
        <v>1150</v>
      </c>
      <c r="L42" s="1643">
        <f t="shared" si="20"/>
        <v>0</v>
      </c>
      <c r="M42" s="1643">
        <f t="shared" si="20"/>
        <v>0</v>
      </c>
      <c r="N42" s="1643">
        <f t="shared" si="20"/>
        <v>0</v>
      </c>
      <c r="O42" s="1643">
        <f t="shared" si="20"/>
        <v>0</v>
      </c>
      <c r="P42" s="1643">
        <f t="shared" si="20"/>
        <v>0</v>
      </c>
      <c r="Q42" s="1643">
        <f t="shared" si="20"/>
        <v>0</v>
      </c>
      <c r="R42" s="1643">
        <f t="shared" si="20"/>
        <v>1150</v>
      </c>
      <c r="S42" s="1643">
        <f t="shared" si="20"/>
        <v>0</v>
      </c>
      <c r="T42" s="1643">
        <f t="shared" si="20"/>
        <v>0</v>
      </c>
      <c r="U42" s="1643">
        <f t="shared" si="20"/>
        <v>0</v>
      </c>
      <c r="V42" s="1643">
        <f t="shared" si="20"/>
        <v>0</v>
      </c>
      <c r="W42" s="1643">
        <f t="shared" si="20"/>
        <v>0</v>
      </c>
      <c r="X42" s="1644"/>
      <c r="Y42" s="1645"/>
      <c r="Z42" s="1645"/>
      <c r="AA42" s="1645"/>
    </row>
    <row r="43" spans="1:27" s="1531" customFormat="1" ht="13.8">
      <c r="A43" s="1587" t="s">
        <v>13</v>
      </c>
      <c r="B43" s="1646"/>
      <c r="C43" s="1589"/>
      <c r="D43" s="1590" t="s">
        <v>1911</v>
      </c>
      <c r="E43" s="1591">
        <f t="shared" ref="E43:R43" si="21">SUBTOTAL(9,E44:E50)</f>
        <v>0</v>
      </c>
      <c r="F43" s="1591">
        <f t="shared" si="21"/>
        <v>833</v>
      </c>
      <c r="G43" s="1591">
        <f t="shared" si="21"/>
        <v>0</v>
      </c>
      <c r="H43" s="1591">
        <f t="shared" si="21"/>
        <v>950</v>
      </c>
      <c r="I43" s="1591">
        <f>SUBTOTAL(9,I44:I50)</f>
        <v>1150</v>
      </c>
      <c r="J43" s="1593">
        <f t="shared" si="21"/>
        <v>0</v>
      </c>
      <c r="K43" s="1591">
        <f t="shared" si="21"/>
        <v>1150</v>
      </c>
      <c r="L43" s="1591">
        <f t="shared" si="21"/>
        <v>0</v>
      </c>
      <c r="M43" s="1591">
        <f t="shared" si="21"/>
        <v>0</v>
      </c>
      <c r="N43" s="1591">
        <f t="shared" si="21"/>
        <v>0</v>
      </c>
      <c r="O43" s="1591">
        <f t="shared" si="21"/>
        <v>0</v>
      </c>
      <c r="P43" s="1591">
        <f t="shared" si="21"/>
        <v>0</v>
      </c>
      <c r="Q43" s="1591">
        <f t="shared" si="21"/>
        <v>0</v>
      </c>
      <c r="R43" s="1591">
        <f t="shared" si="21"/>
        <v>1150</v>
      </c>
      <c r="S43" s="1591">
        <f>SUBTOTAL(9,S44:S49)</f>
        <v>0</v>
      </c>
      <c r="T43" s="1591">
        <f>SUBTOTAL(9,T44:T49)</f>
        <v>0</v>
      </c>
      <c r="U43" s="1591">
        <f>SUBTOTAL(9,U44:U49)</f>
        <v>0</v>
      </c>
      <c r="V43" s="1591">
        <f>SUBTOTAL(9,V44:V49)</f>
        <v>0</v>
      </c>
      <c r="W43" s="1591">
        <f>SUBTOTAL(9,W44:W49)</f>
        <v>0</v>
      </c>
      <c r="X43" s="1593"/>
      <c r="Y43" s="1647"/>
      <c r="Z43" s="1647"/>
      <c r="AA43" s="1647"/>
    </row>
    <row r="44" spans="1:27" s="1653" customFormat="1" ht="13.8">
      <c r="A44" s="1648"/>
      <c r="B44" s="1649"/>
      <c r="C44" s="1650" t="s">
        <v>1912</v>
      </c>
      <c r="D44" s="1651" t="s">
        <v>1913</v>
      </c>
      <c r="E44" s="1599">
        <f t="shared" ref="E44:W44" si="22">SUBTOTAL(9,E45:E47)</f>
        <v>0</v>
      </c>
      <c r="F44" s="1599">
        <f t="shared" si="22"/>
        <v>0</v>
      </c>
      <c r="G44" s="1599">
        <f t="shared" si="22"/>
        <v>0</v>
      </c>
      <c r="H44" s="1599">
        <f t="shared" si="22"/>
        <v>0</v>
      </c>
      <c r="I44" s="1599">
        <f t="shared" si="22"/>
        <v>0</v>
      </c>
      <c r="J44" s="1600">
        <f t="shared" si="22"/>
        <v>0</v>
      </c>
      <c r="K44" s="1599">
        <f t="shared" si="22"/>
        <v>0</v>
      </c>
      <c r="L44" s="1599">
        <f t="shared" si="22"/>
        <v>0</v>
      </c>
      <c r="M44" s="1599">
        <f t="shared" si="22"/>
        <v>0</v>
      </c>
      <c r="N44" s="1599">
        <f t="shared" si="22"/>
        <v>0</v>
      </c>
      <c r="O44" s="1599">
        <f t="shared" si="22"/>
        <v>0</v>
      </c>
      <c r="P44" s="1599">
        <f t="shared" si="22"/>
        <v>0</v>
      </c>
      <c r="Q44" s="1599">
        <f t="shared" si="22"/>
        <v>0</v>
      </c>
      <c r="R44" s="1599">
        <f t="shared" si="22"/>
        <v>0</v>
      </c>
      <c r="S44" s="1599">
        <f t="shared" si="22"/>
        <v>0</v>
      </c>
      <c r="T44" s="1599">
        <f t="shared" si="22"/>
        <v>0</v>
      </c>
      <c r="U44" s="1599">
        <f t="shared" si="22"/>
        <v>0</v>
      </c>
      <c r="V44" s="1599">
        <f t="shared" si="22"/>
        <v>0</v>
      </c>
      <c r="W44" s="1599">
        <f t="shared" si="22"/>
        <v>0</v>
      </c>
      <c r="X44" s="1600"/>
      <c r="Y44" s="1652"/>
      <c r="Z44" s="1652"/>
      <c r="AA44" s="1652"/>
    </row>
    <row r="45" spans="1:27" s="1653" customFormat="1" ht="13.8">
      <c r="A45" s="1648"/>
      <c r="B45" s="1649"/>
      <c r="C45" s="1650"/>
      <c r="D45" s="1654"/>
      <c r="E45" s="1655"/>
      <c r="F45" s="1655"/>
      <c r="G45" s="1655"/>
      <c r="H45" s="1655"/>
      <c r="I45" s="1655"/>
      <c r="J45" s="1656"/>
      <c r="K45" s="1655"/>
      <c r="L45" s="1655"/>
      <c r="M45" s="1655"/>
      <c r="N45" s="1655"/>
      <c r="O45" s="1655"/>
      <c r="P45" s="1655"/>
      <c r="Q45" s="1655"/>
      <c r="R45" s="1655"/>
      <c r="S45" s="1655"/>
      <c r="T45" s="1655"/>
      <c r="U45" s="1655"/>
      <c r="V45" s="1655"/>
      <c r="W45" s="1655"/>
      <c r="X45" s="1656"/>
      <c r="Y45" s="1652"/>
      <c r="Z45" s="1652"/>
      <c r="AA45" s="1652"/>
    </row>
    <row r="46" spans="1:27" s="1653" customFormat="1" ht="13.8">
      <c r="A46" s="1648"/>
      <c r="B46" s="1649"/>
      <c r="C46" s="1650"/>
      <c r="D46" s="1654"/>
      <c r="E46" s="1655"/>
      <c r="F46" s="1655"/>
      <c r="G46" s="1655"/>
      <c r="H46" s="1655"/>
      <c r="I46" s="1655"/>
      <c r="J46" s="1656"/>
      <c r="K46" s="1655"/>
      <c r="L46" s="1655"/>
      <c r="M46" s="1655"/>
      <c r="N46" s="1655"/>
      <c r="O46" s="1655"/>
      <c r="P46" s="1655"/>
      <c r="Q46" s="1655"/>
      <c r="R46" s="1655"/>
      <c r="S46" s="1655"/>
      <c r="T46" s="1655"/>
      <c r="U46" s="1655"/>
      <c r="V46" s="1655"/>
      <c r="W46" s="1655"/>
      <c r="X46" s="1656"/>
      <c r="Y46" s="1652"/>
      <c r="Z46" s="1652"/>
      <c r="AA46" s="1652"/>
    </row>
    <row r="47" spans="1:27" s="1653" customFormat="1" ht="13.8">
      <c r="A47" s="1648"/>
      <c r="B47" s="1649"/>
      <c r="C47" s="1650"/>
      <c r="D47" s="1654"/>
      <c r="E47" s="1655"/>
      <c r="F47" s="1655"/>
      <c r="G47" s="1655"/>
      <c r="H47" s="1655"/>
      <c r="I47" s="1655"/>
      <c r="J47" s="1656"/>
      <c r="K47" s="1655"/>
      <c r="L47" s="1655"/>
      <c r="M47" s="1655"/>
      <c r="N47" s="1655"/>
      <c r="O47" s="1655"/>
      <c r="P47" s="1655"/>
      <c r="Q47" s="1655"/>
      <c r="R47" s="1655"/>
      <c r="S47" s="1655"/>
      <c r="T47" s="1655"/>
      <c r="U47" s="1655"/>
      <c r="V47" s="1655"/>
      <c r="W47" s="1655"/>
      <c r="X47" s="1656"/>
      <c r="Y47" s="1652"/>
      <c r="Z47" s="1652"/>
      <c r="AA47" s="1652"/>
    </row>
    <row r="48" spans="1:27" s="1538" customFormat="1" ht="13.8">
      <c r="A48" s="1648"/>
      <c r="B48" s="1649"/>
      <c r="C48" s="1650" t="s">
        <v>1914</v>
      </c>
      <c r="D48" s="1654" t="s">
        <v>1915</v>
      </c>
      <c r="E48" s="1599">
        <f>SUBTOTAL(9,E49:E51)</f>
        <v>0</v>
      </c>
      <c r="F48" s="1599">
        <f t="shared" ref="F48:W48" si="23">SUBTOTAL(9,F49:F51)</f>
        <v>833</v>
      </c>
      <c r="G48" s="1599">
        <f t="shared" si="23"/>
        <v>0</v>
      </c>
      <c r="H48" s="1599">
        <f t="shared" si="23"/>
        <v>950</v>
      </c>
      <c r="I48" s="1599">
        <f t="shared" si="23"/>
        <v>1150</v>
      </c>
      <c r="J48" s="1600">
        <f t="shared" si="23"/>
        <v>0</v>
      </c>
      <c r="K48" s="1599">
        <f>SUBTOTAL(9,K49:K51)</f>
        <v>1150</v>
      </c>
      <c r="L48" s="1599">
        <f t="shared" si="23"/>
        <v>0</v>
      </c>
      <c r="M48" s="1599">
        <f t="shared" si="23"/>
        <v>0</v>
      </c>
      <c r="N48" s="1599">
        <f t="shared" si="23"/>
        <v>0</v>
      </c>
      <c r="O48" s="1599">
        <f t="shared" si="23"/>
        <v>0</v>
      </c>
      <c r="P48" s="1599">
        <f t="shared" si="23"/>
        <v>0</v>
      </c>
      <c r="Q48" s="1599">
        <f t="shared" si="23"/>
        <v>0</v>
      </c>
      <c r="R48" s="1599">
        <f>SUBTOTAL(9,R49:R51)</f>
        <v>1150</v>
      </c>
      <c r="S48" s="1599">
        <f t="shared" si="23"/>
        <v>0</v>
      </c>
      <c r="T48" s="1599">
        <f t="shared" si="23"/>
        <v>0</v>
      </c>
      <c r="U48" s="1599">
        <f t="shared" si="23"/>
        <v>0</v>
      </c>
      <c r="V48" s="1599">
        <f t="shared" si="23"/>
        <v>0</v>
      </c>
      <c r="W48" s="1599">
        <f t="shared" si="23"/>
        <v>0</v>
      </c>
      <c r="X48" s="1600"/>
      <c r="Y48" s="1657"/>
      <c r="Z48" s="1657"/>
      <c r="AA48" s="1657"/>
    </row>
    <row r="49" spans="1:27">
      <c r="A49" s="1615"/>
      <c r="B49" s="1616"/>
      <c r="C49" s="1630" t="s">
        <v>310</v>
      </c>
      <c r="D49" s="1775" t="s">
        <v>1930</v>
      </c>
      <c r="E49" s="1768"/>
      <c r="F49" s="1768">
        <f>833000000/10^6</f>
        <v>833</v>
      </c>
      <c r="G49" s="1768">
        <v>0</v>
      </c>
      <c r="H49" s="1776"/>
      <c r="I49" s="1776"/>
      <c r="J49" s="1777"/>
      <c r="K49" s="1778"/>
      <c r="L49" s="1778"/>
      <c r="M49" s="1778"/>
      <c r="N49" s="1778"/>
      <c r="O49" s="1778"/>
      <c r="P49" s="1778"/>
      <c r="Q49" s="1778"/>
      <c r="R49" s="1778"/>
      <c r="S49" s="1778"/>
      <c r="T49" s="1778"/>
      <c r="U49" s="1778"/>
      <c r="V49" s="1778"/>
      <c r="W49" s="1778"/>
      <c r="X49" s="1779" t="s">
        <v>1931</v>
      </c>
      <c r="Y49" s="1776" t="s">
        <v>1932</v>
      </c>
      <c r="Z49" s="1778"/>
      <c r="AA49" s="1778"/>
    </row>
    <row r="50" spans="1:27">
      <c r="A50" s="1615"/>
      <c r="B50" s="1616"/>
      <c r="C50" s="1630" t="s">
        <v>311</v>
      </c>
      <c r="D50" s="2223" t="s">
        <v>2045</v>
      </c>
      <c r="E50" s="1772"/>
      <c r="F50" s="1772">
        <v>0</v>
      </c>
      <c r="G50" s="1772"/>
      <c r="H50" s="1780">
        <f>950000000/10^6</f>
        <v>950</v>
      </c>
      <c r="I50" s="2222">
        <f>1150000000/10^6</f>
        <v>1150</v>
      </c>
      <c r="J50" s="1781"/>
      <c r="K50" s="1782">
        <f>R50</f>
        <v>1150</v>
      </c>
      <c r="L50" s="1782"/>
      <c r="M50" s="1782"/>
      <c r="N50" s="1782"/>
      <c r="O50" s="1782"/>
      <c r="P50" s="1782"/>
      <c r="Q50" s="1782"/>
      <c r="R50" s="1782">
        <f>I50</f>
        <v>1150</v>
      </c>
      <c r="S50" s="1778"/>
      <c r="T50" s="1778"/>
      <c r="U50" s="1778"/>
      <c r="V50" s="1778"/>
      <c r="W50" s="1778"/>
      <c r="X50" s="1779" t="s">
        <v>1931</v>
      </c>
      <c r="Y50" s="1776"/>
      <c r="Z50" s="1778"/>
      <c r="AA50" s="1778"/>
    </row>
    <row r="51" spans="1:27">
      <c r="A51" s="1658"/>
      <c r="B51" s="1659"/>
      <c r="C51" s="1660"/>
      <c r="D51" s="1661"/>
      <c r="E51" s="1662"/>
      <c r="F51" s="1662"/>
      <c r="G51" s="1662"/>
      <c r="H51" s="1663"/>
      <c r="I51" s="1662"/>
      <c r="J51" s="1664"/>
      <c r="K51" s="1662"/>
      <c r="L51" s="1662"/>
      <c r="M51" s="1662"/>
      <c r="N51" s="1662"/>
      <c r="O51" s="1662"/>
      <c r="P51" s="1662"/>
      <c r="Q51" s="1662"/>
      <c r="R51" s="1662"/>
      <c r="S51" s="1662"/>
      <c r="T51" s="1662"/>
      <c r="U51" s="1662"/>
      <c r="V51" s="1662"/>
      <c r="W51" s="1662"/>
      <c r="X51" s="1664"/>
      <c r="Y51" s="1665"/>
      <c r="Z51" s="1665"/>
      <c r="AA51" s="1665"/>
    </row>
    <row r="52" spans="1:27" ht="13.8">
      <c r="A52" s="1587" t="s">
        <v>16</v>
      </c>
      <c r="B52" s="1666"/>
      <c r="C52" s="1667"/>
      <c r="D52" s="1609" t="s">
        <v>1933</v>
      </c>
      <c r="E52" s="1610" t="str">
        <f t="shared" ref="E52:W52" si="24">IF(AND((E53-E56&gt;=-1),(E53-E56&lt;=1)),"------","FALSE")</f>
        <v>------</v>
      </c>
      <c r="F52" s="1610" t="str">
        <f>IF(AND((F53-F56&gt;=-1),(F53-F56&lt;=1)),"------","FALSE")</f>
        <v>------</v>
      </c>
      <c r="G52" s="1610" t="str">
        <f t="shared" si="24"/>
        <v>------</v>
      </c>
      <c r="H52" s="1610" t="str">
        <f>IF(AND((H53-H56&gt;=-1),(H53-H56&lt;=1)),"------","FALSE")</f>
        <v>------</v>
      </c>
      <c r="I52" s="1610" t="str">
        <f>IF(AND((I53-I56&gt;=-1),(I53-I56&lt;=1)),"------","FALSE")</f>
        <v>------</v>
      </c>
      <c r="J52" s="1611" t="str">
        <f t="shared" si="24"/>
        <v>------</v>
      </c>
      <c r="K52" s="1610" t="str">
        <f t="shared" si="24"/>
        <v>------</v>
      </c>
      <c r="L52" s="1610" t="str">
        <f>IF(AND((L53-L56&gt;=-1),(L53-L56&lt;=1)),"------","FALSE")</f>
        <v>------</v>
      </c>
      <c r="M52" s="1610" t="str">
        <f t="shared" si="24"/>
        <v>------</v>
      </c>
      <c r="N52" s="1610" t="str">
        <f t="shared" si="24"/>
        <v>------</v>
      </c>
      <c r="O52" s="1610" t="str">
        <f t="shared" si="24"/>
        <v>------</v>
      </c>
      <c r="P52" s="1610" t="str">
        <f t="shared" si="24"/>
        <v>------</v>
      </c>
      <c r="Q52" s="1610" t="str">
        <f t="shared" si="24"/>
        <v>------</v>
      </c>
      <c r="R52" s="1610" t="str">
        <f>IF(AND((R53-R56&gt;=-1),(R53-R56&lt;=1)),"------","FALSE")</f>
        <v>------</v>
      </c>
      <c r="S52" s="1610" t="str">
        <f t="shared" si="24"/>
        <v>------</v>
      </c>
      <c r="T52" s="1610" t="str">
        <f t="shared" si="24"/>
        <v>------</v>
      </c>
      <c r="U52" s="1610" t="str">
        <f t="shared" si="24"/>
        <v>------</v>
      </c>
      <c r="V52" s="1610" t="str">
        <f t="shared" si="24"/>
        <v>------</v>
      </c>
      <c r="W52" s="1610" t="str">
        <f t="shared" si="24"/>
        <v>------</v>
      </c>
      <c r="X52" s="1611"/>
      <c r="Y52" s="1647"/>
      <c r="Z52" s="1647"/>
      <c r="AA52" s="1647"/>
    </row>
    <row r="53" spans="1:27">
      <c r="A53" s="1668"/>
      <c r="B53" s="1669">
        <v>1</v>
      </c>
      <c r="C53" s="1589"/>
      <c r="D53" s="1670" t="s">
        <v>1922</v>
      </c>
      <c r="E53" s="1606">
        <f>SUBTOTAL(9,E54:E55)</f>
        <v>0</v>
      </c>
      <c r="F53" s="1606">
        <f>SUBTOTAL(9,F54:F55)</f>
        <v>833</v>
      </c>
      <c r="G53" s="1606">
        <f>SUBTOTAL(9,G54:G55)</f>
        <v>0</v>
      </c>
      <c r="H53" s="1606">
        <f>SUBTOTAL(9,H54:H55)</f>
        <v>950</v>
      </c>
      <c r="I53" s="1606">
        <f>SUBTOTAL(9,I54:I55)</f>
        <v>1150</v>
      </c>
      <c r="J53" s="1592">
        <f t="shared" ref="J53:W53" si="25">SUBTOTAL(9,J54:J55)</f>
        <v>0</v>
      </c>
      <c r="K53" s="1606">
        <f t="shared" si="25"/>
        <v>1150</v>
      </c>
      <c r="L53" s="1606">
        <f t="shared" si="25"/>
        <v>0</v>
      </c>
      <c r="M53" s="1606">
        <f t="shared" si="25"/>
        <v>0</v>
      </c>
      <c r="N53" s="1606">
        <f t="shared" si="25"/>
        <v>0</v>
      </c>
      <c r="O53" s="1606">
        <f t="shared" si="25"/>
        <v>0</v>
      </c>
      <c r="P53" s="1606">
        <f t="shared" si="25"/>
        <v>0</v>
      </c>
      <c r="Q53" s="1606">
        <f t="shared" si="25"/>
        <v>0</v>
      </c>
      <c r="R53" s="1606">
        <f t="shared" si="25"/>
        <v>1150</v>
      </c>
      <c r="S53" s="1606">
        <f t="shared" si="25"/>
        <v>0</v>
      </c>
      <c r="T53" s="1606">
        <f t="shared" si="25"/>
        <v>0</v>
      </c>
      <c r="U53" s="1606">
        <f t="shared" si="25"/>
        <v>0</v>
      </c>
      <c r="V53" s="1606">
        <f t="shared" si="25"/>
        <v>0</v>
      </c>
      <c r="W53" s="1606">
        <f t="shared" si="25"/>
        <v>0</v>
      </c>
      <c r="X53" s="1592"/>
      <c r="Y53" s="1671"/>
      <c r="Z53" s="1671"/>
      <c r="AA53" s="1671"/>
    </row>
    <row r="54" spans="1:27" s="1677" customFormat="1" ht="13.8">
      <c r="A54" s="1672"/>
      <c r="B54" s="1673"/>
      <c r="C54" s="1674" t="s">
        <v>1934</v>
      </c>
      <c r="D54" s="1675" t="s">
        <v>1913</v>
      </c>
      <c r="E54" s="1599">
        <f t="shared" ref="E54:W54" si="26">E46</f>
        <v>0</v>
      </c>
      <c r="F54" s="1599">
        <f t="shared" si="26"/>
        <v>0</v>
      </c>
      <c r="G54" s="1599">
        <f t="shared" si="26"/>
        <v>0</v>
      </c>
      <c r="H54" s="1599">
        <f t="shared" si="26"/>
        <v>0</v>
      </c>
      <c r="I54" s="1599">
        <f t="shared" si="26"/>
        <v>0</v>
      </c>
      <c r="J54" s="1600">
        <f t="shared" si="26"/>
        <v>0</v>
      </c>
      <c r="K54" s="1599">
        <f t="shared" si="26"/>
        <v>0</v>
      </c>
      <c r="L54" s="1599">
        <f t="shared" si="26"/>
        <v>0</v>
      </c>
      <c r="M54" s="1599">
        <f t="shared" si="26"/>
        <v>0</v>
      </c>
      <c r="N54" s="1599">
        <f t="shared" si="26"/>
        <v>0</v>
      </c>
      <c r="O54" s="1599">
        <f t="shared" si="26"/>
        <v>0</v>
      </c>
      <c r="P54" s="1599">
        <f t="shared" si="26"/>
        <v>0</v>
      </c>
      <c r="Q54" s="1599">
        <f t="shared" si="26"/>
        <v>0</v>
      </c>
      <c r="R54" s="1599">
        <f t="shared" si="26"/>
        <v>0</v>
      </c>
      <c r="S54" s="1599">
        <f t="shared" si="26"/>
        <v>0</v>
      </c>
      <c r="T54" s="1599">
        <f t="shared" si="26"/>
        <v>0</v>
      </c>
      <c r="U54" s="1599">
        <f t="shared" si="26"/>
        <v>0</v>
      </c>
      <c r="V54" s="1599">
        <f t="shared" si="26"/>
        <v>0</v>
      </c>
      <c r="W54" s="1599">
        <f t="shared" si="26"/>
        <v>0</v>
      </c>
      <c r="X54" s="1600"/>
      <c r="Y54" s="1676"/>
      <c r="Z54" s="1676"/>
      <c r="AA54" s="1676"/>
    </row>
    <row r="55" spans="1:27" s="1677" customFormat="1" ht="13.8">
      <c r="A55" s="1672"/>
      <c r="B55" s="1673"/>
      <c r="C55" s="1674" t="s">
        <v>1935</v>
      </c>
      <c r="D55" s="1675" t="s">
        <v>1915</v>
      </c>
      <c r="E55" s="1599">
        <f t="shared" ref="E55:R55" si="27">E48</f>
        <v>0</v>
      </c>
      <c r="F55" s="1599">
        <f t="shared" si="27"/>
        <v>833</v>
      </c>
      <c r="G55" s="1599">
        <f t="shared" si="27"/>
        <v>0</v>
      </c>
      <c r="H55" s="1599">
        <f t="shared" si="27"/>
        <v>950</v>
      </c>
      <c r="I55" s="1599">
        <f>I48</f>
        <v>1150</v>
      </c>
      <c r="J55" s="1600">
        <f t="shared" si="27"/>
        <v>0</v>
      </c>
      <c r="K55" s="1599">
        <f t="shared" si="27"/>
        <v>1150</v>
      </c>
      <c r="L55" s="1599">
        <f t="shared" si="27"/>
        <v>0</v>
      </c>
      <c r="M55" s="1599">
        <f t="shared" si="27"/>
        <v>0</v>
      </c>
      <c r="N55" s="1599">
        <f t="shared" si="27"/>
        <v>0</v>
      </c>
      <c r="O55" s="1599">
        <f t="shared" si="27"/>
        <v>0</v>
      </c>
      <c r="P55" s="1599">
        <f t="shared" si="27"/>
        <v>0</v>
      </c>
      <c r="Q55" s="1599">
        <f t="shared" si="27"/>
        <v>0</v>
      </c>
      <c r="R55" s="1599">
        <f t="shared" si="27"/>
        <v>1150</v>
      </c>
      <c r="S55" s="1599">
        <f>S49</f>
        <v>0</v>
      </c>
      <c r="T55" s="1599">
        <f>T49</f>
        <v>0</v>
      </c>
      <c r="U55" s="1599">
        <f>U49</f>
        <v>0</v>
      </c>
      <c r="V55" s="1599">
        <f>V49</f>
        <v>0</v>
      </c>
      <c r="W55" s="1599">
        <f>W49</f>
        <v>0</v>
      </c>
      <c r="X55" s="1600"/>
      <c r="Y55" s="1676"/>
      <c r="Z55" s="1676"/>
      <c r="AA55" s="1676"/>
    </row>
    <row r="56" spans="1:27" s="1531" customFormat="1">
      <c r="A56" s="1608"/>
      <c r="B56" s="1613">
        <v>2.2000000000000002</v>
      </c>
      <c r="C56" s="1597"/>
      <c r="D56" s="1678" t="s">
        <v>1923</v>
      </c>
      <c r="E56" s="1606">
        <f t="shared" ref="E56:W56" si="28">SUBTOTAL(9,E57:E59)</f>
        <v>0</v>
      </c>
      <c r="F56" s="1606">
        <f t="shared" si="28"/>
        <v>833</v>
      </c>
      <c r="G56" s="1606">
        <f t="shared" si="28"/>
        <v>0</v>
      </c>
      <c r="H56" s="1606">
        <f t="shared" si="28"/>
        <v>950</v>
      </c>
      <c r="I56" s="1606">
        <f t="shared" si="28"/>
        <v>1150</v>
      </c>
      <c r="J56" s="1592">
        <f t="shared" si="28"/>
        <v>0</v>
      </c>
      <c r="K56" s="1606">
        <f t="shared" si="28"/>
        <v>1150</v>
      </c>
      <c r="L56" s="1606">
        <f t="shared" si="28"/>
        <v>0</v>
      </c>
      <c r="M56" s="1606">
        <f t="shared" si="28"/>
        <v>0</v>
      </c>
      <c r="N56" s="1606">
        <f t="shared" si="28"/>
        <v>0</v>
      </c>
      <c r="O56" s="1606">
        <f t="shared" si="28"/>
        <v>0</v>
      </c>
      <c r="P56" s="1606">
        <f t="shared" si="28"/>
        <v>0</v>
      </c>
      <c r="Q56" s="1606">
        <f t="shared" si="28"/>
        <v>0</v>
      </c>
      <c r="R56" s="1606">
        <f t="shared" si="28"/>
        <v>1150</v>
      </c>
      <c r="S56" s="1606">
        <f t="shared" si="28"/>
        <v>0</v>
      </c>
      <c r="T56" s="1606">
        <f t="shared" si="28"/>
        <v>0</v>
      </c>
      <c r="U56" s="1606">
        <f t="shared" si="28"/>
        <v>0</v>
      </c>
      <c r="V56" s="1606">
        <f t="shared" si="28"/>
        <v>0</v>
      </c>
      <c r="W56" s="1606">
        <f t="shared" si="28"/>
        <v>0</v>
      </c>
      <c r="X56" s="1592"/>
      <c r="Y56" s="1679"/>
      <c r="Z56" s="1679"/>
      <c r="AA56" s="1679"/>
    </row>
    <row r="57" spans="1:27" s="1683" customFormat="1" ht="13.8">
      <c r="A57" s="1628"/>
      <c r="B57" s="1680"/>
      <c r="C57" s="1681" t="s">
        <v>1924</v>
      </c>
      <c r="D57" s="1675" t="s">
        <v>135</v>
      </c>
      <c r="E57" s="1625"/>
      <c r="F57" s="1625">
        <f>F49</f>
        <v>833</v>
      </c>
      <c r="G57" s="1625"/>
      <c r="H57" s="1625">
        <f>H55</f>
        <v>950</v>
      </c>
      <c r="I57" s="1625">
        <f>I55</f>
        <v>1150</v>
      </c>
      <c r="J57" s="1627"/>
      <c r="K57" s="1625">
        <f>R57</f>
        <v>1150</v>
      </c>
      <c r="L57" s="1626"/>
      <c r="M57" s="1626"/>
      <c r="N57" s="1626"/>
      <c r="O57" s="1626"/>
      <c r="P57" s="1626"/>
      <c r="Q57" s="1626"/>
      <c r="R57" s="1625">
        <f>R55</f>
        <v>1150</v>
      </c>
      <c r="S57" s="1626"/>
      <c r="T57" s="1626"/>
      <c r="U57" s="1626"/>
      <c r="V57" s="1626"/>
      <c r="W57" s="1626"/>
      <c r="X57" s="1627"/>
      <c r="Y57" s="1682"/>
      <c r="Z57" s="1682"/>
      <c r="AA57" s="1682"/>
    </row>
    <row r="58" spans="1:27" ht="13.8">
      <c r="A58" s="1615"/>
      <c r="B58" s="1684"/>
      <c r="C58" s="1617" t="s">
        <v>1925</v>
      </c>
      <c r="D58" s="1675" t="s">
        <v>136</v>
      </c>
      <c r="E58" s="1626">
        <v>0</v>
      </c>
      <c r="F58" s="1626"/>
      <c r="G58" s="1626"/>
      <c r="H58" s="1626"/>
      <c r="I58" s="1626"/>
      <c r="J58" s="1627"/>
      <c r="K58" s="1626"/>
      <c r="L58" s="1626"/>
      <c r="M58" s="1626"/>
      <c r="N58" s="1626"/>
      <c r="O58" s="1626"/>
      <c r="P58" s="1626"/>
      <c r="Q58" s="1626"/>
      <c r="R58" s="1626"/>
      <c r="S58" s="1626"/>
      <c r="T58" s="1626"/>
      <c r="U58" s="1626"/>
      <c r="V58" s="1626"/>
      <c r="W58" s="1626"/>
      <c r="X58" s="1627"/>
      <c r="Y58" s="1685"/>
      <c r="Z58" s="1685"/>
      <c r="AA58" s="1685"/>
    </row>
    <row r="59" spans="1:27" ht="13.8">
      <c r="A59" s="1615"/>
      <c r="B59" s="1684"/>
      <c r="C59" s="1617" t="s">
        <v>1926</v>
      </c>
      <c r="D59" s="1675" t="s">
        <v>137</v>
      </c>
      <c r="E59" s="1626">
        <f t="shared" ref="E59:W59" si="29">SUBTOTAL(9,E60:E62)</f>
        <v>0</v>
      </c>
      <c r="F59" s="1626">
        <f t="shared" si="29"/>
        <v>0</v>
      </c>
      <c r="G59" s="1626">
        <f t="shared" si="29"/>
        <v>0</v>
      </c>
      <c r="H59" s="1626">
        <f t="shared" si="29"/>
        <v>0</v>
      </c>
      <c r="I59" s="1626">
        <f t="shared" si="29"/>
        <v>0</v>
      </c>
      <c r="J59" s="1627">
        <f t="shared" si="29"/>
        <v>0</v>
      </c>
      <c r="K59" s="1626">
        <f t="shared" si="29"/>
        <v>0</v>
      </c>
      <c r="L59" s="1626">
        <f t="shared" si="29"/>
        <v>0</v>
      </c>
      <c r="M59" s="1626">
        <f t="shared" si="29"/>
        <v>0</v>
      </c>
      <c r="N59" s="1626">
        <f t="shared" si="29"/>
        <v>0</v>
      </c>
      <c r="O59" s="1626">
        <f t="shared" si="29"/>
        <v>0</v>
      </c>
      <c r="P59" s="1626">
        <f t="shared" si="29"/>
        <v>0</v>
      </c>
      <c r="Q59" s="1626">
        <f t="shared" si="29"/>
        <v>0</v>
      </c>
      <c r="R59" s="1626">
        <f t="shared" si="29"/>
        <v>0</v>
      </c>
      <c r="S59" s="1626">
        <f t="shared" si="29"/>
        <v>0</v>
      </c>
      <c r="T59" s="1626">
        <f t="shared" si="29"/>
        <v>0</v>
      </c>
      <c r="U59" s="1626">
        <f t="shared" si="29"/>
        <v>0</v>
      </c>
      <c r="V59" s="1626">
        <f t="shared" si="29"/>
        <v>0</v>
      </c>
      <c r="W59" s="1626">
        <f t="shared" si="29"/>
        <v>0</v>
      </c>
      <c r="X59" s="1627"/>
      <c r="Y59" s="1685"/>
      <c r="Z59" s="1685"/>
      <c r="AA59" s="1685"/>
    </row>
    <row r="60" spans="1:27">
      <c r="A60" s="1628"/>
      <c r="B60" s="1629"/>
      <c r="C60" s="1630" t="s">
        <v>310</v>
      </c>
      <c r="D60" s="1686" t="s">
        <v>1927</v>
      </c>
      <c r="E60" s="1687"/>
      <c r="F60" s="1687"/>
      <c r="G60" s="1687"/>
      <c r="H60" s="1687"/>
      <c r="I60" s="1687"/>
      <c r="J60" s="1633"/>
      <c r="K60" s="1687"/>
      <c r="L60" s="1687"/>
      <c r="M60" s="1687"/>
      <c r="N60" s="1687"/>
      <c r="O60" s="1687"/>
      <c r="P60" s="1687"/>
      <c r="Q60" s="1687"/>
      <c r="R60" s="1687"/>
      <c r="S60" s="1687"/>
      <c r="T60" s="1687"/>
      <c r="U60" s="1687"/>
      <c r="V60" s="1687"/>
      <c r="W60" s="1687"/>
      <c r="X60" s="1633"/>
      <c r="Y60" s="1688"/>
      <c r="Z60" s="1688"/>
      <c r="AA60" s="1688"/>
    </row>
    <row r="61" spans="1:27">
      <c r="A61" s="1628"/>
      <c r="B61" s="1629"/>
      <c r="C61" s="1630" t="s">
        <v>311</v>
      </c>
      <c r="D61" s="1686" t="s">
        <v>1928</v>
      </c>
      <c r="E61" s="1687"/>
      <c r="F61" s="1687"/>
      <c r="G61" s="1687"/>
      <c r="H61" s="1687"/>
      <c r="I61" s="1687"/>
      <c r="J61" s="1633"/>
      <c r="K61" s="1687"/>
      <c r="L61" s="1687"/>
      <c r="M61" s="1687"/>
      <c r="N61" s="1687"/>
      <c r="O61" s="1687"/>
      <c r="P61" s="1687"/>
      <c r="Q61" s="1687"/>
      <c r="R61" s="1687"/>
      <c r="S61" s="1687"/>
      <c r="T61" s="1687"/>
      <c r="U61" s="1687"/>
      <c r="V61" s="1687"/>
      <c r="W61" s="1687"/>
      <c r="X61" s="1633"/>
      <c r="Y61" s="1688"/>
      <c r="Z61" s="1688"/>
      <c r="AA61" s="1688"/>
    </row>
    <row r="62" spans="1:27">
      <c r="A62" s="1615"/>
      <c r="B62" s="1616"/>
      <c r="C62" s="1634"/>
      <c r="D62" s="1689" t="s">
        <v>1850</v>
      </c>
      <c r="E62" s="1662"/>
      <c r="F62" s="1662"/>
      <c r="G62" s="1662"/>
      <c r="H62" s="1662"/>
      <c r="I62" s="1662"/>
      <c r="J62" s="1664"/>
      <c r="K62" s="1662"/>
      <c r="L62" s="1662"/>
      <c r="M62" s="1662"/>
      <c r="N62" s="1662"/>
      <c r="O62" s="1662"/>
      <c r="P62" s="1662"/>
      <c r="Q62" s="1662"/>
      <c r="R62" s="1662"/>
      <c r="S62" s="1662"/>
      <c r="T62" s="1662"/>
      <c r="U62" s="1662"/>
      <c r="V62" s="1662"/>
      <c r="W62" s="1662"/>
      <c r="X62" s="1664"/>
      <c r="Y62" s="1665"/>
      <c r="Z62" s="1665"/>
      <c r="AA62" s="1665"/>
    </row>
    <row r="63" spans="1:27" s="1586" customFormat="1">
      <c r="A63" s="1690" t="s">
        <v>18</v>
      </c>
      <c r="B63" s="1690"/>
      <c r="C63" s="1690"/>
      <c r="D63" s="1691" t="s">
        <v>1936</v>
      </c>
      <c r="E63" s="1692">
        <f t="shared" ref="E63:Y63" si="30">SUBTOTAL(9,E64:E68)</f>
        <v>0</v>
      </c>
      <c r="F63" s="1692">
        <f t="shared" si="30"/>
        <v>0</v>
      </c>
      <c r="G63" s="1692">
        <f t="shared" si="30"/>
        <v>0</v>
      </c>
      <c r="H63" s="1692">
        <f t="shared" si="30"/>
        <v>0</v>
      </c>
      <c r="I63" s="1692">
        <f>SUBTOTAL(9,I64:I68)</f>
        <v>0</v>
      </c>
      <c r="J63" s="1693">
        <f t="shared" si="30"/>
        <v>0</v>
      </c>
      <c r="K63" s="1692">
        <f>SUBTOTAL(9,K64:K68)</f>
        <v>0</v>
      </c>
      <c r="L63" s="1692">
        <f t="shared" si="30"/>
        <v>0</v>
      </c>
      <c r="M63" s="1692">
        <f t="shared" si="30"/>
        <v>0</v>
      </c>
      <c r="N63" s="1692">
        <f t="shared" si="30"/>
        <v>0</v>
      </c>
      <c r="O63" s="1692">
        <f t="shared" si="30"/>
        <v>0</v>
      </c>
      <c r="P63" s="1692">
        <f t="shared" si="30"/>
        <v>0</v>
      </c>
      <c r="Q63" s="1692">
        <f t="shared" si="30"/>
        <v>0</v>
      </c>
      <c r="R63" s="1692">
        <f t="shared" si="30"/>
        <v>0</v>
      </c>
      <c r="S63" s="1692">
        <f t="shared" si="30"/>
        <v>0</v>
      </c>
      <c r="T63" s="1692">
        <f t="shared" si="30"/>
        <v>0</v>
      </c>
      <c r="U63" s="1692">
        <f t="shared" si="30"/>
        <v>0</v>
      </c>
      <c r="V63" s="1692">
        <f t="shared" si="30"/>
        <v>0</v>
      </c>
      <c r="W63" s="1692">
        <f t="shared" si="30"/>
        <v>0</v>
      </c>
      <c r="X63" s="1693"/>
      <c r="Y63" s="1692">
        <f t="shared" si="30"/>
        <v>0</v>
      </c>
      <c r="Z63" s="1694"/>
      <c r="AA63" s="1694"/>
    </row>
    <row r="64" spans="1:27" ht="13.8">
      <c r="A64" s="1587" t="s">
        <v>13</v>
      </c>
      <c r="B64" s="1646"/>
      <c r="C64" s="1589"/>
      <c r="D64" s="1590" t="s">
        <v>1937</v>
      </c>
      <c r="E64" s="1695">
        <f>SUBTOTAL(9,E65:E68)</f>
        <v>0</v>
      </c>
      <c r="F64" s="1695">
        <f t="shared" ref="F64:Y64" si="31">SUBTOTAL(9,F65:F68)</f>
        <v>0</v>
      </c>
      <c r="G64" s="1695">
        <f t="shared" ref="G64:M64" si="32">SUBTOTAL(9,G65:G68)</f>
        <v>0</v>
      </c>
      <c r="H64" s="1695">
        <f t="shared" si="32"/>
        <v>0</v>
      </c>
      <c r="I64" s="1695">
        <f t="shared" si="32"/>
        <v>0</v>
      </c>
      <c r="J64" s="1695">
        <f t="shared" si="32"/>
        <v>0</v>
      </c>
      <c r="K64" s="1695">
        <f t="shared" si="32"/>
        <v>0</v>
      </c>
      <c r="L64" s="1695">
        <f t="shared" si="32"/>
        <v>0</v>
      </c>
      <c r="M64" s="1695">
        <f t="shared" si="32"/>
        <v>0</v>
      </c>
      <c r="N64" s="1695">
        <f t="shared" si="31"/>
        <v>0</v>
      </c>
      <c r="O64" s="1695">
        <f t="shared" si="31"/>
        <v>0</v>
      </c>
      <c r="P64" s="1695">
        <f t="shared" si="31"/>
        <v>0</v>
      </c>
      <c r="Q64" s="1695">
        <f t="shared" si="31"/>
        <v>0</v>
      </c>
      <c r="R64" s="1695">
        <f t="shared" si="31"/>
        <v>0</v>
      </c>
      <c r="S64" s="1695">
        <f t="shared" si="31"/>
        <v>0</v>
      </c>
      <c r="T64" s="1695">
        <f t="shared" si="31"/>
        <v>0</v>
      </c>
      <c r="U64" s="1695">
        <f t="shared" si="31"/>
        <v>0</v>
      </c>
      <c r="V64" s="1695">
        <f t="shared" si="31"/>
        <v>0</v>
      </c>
      <c r="W64" s="1695">
        <f t="shared" si="31"/>
        <v>0</v>
      </c>
      <c r="X64" s="1593"/>
      <c r="Y64" s="1695">
        <f t="shared" si="31"/>
        <v>0</v>
      </c>
      <c r="Z64" s="1696"/>
      <c r="AA64" s="1696"/>
    </row>
    <row r="65" spans="1:27">
      <c r="A65" s="1615"/>
      <c r="B65" s="1616"/>
      <c r="C65" s="1697"/>
      <c r="D65" s="1967"/>
      <c r="E65" s="1698"/>
      <c r="F65" s="1698"/>
      <c r="G65" s="1698"/>
      <c r="H65" s="1698"/>
      <c r="I65" s="1698"/>
      <c r="J65" s="1699"/>
      <c r="K65" s="1698"/>
      <c r="L65" s="1698"/>
      <c r="M65" s="1698"/>
      <c r="N65" s="1698"/>
      <c r="O65" s="1698"/>
      <c r="P65" s="1698"/>
      <c r="Q65" s="1698"/>
      <c r="R65" s="1698"/>
      <c r="S65" s="1698"/>
      <c r="T65" s="1698"/>
      <c r="U65" s="1698"/>
      <c r="V65" s="1698"/>
      <c r="W65" s="1698"/>
      <c r="X65" s="1699"/>
      <c r="Y65" s="1698"/>
      <c r="Z65" s="1700"/>
      <c r="AA65" s="1700"/>
    </row>
    <row r="66" spans="1:27">
      <c r="A66" s="1701"/>
      <c r="B66" s="1702"/>
      <c r="C66" s="1703"/>
      <c r="D66" s="1704"/>
      <c r="E66" s="1698"/>
      <c r="F66" s="1698"/>
      <c r="G66" s="1698"/>
      <c r="H66" s="1698"/>
      <c r="I66" s="1698"/>
      <c r="J66" s="1699"/>
      <c r="K66" s="1698"/>
      <c r="L66" s="1698"/>
      <c r="M66" s="1698"/>
      <c r="N66" s="1698"/>
      <c r="O66" s="1698"/>
      <c r="P66" s="1698"/>
      <c r="Q66" s="1698"/>
      <c r="R66" s="1698"/>
      <c r="S66" s="1698"/>
      <c r="T66" s="1698"/>
      <c r="U66" s="1698"/>
      <c r="V66" s="1698"/>
      <c r="W66" s="1698"/>
      <c r="X66" s="1699"/>
      <c r="Y66" s="1698"/>
      <c r="Z66" s="1700"/>
      <c r="AA66" s="1700"/>
    </row>
    <row r="67" spans="1:27">
      <c r="A67" s="1701"/>
      <c r="B67" s="1702"/>
      <c r="C67" s="1705"/>
      <c r="D67" s="1706"/>
      <c r="E67" s="1707"/>
      <c r="F67" s="1707"/>
      <c r="G67" s="1707"/>
      <c r="H67" s="1707"/>
      <c r="I67" s="1707"/>
      <c r="J67" s="1708"/>
      <c r="K67" s="1707"/>
      <c r="L67" s="1707"/>
      <c r="M67" s="1707"/>
      <c r="N67" s="1707"/>
      <c r="O67" s="1707"/>
      <c r="P67" s="1707"/>
      <c r="Q67" s="1707"/>
      <c r="R67" s="1707"/>
      <c r="S67" s="1707"/>
      <c r="T67" s="1707"/>
      <c r="U67" s="1707"/>
      <c r="V67" s="1707"/>
      <c r="W67" s="1707"/>
      <c r="X67" s="1708"/>
      <c r="Y67" s="1707"/>
      <c r="Z67" s="1709"/>
      <c r="AA67" s="1709"/>
    </row>
    <row r="68" spans="1:27" ht="15.75" customHeight="1">
      <c r="A68" s="1710"/>
      <c r="B68" s="1711"/>
      <c r="C68" s="1703"/>
      <c r="D68" s="1712"/>
      <c r="E68" s="1713"/>
      <c r="F68" s="1713"/>
      <c r="G68" s="1713"/>
      <c r="H68" s="1713"/>
      <c r="I68" s="1713"/>
      <c r="J68" s="1714"/>
      <c r="K68" s="1713"/>
      <c r="L68" s="1713"/>
      <c r="M68" s="1713"/>
      <c r="N68" s="1713"/>
      <c r="O68" s="1713"/>
      <c r="P68" s="1713"/>
      <c r="Q68" s="1713"/>
      <c r="R68" s="1713"/>
      <c r="S68" s="1713"/>
      <c r="T68" s="1713"/>
      <c r="U68" s="1713"/>
      <c r="V68" s="1713"/>
      <c r="W68" s="1713"/>
      <c r="X68" s="1714"/>
      <c r="Y68" s="1713"/>
      <c r="Z68" s="1715"/>
      <c r="AA68" s="1715"/>
    </row>
    <row r="69" spans="1:27" ht="13.8">
      <c r="A69" s="1716" t="s">
        <v>16</v>
      </c>
      <c r="B69" s="1717"/>
      <c r="C69" s="1718"/>
      <c r="D69" s="1719" t="s">
        <v>1923</v>
      </c>
      <c r="E69" s="1720" t="str">
        <f>IF(AND((E70-E64&gt;=-1),(E70-E64&lt;=1)),"------","FALSE")</f>
        <v>------</v>
      </c>
      <c r="F69" s="1720" t="str">
        <f>IF(AND((F70-F64&gt;=-1),(F70-F64&lt;=1)),"------","FALSE")</f>
        <v>------</v>
      </c>
      <c r="G69" s="1720" t="str">
        <f>IF(AND((G70-G64&gt;=-1),(G70-G64&lt;=1)),"------","FALSE")</f>
        <v>------</v>
      </c>
      <c r="H69" s="1759">
        <f>H70+H73+H76</f>
        <v>0</v>
      </c>
      <c r="I69" s="1759">
        <f>I70+I73+I76</f>
        <v>0</v>
      </c>
      <c r="J69" s="1759">
        <f>J70+J73+J76</f>
        <v>0</v>
      </c>
      <c r="K69" s="1759">
        <f>K70+K73+K76</f>
        <v>0</v>
      </c>
      <c r="L69" s="1759">
        <f>L70+L73+L76</f>
        <v>0</v>
      </c>
      <c r="M69" s="1720" t="str">
        <f t="shared" ref="M69:X69" si="33">IF(AND((M70-M64&gt;=-1),(M70-M64&lt;=1)),"------","FALSE")</f>
        <v>------</v>
      </c>
      <c r="N69" s="1720" t="str">
        <f t="shared" si="33"/>
        <v>------</v>
      </c>
      <c r="O69" s="1720" t="str">
        <f t="shared" si="33"/>
        <v>------</v>
      </c>
      <c r="P69" s="1720" t="str">
        <f t="shared" si="33"/>
        <v>------</v>
      </c>
      <c r="Q69" s="1720" t="str">
        <f t="shared" si="33"/>
        <v>------</v>
      </c>
      <c r="R69" s="1720" t="str">
        <f t="shared" si="33"/>
        <v>------</v>
      </c>
      <c r="S69" s="1720" t="str">
        <f t="shared" si="33"/>
        <v>------</v>
      </c>
      <c r="T69" s="1720" t="str">
        <f t="shared" si="33"/>
        <v>------</v>
      </c>
      <c r="U69" s="1720" t="str">
        <f t="shared" si="33"/>
        <v>------</v>
      </c>
      <c r="V69" s="1720" t="str">
        <f t="shared" si="33"/>
        <v>------</v>
      </c>
      <c r="W69" s="1720" t="str">
        <f t="shared" si="33"/>
        <v>------</v>
      </c>
      <c r="X69" s="1720" t="str">
        <f t="shared" si="33"/>
        <v>------</v>
      </c>
      <c r="Y69" s="1720"/>
      <c r="Z69" s="1721"/>
      <c r="AA69" s="1721"/>
    </row>
    <row r="70" spans="1:27" ht="13.8">
      <c r="A70" s="1615"/>
      <c r="B70" s="1722"/>
      <c r="C70" s="1617" t="s">
        <v>1938</v>
      </c>
      <c r="D70" s="1723" t="s">
        <v>135</v>
      </c>
      <c r="E70" s="1724">
        <f t="shared" ref="E70:Y70" si="34">SUBTOTAL(9,E71:E72)</f>
        <v>0</v>
      </c>
      <c r="F70" s="1724">
        <f t="shared" si="34"/>
        <v>0</v>
      </c>
      <c r="G70" s="1724">
        <f t="shared" si="34"/>
        <v>0</v>
      </c>
      <c r="H70" s="1599"/>
      <c r="I70" s="1599"/>
      <c r="J70" s="1600"/>
      <c r="K70" s="1599"/>
      <c r="L70" s="1599"/>
      <c r="M70" s="1724">
        <f t="shared" si="34"/>
        <v>0</v>
      </c>
      <c r="N70" s="1724">
        <f t="shared" si="34"/>
        <v>0</v>
      </c>
      <c r="O70" s="1724">
        <f t="shared" si="34"/>
        <v>0</v>
      </c>
      <c r="P70" s="1724">
        <f t="shared" si="34"/>
        <v>0</v>
      </c>
      <c r="Q70" s="1724">
        <f t="shared" si="34"/>
        <v>0</v>
      </c>
      <c r="R70" s="1724">
        <f t="shared" si="34"/>
        <v>0</v>
      </c>
      <c r="S70" s="1724">
        <f t="shared" si="34"/>
        <v>0</v>
      </c>
      <c r="T70" s="1724">
        <f t="shared" si="34"/>
        <v>0</v>
      </c>
      <c r="U70" s="1724">
        <f t="shared" si="34"/>
        <v>0</v>
      </c>
      <c r="V70" s="1724">
        <f t="shared" si="34"/>
        <v>0</v>
      </c>
      <c r="W70" s="1724">
        <f t="shared" si="34"/>
        <v>0</v>
      </c>
      <c r="X70" s="1600"/>
      <c r="Y70" s="1724">
        <f t="shared" si="34"/>
        <v>0</v>
      </c>
      <c r="Z70" s="1688"/>
      <c r="AA70" s="1688"/>
    </row>
    <row r="71" spans="1:27" ht="13.8">
      <c r="A71" s="1615"/>
      <c r="B71" s="1722"/>
      <c r="C71" s="1617"/>
      <c r="D71" s="1725"/>
      <c r="E71" s="1726"/>
      <c r="F71" s="1726"/>
      <c r="G71" s="1726"/>
      <c r="H71" s="1726"/>
      <c r="I71" s="1726"/>
      <c r="J71" s="1727"/>
      <c r="K71" s="1726"/>
      <c r="L71" s="1726"/>
      <c r="M71" s="1726"/>
      <c r="N71" s="1726"/>
      <c r="O71" s="1726"/>
      <c r="P71" s="1726"/>
      <c r="Q71" s="1726"/>
      <c r="R71" s="1726"/>
      <c r="S71" s="1726"/>
      <c r="T71" s="1726"/>
      <c r="U71" s="1726"/>
      <c r="V71" s="1726"/>
      <c r="W71" s="1726"/>
      <c r="X71" s="1727"/>
      <c r="Y71" s="1726"/>
      <c r="Z71" s="1728"/>
      <c r="AA71" s="1728"/>
    </row>
    <row r="72" spans="1:27">
      <c r="A72" s="1615"/>
      <c r="B72" s="1729"/>
      <c r="C72" s="1617"/>
      <c r="D72" s="1704"/>
      <c r="E72" s="1730"/>
      <c r="F72" s="1730"/>
      <c r="G72" s="1730"/>
      <c r="H72" s="1730"/>
      <c r="I72" s="1730"/>
      <c r="J72" s="1731"/>
      <c r="K72" s="1730"/>
      <c r="L72" s="1730"/>
      <c r="M72" s="1730"/>
      <c r="N72" s="1730"/>
      <c r="O72" s="1730"/>
      <c r="P72" s="1730"/>
      <c r="Q72" s="1730"/>
      <c r="R72" s="1730"/>
      <c r="S72" s="1730"/>
      <c r="T72" s="1730"/>
      <c r="U72" s="1730"/>
      <c r="V72" s="1730"/>
      <c r="W72" s="1730"/>
      <c r="X72" s="1731"/>
      <c r="Y72" s="1730"/>
      <c r="Z72" s="1732"/>
      <c r="AA72" s="1732"/>
    </row>
    <row r="73" spans="1:27" ht="13.8">
      <c r="A73" s="1615"/>
      <c r="B73" s="1729"/>
      <c r="C73" s="1617" t="s">
        <v>1939</v>
      </c>
      <c r="D73" s="1723" t="s">
        <v>136</v>
      </c>
      <c r="E73" s="1724">
        <f t="shared" ref="E73:Y73" si="35">SUBTOTAL(9,E74:E75)</f>
        <v>0</v>
      </c>
      <c r="F73" s="1724">
        <f t="shared" si="35"/>
        <v>0</v>
      </c>
      <c r="G73" s="1724">
        <f t="shared" si="35"/>
        <v>0</v>
      </c>
      <c r="H73" s="1724">
        <f t="shared" si="35"/>
        <v>0</v>
      </c>
      <c r="I73" s="1724">
        <f>SUBTOTAL(9,I74:I75)</f>
        <v>0</v>
      </c>
      <c r="J73" s="1600">
        <f t="shared" si="35"/>
        <v>0</v>
      </c>
      <c r="K73" s="1724">
        <f>SUBTOTAL(9,K74:K75)</f>
        <v>0</v>
      </c>
      <c r="L73" s="1724">
        <f t="shared" si="35"/>
        <v>0</v>
      </c>
      <c r="M73" s="1724">
        <f t="shared" si="35"/>
        <v>0</v>
      </c>
      <c r="N73" s="1724">
        <f t="shared" si="35"/>
        <v>0</v>
      </c>
      <c r="O73" s="1724">
        <f t="shared" si="35"/>
        <v>0</v>
      </c>
      <c r="P73" s="1724">
        <f t="shared" si="35"/>
        <v>0</v>
      </c>
      <c r="Q73" s="1724">
        <f t="shared" si="35"/>
        <v>0</v>
      </c>
      <c r="R73" s="1724">
        <f t="shared" si="35"/>
        <v>0</v>
      </c>
      <c r="S73" s="1724">
        <f t="shared" si="35"/>
        <v>0</v>
      </c>
      <c r="T73" s="1724">
        <f t="shared" si="35"/>
        <v>0</v>
      </c>
      <c r="U73" s="1724">
        <f t="shared" si="35"/>
        <v>0</v>
      </c>
      <c r="V73" s="1724">
        <f t="shared" si="35"/>
        <v>0</v>
      </c>
      <c r="W73" s="1724">
        <f t="shared" si="35"/>
        <v>0</v>
      </c>
      <c r="X73" s="1600"/>
      <c r="Y73" s="1724">
        <f t="shared" si="35"/>
        <v>0</v>
      </c>
      <c r="Z73" s="1685"/>
      <c r="AA73" s="1685"/>
    </row>
    <row r="74" spans="1:27" ht="13.8">
      <c r="A74" s="1615"/>
      <c r="B74" s="1729"/>
      <c r="C74" s="1617"/>
      <c r="D74" s="1725"/>
      <c r="E74" s="1733"/>
      <c r="F74" s="1733"/>
      <c r="G74" s="1733"/>
      <c r="H74" s="1733"/>
      <c r="I74" s="1733"/>
      <c r="J74" s="1734"/>
      <c r="K74" s="1733"/>
      <c r="L74" s="1733"/>
      <c r="M74" s="1733"/>
      <c r="N74" s="1733"/>
      <c r="O74" s="1733"/>
      <c r="P74" s="1733"/>
      <c r="Q74" s="1733"/>
      <c r="R74" s="1733"/>
      <c r="S74" s="1733"/>
      <c r="T74" s="1733"/>
      <c r="U74" s="1733"/>
      <c r="V74" s="1733"/>
      <c r="W74" s="1733"/>
      <c r="X74" s="1734"/>
      <c r="Y74" s="1733"/>
      <c r="Z74" s="1685"/>
      <c r="AA74" s="1685"/>
    </row>
    <row r="75" spans="1:27">
      <c r="A75" s="1615"/>
      <c r="B75" s="1729"/>
      <c r="C75" s="1617"/>
      <c r="D75" s="1704"/>
      <c r="E75" s="1733"/>
      <c r="F75" s="1733"/>
      <c r="G75" s="1733"/>
      <c r="H75" s="1733"/>
      <c r="I75" s="1733"/>
      <c r="J75" s="1734"/>
      <c r="K75" s="1733"/>
      <c r="L75" s="1733"/>
      <c r="M75" s="1733"/>
      <c r="N75" s="1733"/>
      <c r="O75" s="1733"/>
      <c r="P75" s="1733"/>
      <c r="Q75" s="1733"/>
      <c r="R75" s="1733"/>
      <c r="S75" s="1733"/>
      <c r="T75" s="1733"/>
      <c r="U75" s="1733"/>
      <c r="V75" s="1733"/>
      <c r="W75" s="1733"/>
      <c r="X75" s="1734"/>
      <c r="Y75" s="1733"/>
      <c r="Z75" s="1685"/>
      <c r="AA75" s="1685"/>
    </row>
    <row r="76" spans="1:27" ht="13.8">
      <c r="A76" s="1615"/>
      <c r="B76" s="1729"/>
      <c r="C76" s="1617" t="s">
        <v>1940</v>
      </c>
      <c r="D76" s="1723" t="s">
        <v>137</v>
      </c>
      <c r="E76" s="1724">
        <f t="shared" ref="E76:Y76" si="36">SUBTOTAL(9,E77:E79)</f>
        <v>0</v>
      </c>
      <c r="F76" s="1724">
        <f t="shared" si="36"/>
        <v>0</v>
      </c>
      <c r="G76" s="1724">
        <f t="shared" si="36"/>
        <v>0</v>
      </c>
      <c r="H76" s="1599">
        <f t="shared" si="36"/>
        <v>0</v>
      </c>
      <c r="I76" s="1599">
        <f>SUBTOTAL(9,I77:I79)</f>
        <v>0</v>
      </c>
      <c r="J76" s="1600"/>
      <c r="K76" s="1599">
        <f>SUBTOTAL(9,K77:K79)</f>
        <v>0</v>
      </c>
      <c r="L76" s="1724">
        <f>SUBTOTAL(9,L77:L79)</f>
        <v>0</v>
      </c>
      <c r="M76" s="1724">
        <f t="shared" si="36"/>
        <v>0</v>
      </c>
      <c r="N76" s="1724">
        <f t="shared" si="36"/>
        <v>0</v>
      </c>
      <c r="O76" s="1724">
        <f t="shared" si="36"/>
        <v>0</v>
      </c>
      <c r="P76" s="1724">
        <f t="shared" si="36"/>
        <v>0</v>
      </c>
      <c r="Q76" s="1724">
        <f t="shared" si="36"/>
        <v>0</v>
      </c>
      <c r="R76" s="1724">
        <f t="shared" si="36"/>
        <v>0</v>
      </c>
      <c r="S76" s="1724">
        <f t="shared" si="36"/>
        <v>0</v>
      </c>
      <c r="T76" s="1724">
        <f t="shared" si="36"/>
        <v>0</v>
      </c>
      <c r="U76" s="1724">
        <f t="shared" si="36"/>
        <v>0</v>
      </c>
      <c r="V76" s="1724">
        <f t="shared" si="36"/>
        <v>0</v>
      </c>
      <c r="W76" s="1724">
        <f t="shared" si="36"/>
        <v>0</v>
      </c>
      <c r="X76" s="1600"/>
      <c r="Y76" s="1724">
        <f t="shared" si="36"/>
        <v>0</v>
      </c>
      <c r="Z76" s="1688"/>
      <c r="AA76" s="1688"/>
    </row>
    <row r="77" spans="1:27">
      <c r="A77" s="1628"/>
      <c r="B77" s="1735"/>
      <c r="C77" s="1630" t="s">
        <v>310</v>
      </c>
      <c r="D77" s="1631" t="s">
        <v>1927</v>
      </c>
      <c r="E77" s="1736"/>
      <c r="F77" s="1736"/>
      <c r="G77" s="1737"/>
      <c r="H77" s="1737"/>
      <c r="I77" s="1737"/>
      <c r="J77" s="1738"/>
      <c r="K77" s="1737"/>
      <c r="L77" s="1737"/>
      <c r="M77" s="1737"/>
      <c r="N77" s="1737"/>
      <c r="O77" s="1737"/>
      <c r="P77" s="1737"/>
      <c r="Q77" s="1737"/>
      <c r="R77" s="1737"/>
      <c r="S77" s="1737"/>
      <c r="T77" s="1737"/>
      <c r="U77" s="1737"/>
      <c r="V77" s="1737"/>
      <c r="W77" s="1737"/>
      <c r="X77" s="1738"/>
      <c r="Y77" s="1739"/>
      <c r="Z77" s="1688"/>
      <c r="AA77" s="1688"/>
    </row>
    <row r="78" spans="1:27" s="1756" customFormat="1">
      <c r="A78" s="1628"/>
      <c r="B78" s="1755"/>
      <c r="C78" s="1630" t="s">
        <v>311</v>
      </c>
      <c r="D78" s="1631" t="s">
        <v>1928</v>
      </c>
      <c r="E78" s="1736"/>
      <c r="F78" s="1736"/>
      <c r="G78" s="1737"/>
      <c r="H78" s="1737"/>
      <c r="I78" s="1737"/>
      <c r="J78" s="1738"/>
      <c r="K78" s="1737"/>
      <c r="L78" s="1737"/>
      <c r="M78" s="1737"/>
      <c r="N78" s="1737"/>
      <c r="O78" s="1737"/>
      <c r="P78" s="1737"/>
      <c r="Q78" s="1737"/>
      <c r="R78" s="1737"/>
      <c r="S78" s="1737"/>
      <c r="T78" s="1737"/>
      <c r="U78" s="1737"/>
      <c r="V78" s="1737"/>
      <c r="W78" s="1737"/>
      <c r="X78" s="1738"/>
      <c r="Y78" s="1739"/>
      <c r="Z78" s="1688"/>
      <c r="AA78" s="1688"/>
    </row>
    <row r="79" spans="1:27">
      <c r="A79" s="1746"/>
      <c r="B79" s="1747"/>
      <c r="C79" s="1748"/>
      <c r="D79" s="1749" t="s">
        <v>1942</v>
      </c>
      <c r="E79" s="1750"/>
      <c r="F79" s="1750"/>
      <c r="G79" s="1751"/>
      <c r="H79" s="1757"/>
      <c r="I79" s="1757"/>
      <c r="J79" s="1752"/>
      <c r="K79" s="1757"/>
      <c r="L79" s="1758"/>
      <c r="M79" s="1751"/>
      <c r="N79" s="1751"/>
      <c r="O79" s="1751"/>
      <c r="P79" s="1751"/>
      <c r="Q79" s="1751"/>
      <c r="R79" s="1751"/>
      <c r="S79" s="1751"/>
      <c r="T79" s="1751"/>
      <c r="U79" s="1751"/>
      <c r="V79" s="1751"/>
      <c r="W79" s="1751"/>
      <c r="X79" s="1752"/>
      <c r="Y79" s="1753"/>
      <c r="Z79" s="1754"/>
      <c r="AA79" s="1754"/>
    </row>
    <row r="80" spans="1:27" s="1509" customFormat="1">
      <c r="A80" s="1740"/>
      <c r="B80" s="1740"/>
      <c r="C80" s="1740"/>
      <c r="D80" s="1741"/>
      <c r="E80" s="1741"/>
      <c r="F80" s="1741"/>
      <c r="J80" s="1742"/>
      <c r="K80" s="1496"/>
      <c r="L80" s="1496"/>
      <c r="M80" s="1496"/>
      <c r="N80" s="1496"/>
      <c r="O80" s="1496"/>
      <c r="P80" s="1496"/>
      <c r="Q80" s="1496"/>
      <c r="R80" s="1496"/>
      <c r="S80" s="1496"/>
      <c r="T80" s="1496"/>
      <c r="U80" s="1496"/>
      <c r="V80" s="1496"/>
      <c r="W80" s="1496"/>
      <c r="X80" s="1497"/>
      <c r="Y80" s="1498"/>
      <c r="Z80" s="1496"/>
      <c r="AA80" s="1496"/>
    </row>
    <row r="81" spans="4:27" s="1509" customFormat="1" ht="15.6">
      <c r="D81" s="1743" t="s">
        <v>167</v>
      </c>
      <c r="E81" s="1743"/>
      <c r="F81" s="1743"/>
      <c r="J81" s="1742"/>
      <c r="K81" s="1496"/>
      <c r="L81" s="1496"/>
      <c r="M81" s="1496"/>
      <c r="N81" s="1496"/>
      <c r="O81" s="1496"/>
      <c r="P81" s="1496"/>
      <c r="Q81" s="1496"/>
      <c r="R81" s="1496"/>
      <c r="S81" s="1496"/>
      <c r="T81" s="2537" t="s">
        <v>1941</v>
      </c>
      <c r="U81" s="2537"/>
      <c r="V81" s="2537"/>
      <c r="W81" s="2537"/>
      <c r="X81" s="1495"/>
      <c r="Y81" s="1498"/>
      <c r="Z81" s="1496"/>
      <c r="AA81" s="1496"/>
    </row>
    <row r="82" spans="4:27" s="1509" customFormat="1" ht="16.2">
      <c r="D82" s="1744" t="s">
        <v>1943</v>
      </c>
      <c r="E82" s="1744"/>
      <c r="F82" s="1744"/>
      <c r="J82" s="1742"/>
      <c r="K82" s="1496"/>
      <c r="L82" s="1496"/>
      <c r="M82" s="1496"/>
      <c r="N82" s="1496"/>
      <c r="O82" s="1496"/>
      <c r="P82" s="1496"/>
      <c r="Q82" s="1496"/>
      <c r="R82" s="1496"/>
      <c r="S82" s="1496"/>
      <c r="T82" s="1496"/>
      <c r="U82" s="1496"/>
      <c r="V82" s="1496"/>
      <c r="W82" s="1496"/>
      <c r="X82" s="1497"/>
      <c r="Y82" s="1498"/>
      <c r="Z82" s="1496"/>
      <c r="AA82" s="1496"/>
    </row>
    <row r="83" spans="4:27" s="1509" customFormat="1" ht="17.25" customHeight="1">
      <c r="D83" s="1744" t="s">
        <v>1944</v>
      </c>
      <c r="E83" s="1744"/>
      <c r="F83" s="1744"/>
      <c r="J83" s="1742"/>
      <c r="K83" s="1496"/>
      <c r="L83" s="1496"/>
      <c r="M83" s="1496"/>
      <c r="N83" s="1496"/>
      <c r="O83" s="1496"/>
      <c r="P83" s="1496"/>
      <c r="Q83" s="1496"/>
      <c r="R83" s="1496"/>
      <c r="S83" s="1496"/>
      <c r="T83" s="1496"/>
      <c r="U83" s="1496"/>
      <c r="V83" s="1496"/>
      <c r="W83" s="1496"/>
      <c r="X83" s="1497"/>
      <c r="Y83" s="1498"/>
      <c r="Z83" s="1496"/>
      <c r="AA83" s="1496"/>
    </row>
    <row r="84" spans="4:27" s="1509" customFormat="1" ht="17.25" customHeight="1">
      <c r="D84" s="1745" t="s">
        <v>1945</v>
      </c>
      <c r="E84" s="1745"/>
      <c r="F84" s="1745"/>
      <c r="J84" s="1742"/>
      <c r="K84" s="1496"/>
      <c r="L84" s="1496"/>
      <c r="M84" s="1496"/>
      <c r="N84" s="1496"/>
      <c r="O84" s="1496"/>
      <c r="P84" s="1496"/>
      <c r="Q84" s="1496"/>
      <c r="R84" s="1496"/>
      <c r="S84" s="1496"/>
      <c r="T84" s="1496"/>
      <c r="U84" s="1496"/>
      <c r="V84" s="1496"/>
      <c r="W84" s="1496"/>
      <c r="X84" s="1497"/>
      <c r="Y84" s="1498"/>
      <c r="Z84" s="1496"/>
      <c r="AA84" s="1496"/>
    </row>
    <row r="85" spans="4:27" s="1509" customFormat="1" ht="17.25" customHeight="1">
      <c r="J85" s="1742"/>
      <c r="K85" s="1496"/>
      <c r="L85" s="1496"/>
      <c r="M85" s="1496"/>
      <c r="N85" s="1496"/>
      <c r="O85" s="1496"/>
      <c r="P85" s="1496"/>
      <c r="Q85" s="1496"/>
      <c r="R85" s="1496"/>
      <c r="S85" s="1496"/>
      <c r="T85" s="1496"/>
      <c r="U85" s="1496"/>
      <c r="V85" s="1496"/>
      <c r="W85" s="1496"/>
      <c r="X85" s="1497"/>
      <c r="Y85" s="1498"/>
      <c r="Z85" s="1496"/>
      <c r="AA85" s="1496"/>
    </row>
    <row r="86" spans="4:27" s="1509" customFormat="1" ht="17.25" customHeight="1">
      <c r="J86" s="1742"/>
      <c r="K86" s="1496"/>
      <c r="L86" s="1496"/>
      <c r="M86" s="1496"/>
      <c r="N86" s="1496"/>
      <c r="O86" s="1496"/>
      <c r="P86" s="1496"/>
      <c r="Q86" s="1496"/>
      <c r="R86" s="1496"/>
      <c r="S86" s="1496"/>
      <c r="T86" s="1496"/>
      <c r="U86" s="1496"/>
      <c r="V86" s="1496"/>
      <c r="W86" s="1496"/>
      <c r="X86" s="1497"/>
      <c r="Y86" s="1498"/>
      <c r="Z86" s="1496"/>
      <c r="AA86" s="1496"/>
    </row>
    <row r="87" spans="4:27" s="1509" customFormat="1">
      <c r="J87" s="1742"/>
      <c r="K87" s="1496"/>
      <c r="L87" s="1496"/>
      <c r="M87" s="1496"/>
      <c r="N87" s="1496"/>
      <c r="O87" s="1496"/>
      <c r="P87" s="1496"/>
      <c r="Q87" s="1496"/>
      <c r="R87" s="1496"/>
      <c r="S87" s="1496"/>
      <c r="T87" s="1496"/>
      <c r="U87" s="1496"/>
      <c r="V87" s="1496"/>
      <c r="W87" s="1496"/>
      <c r="X87" s="1497"/>
      <c r="Y87" s="1498"/>
      <c r="Z87" s="1496"/>
      <c r="AA87" s="1496"/>
    </row>
    <row r="88" spans="4:27" s="1509" customFormat="1">
      <c r="J88" s="1742"/>
      <c r="K88" s="1496"/>
      <c r="L88" s="1496"/>
      <c r="M88" s="1496"/>
      <c r="N88" s="1496"/>
      <c r="O88" s="1496"/>
      <c r="P88" s="1496"/>
      <c r="Q88" s="1496"/>
      <c r="R88" s="1496"/>
      <c r="S88" s="1496"/>
      <c r="T88" s="1496"/>
      <c r="U88" s="1496"/>
      <c r="V88" s="1496"/>
      <c r="W88" s="1496"/>
      <c r="X88" s="1497"/>
      <c r="Y88" s="1498"/>
      <c r="Z88" s="1496"/>
      <c r="AA88" s="1496"/>
    </row>
    <row r="89" spans="4:27" s="1509" customFormat="1">
      <c r="J89" s="1742"/>
      <c r="K89" s="1496"/>
      <c r="L89" s="1496"/>
      <c r="M89" s="1496"/>
      <c r="N89" s="1496"/>
      <c r="O89" s="1496"/>
      <c r="P89" s="1496"/>
      <c r="Q89" s="1496"/>
      <c r="R89" s="1496"/>
      <c r="S89" s="1496"/>
      <c r="T89" s="1496"/>
      <c r="U89" s="1496"/>
      <c r="V89" s="1496"/>
      <c r="W89" s="1496"/>
      <c r="X89" s="1497"/>
      <c r="Y89" s="1498"/>
      <c r="Z89" s="1496"/>
      <c r="AA89" s="1496"/>
    </row>
    <row r="90" spans="4:27" s="1509" customFormat="1">
      <c r="J90" s="1742"/>
      <c r="K90" s="1496"/>
      <c r="L90" s="1496"/>
      <c r="M90" s="1496"/>
      <c r="N90" s="1496"/>
      <c r="O90" s="1496"/>
      <c r="P90" s="1496"/>
      <c r="Q90" s="1496"/>
      <c r="R90" s="1496"/>
      <c r="S90" s="1496"/>
      <c r="T90" s="1496"/>
      <c r="U90" s="1496"/>
      <c r="V90" s="1496"/>
      <c r="W90" s="1496"/>
      <c r="X90" s="1497"/>
      <c r="Y90" s="1498"/>
      <c r="Z90" s="1496"/>
      <c r="AA90" s="1496"/>
    </row>
    <row r="91" spans="4:27" s="1509" customFormat="1">
      <c r="J91" s="1742"/>
      <c r="K91" s="1496"/>
      <c r="L91" s="1496"/>
      <c r="M91" s="1496"/>
      <c r="N91" s="1496"/>
      <c r="O91" s="1496"/>
      <c r="P91" s="1496"/>
      <c r="Q91" s="1496"/>
      <c r="R91" s="1496"/>
      <c r="S91" s="1496"/>
      <c r="T91" s="1496"/>
      <c r="U91" s="1496"/>
      <c r="V91" s="1496"/>
      <c r="W91" s="1496"/>
      <c r="X91" s="1497"/>
      <c r="Y91" s="1498"/>
      <c r="Z91" s="1496"/>
      <c r="AA91" s="1496"/>
    </row>
    <row r="92" spans="4:27" s="1509" customFormat="1">
      <c r="J92" s="1742"/>
      <c r="K92" s="1496"/>
      <c r="L92" s="1496"/>
      <c r="M92" s="1496"/>
      <c r="N92" s="1496"/>
      <c r="O92" s="1496"/>
      <c r="P92" s="1496"/>
      <c r="Q92" s="1496"/>
      <c r="R92" s="1496"/>
      <c r="S92" s="1496"/>
      <c r="T92" s="1496"/>
      <c r="U92" s="1496"/>
      <c r="V92" s="1496"/>
      <c r="W92" s="1496"/>
      <c r="X92" s="1497"/>
      <c r="Y92" s="1498"/>
      <c r="Z92" s="1496"/>
      <c r="AA92" s="1496"/>
    </row>
    <row r="93" spans="4:27" s="1509" customFormat="1">
      <c r="J93" s="1742"/>
      <c r="K93" s="1496"/>
      <c r="L93" s="1496"/>
      <c r="M93" s="1496"/>
      <c r="N93" s="1496"/>
      <c r="O93" s="1496"/>
      <c r="P93" s="1496"/>
      <c r="Q93" s="1496"/>
      <c r="R93" s="1496"/>
      <c r="S93" s="1496"/>
      <c r="T93" s="1496"/>
      <c r="U93" s="1496"/>
      <c r="V93" s="1496"/>
      <c r="W93" s="1496"/>
      <c r="X93" s="1497"/>
      <c r="Y93" s="1498"/>
      <c r="Z93" s="1496"/>
      <c r="AA93" s="1496"/>
    </row>
    <row r="94" spans="4:27" s="1509" customFormat="1">
      <c r="J94" s="1742"/>
      <c r="K94" s="1496"/>
      <c r="L94" s="1496"/>
      <c r="M94" s="1496"/>
      <c r="N94" s="1496"/>
      <c r="O94" s="1496"/>
      <c r="P94" s="1496"/>
      <c r="Q94" s="1496"/>
      <c r="R94" s="1496"/>
      <c r="S94" s="1496"/>
      <c r="T94" s="1496"/>
      <c r="U94" s="1496"/>
      <c r="V94" s="1496"/>
      <c r="W94" s="1496"/>
      <c r="X94" s="1497"/>
      <c r="Y94" s="1498"/>
      <c r="Z94" s="1496"/>
      <c r="AA94" s="1496"/>
    </row>
    <row r="95" spans="4:27" s="1509" customFormat="1">
      <c r="J95" s="1742"/>
      <c r="K95" s="1496"/>
      <c r="L95" s="1496"/>
      <c r="M95" s="1496"/>
      <c r="N95" s="1496"/>
      <c r="O95" s="1496"/>
      <c r="P95" s="1496"/>
      <c r="Q95" s="1496"/>
      <c r="R95" s="1496"/>
      <c r="S95" s="1496"/>
      <c r="T95" s="1496"/>
      <c r="U95" s="1496"/>
      <c r="V95" s="1496"/>
      <c r="W95" s="1496"/>
      <c r="X95" s="1497"/>
      <c r="Y95" s="1498"/>
      <c r="Z95" s="1496"/>
      <c r="AA95" s="1496"/>
    </row>
    <row r="96" spans="4:27" s="1509" customFormat="1">
      <c r="J96" s="1742"/>
      <c r="K96" s="1496"/>
      <c r="L96" s="1496"/>
      <c r="M96" s="1496"/>
      <c r="N96" s="1496"/>
      <c r="O96" s="1496"/>
      <c r="P96" s="1496"/>
      <c r="Q96" s="1496"/>
      <c r="R96" s="1496"/>
      <c r="S96" s="1496"/>
      <c r="T96" s="1496"/>
      <c r="U96" s="1496"/>
      <c r="V96" s="1496"/>
      <c r="W96" s="1496"/>
      <c r="X96" s="1497"/>
      <c r="Y96" s="1498"/>
      <c r="Z96" s="1496"/>
      <c r="AA96" s="1496"/>
    </row>
    <row r="97" spans="10:27" s="1509" customFormat="1">
      <c r="J97" s="1742"/>
      <c r="K97" s="1496"/>
      <c r="L97" s="1496"/>
      <c r="M97" s="1496"/>
      <c r="N97" s="1496"/>
      <c r="O97" s="1496"/>
      <c r="P97" s="1496"/>
      <c r="Q97" s="1496"/>
      <c r="R97" s="1496"/>
      <c r="S97" s="1496"/>
      <c r="T97" s="1496"/>
      <c r="U97" s="1496"/>
      <c r="V97" s="1496"/>
      <c r="W97" s="1496"/>
      <c r="X97" s="1497"/>
      <c r="Y97" s="1498"/>
      <c r="Z97" s="1496"/>
      <c r="AA97" s="1496"/>
    </row>
    <row r="98" spans="10:27" s="1509" customFormat="1">
      <c r="J98" s="1742"/>
      <c r="K98" s="1496"/>
      <c r="L98" s="1496"/>
      <c r="M98" s="1496"/>
      <c r="N98" s="1496"/>
      <c r="O98" s="1496"/>
      <c r="P98" s="1496"/>
      <c r="Q98" s="1496"/>
      <c r="R98" s="1496"/>
      <c r="S98" s="1496"/>
      <c r="T98" s="1496"/>
      <c r="U98" s="1496"/>
      <c r="V98" s="1496"/>
      <c r="W98" s="1496"/>
      <c r="X98" s="1497"/>
      <c r="Y98" s="1498"/>
      <c r="Z98" s="1496"/>
      <c r="AA98" s="1496"/>
    </row>
    <row r="99" spans="10:27" s="1509" customFormat="1">
      <c r="J99" s="1742"/>
      <c r="K99" s="1496"/>
      <c r="L99" s="1496"/>
      <c r="M99" s="1496"/>
      <c r="N99" s="1496"/>
      <c r="O99" s="1496"/>
      <c r="P99" s="1496"/>
      <c r="Q99" s="1496"/>
      <c r="R99" s="1496"/>
      <c r="S99" s="1496"/>
      <c r="T99" s="1496"/>
      <c r="U99" s="1496"/>
      <c r="V99" s="1496"/>
      <c r="W99" s="1496"/>
      <c r="X99" s="1497"/>
      <c r="Y99" s="1498"/>
      <c r="Z99" s="1496"/>
      <c r="AA99" s="1496"/>
    </row>
    <row r="100" spans="10:27" s="1509" customFormat="1">
      <c r="J100" s="1742"/>
      <c r="K100" s="1496"/>
      <c r="L100" s="1496"/>
      <c r="M100" s="1496"/>
      <c r="N100" s="1496"/>
      <c r="O100" s="1496"/>
      <c r="P100" s="1496"/>
      <c r="Q100" s="1496"/>
      <c r="R100" s="1496"/>
      <c r="S100" s="1496"/>
      <c r="T100" s="1496"/>
      <c r="U100" s="1496"/>
      <c r="V100" s="1496"/>
      <c r="W100" s="1496"/>
      <c r="X100" s="1497"/>
      <c r="Y100" s="1498"/>
      <c r="Z100" s="1496"/>
      <c r="AA100" s="1496"/>
    </row>
    <row r="101" spans="10:27" s="1509" customFormat="1">
      <c r="J101" s="1742"/>
      <c r="K101" s="1496"/>
      <c r="L101" s="1496"/>
      <c r="M101" s="1496"/>
      <c r="N101" s="1496"/>
      <c r="O101" s="1496"/>
      <c r="P101" s="1496"/>
      <c r="Q101" s="1496"/>
      <c r="R101" s="1496"/>
      <c r="S101" s="1496"/>
      <c r="T101" s="1496"/>
      <c r="U101" s="1496"/>
      <c r="V101" s="1496"/>
      <c r="W101" s="1496"/>
      <c r="X101" s="1497"/>
      <c r="Y101" s="1498"/>
      <c r="Z101" s="1496"/>
      <c r="AA101" s="1496"/>
    </row>
    <row r="102" spans="10:27" s="1509" customFormat="1">
      <c r="J102" s="1742"/>
      <c r="K102" s="1496"/>
      <c r="L102" s="1496"/>
      <c r="M102" s="1496"/>
      <c r="N102" s="1496"/>
      <c r="O102" s="1496"/>
      <c r="P102" s="1496"/>
      <c r="Q102" s="1496"/>
      <c r="R102" s="1496"/>
      <c r="S102" s="1496"/>
      <c r="T102" s="1496"/>
      <c r="U102" s="1496"/>
      <c r="V102" s="1496"/>
      <c r="W102" s="1496"/>
      <c r="X102" s="1497"/>
      <c r="Y102" s="1498"/>
      <c r="Z102" s="1496"/>
      <c r="AA102" s="1496"/>
    </row>
    <row r="103" spans="10:27" s="1509" customFormat="1">
      <c r="J103" s="1742"/>
      <c r="K103" s="1496"/>
      <c r="L103" s="1496"/>
      <c r="M103" s="1496"/>
      <c r="N103" s="1496"/>
      <c r="O103" s="1496"/>
      <c r="P103" s="1496"/>
      <c r="Q103" s="1496"/>
      <c r="R103" s="1496"/>
      <c r="S103" s="1496"/>
      <c r="T103" s="1496"/>
      <c r="U103" s="1496"/>
      <c r="V103" s="1496"/>
      <c r="W103" s="1496"/>
      <c r="X103" s="1497"/>
      <c r="Y103" s="1498"/>
      <c r="Z103" s="1496"/>
      <c r="AA103" s="1496"/>
    </row>
    <row r="104" spans="10:27" s="1509" customFormat="1">
      <c r="J104" s="1742"/>
      <c r="K104" s="1496"/>
      <c r="L104" s="1496"/>
      <c r="M104" s="1496"/>
      <c r="N104" s="1496"/>
      <c r="O104" s="1496"/>
      <c r="P104" s="1496"/>
      <c r="Q104" s="1496"/>
      <c r="R104" s="1496"/>
      <c r="S104" s="1496"/>
      <c r="T104" s="1496"/>
      <c r="U104" s="1496"/>
      <c r="V104" s="1496"/>
      <c r="W104" s="1496"/>
      <c r="X104" s="1497"/>
      <c r="Y104" s="1498"/>
      <c r="Z104" s="1496"/>
      <c r="AA104" s="1496"/>
    </row>
    <row r="105" spans="10:27" s="1509" customFormat="1">
      <c r="J105" s="1742"/>
      <c r="K105" s="1496"/>
      <c r="L105" s="1496"/>
      <c r="M105" s="1496"/>
      <c r="N105" s="1496"/>
      <c r="O105" s="1496"/>
      <c r="P105" s="1496"/>
      <c r="Q105" s="1496"/>
      <c r="R105" s="1496"/>
      <c r="S105" s="1496"/>
      <c r="T105" s="1496"/>
      <c r="U105" s="1496"/>
      <c r="V105" s="1496"/>
      <c r="W105" s="1496"/>
      <c r="X105" s="1497"/>
      <c r="Y105" s="1498"/>
      <c r="Z105" s="1496"/>
      <c r="AA105" s="1496"/>
    </row>
    <row r="106" spans="10:27" s="1509" customFormat="1">
      <c r="J106" s="1742"/>
      <c r="K106" s="1496"/>
      <c r="L106" s="1496"/>
      <c r="M106" s="1496"/>
      <c r="N106" s="1496"/>
      <c r="O106" s="1496"/>
      <c r="P106" s="1496"/>
      <c r="Q106" s="1496"/>
      <c r="R106" s="1496"/>
      <c r="S106" s="1496"/>
      <c r="T106" s="1496"/>
      <c r="U106" s="1496"/>
      <c r="V106" s="1496"/>
      <c r="W106" s="1496"/>
      <c r="X106" s="1497"/>
      <c r="Y106" s="1498"/>
      <c r="Z106" s="1496"/>
      <c r="AA106" s="1496"/>
    </row>
    <row r="107" spans="10:27" s="1509" customFormat="1">
      <c r="J107" s="1742"/>
      <c r="K107" s="1496"/>
      <c r="L107" s="1496"/>
      <c r="M107" s="1496"/>
      <c r="N107" s="1496"/>
      <c r="O107" s="1496"/>
      <c r="P107" s="1496"/>
      <c r="Q107" s="1496"/>
      <c r="R107" s="1496"/>
      <c r="S107" s="1496"/>
      <c r="T107" s="1496"/>
      <c r="U107" s="1496"/>
      <c r="V107" s="1496"/>
      <c r="W107" s="1496"/>
      <c r="X107" s="1497"/>
      <c r="Y107" s="1498"/>
      <c r="Z107" s="1496"/>
      <c r="AA107" s="1496"/>
    </row>
    <row r="108" spans="10:27" s="1509" customFormat="1">
      <c r="J108" s="1742"/>
      <c r="K108" s="1496"/>
      <c r="L108" s="1496"/>
      <c r="M108" s="1496"/>
      <c r="N108" s="1496"/>
      <c r="O108" s="1496"/>
      <c r="P108" s="1496"/>
      <c r="Q108" s="1496"/>
      <c r="R108" s="1496"/>
      <c r="S108" s="1496"/>
      <c r="T108" s="1496"/>
      <c r="U108" s="1496"/>
      <c r="V108" s="1496"/>
      <c r="W108" s="1496"/>
      <c r="X108" s="1497"/>
      <c r="Y108" s="1498"/>
      <c r="Z108" s="1496"/>
      <c r="AA108" s="1496"/>
    </row>
    <row r="109" spans="10:27" s="1509" customFormat="1">
      <c r="J109" s="1742"/>
      <c r="K109" s="1496"/>
      <c r="L109" s="1496"/>
      <c r="M109" s="1496"/>
      <c r="N109" s="1496"/>
      <c r="O109" s="1496"/>
      <c r="P109" s="1496"/>
      <c r="Q109" s="1496"/>
      <c r="R109" s="1496"/>
      <c r="S109" s="1496"/>
      <c r="T109" s="1496"/>
      <c r="U109" s="1496"/>
      <c r="V109" s="1496"/>
      <c r="W109" s="1496"/>
      <c r="X109" s="1497"/>
      <c r="Y109" s="1498"/>
      <c r="Z109" s="1496"/>
      <c r="AA109" s="1496"/>
    </row>
    <row r="110" spans="10:27" s="1509" customFormat="1">
      <c r="J110" s="1742"/>
      <c r="K110" s="1496"/>
      <c r="L110" s="1496"/>
      <c r="M110" s="1496"/>
      <c r="N110" s="1496"/>
      <c r="O110" s="1496"/>
      <c r="P110" s="1496"/>
      <c r="Q110" s="1496"/>
      <c r="R110" s="1496"/>
      <c r="S110" s="1496"/>
      <c r="T110" s="1496"/>
      <c r="U110" s="1496"/>
      <c r="V110" s="1496"/>
      <c r="W110" s="1496"/>
      <c r="X110" s="1497"/>
      <c r="Y110" s="1498"/>
      <c r="Z110" s="1496"/>
      <c r="AA110" s="1496"/>
    </row>
    <row r="111" spans="10:27" s="1509" customFormat="1">
      <c r="J111" s="1742"/>
      <c r="K111" s="1496"/>
      <c r="L111" s="1496"/>
      <c r="M111" s="1496"/>
      <c r="N111" s="1496"/>
      <c r="O111" s="1496"/>
      <c r="P111" s="1496"/>
      <c r="Q111" s="1496"/>
      <c r="R111" s="1496"/>
      <c r="S111" s="1496"/>
      <c r="T111" s="1496"/>
      <c r="U111" s="1496"/>
      <c r="V111" s="1496"/>
      <c r="W111" s="1496"/>
      <c r="X111" s="1497"/>
      <c r="Y111" s="1498"/>
      <c r="Z111" s="1496"/>
      <c r="AA111" s="1496"/>
    </row>
    <row r="112" spans="10:27" s="1509" customFormat="1">
      <c r="J112" s="1742"/>
      <c r="K112" s="1496"/>
      <c r="L112" s="1496"/>
      <c r="M112" s="1496"/>
      <c r="N112" s="1496"/>
      <c r="O112" s="1496"/>
      <c r="P112" s="1496"/>
      <c r="Q112" s="1496"/>
      <c r="R112" s="1496"/>
      <c r="S112" s="1496"/>
      <c r="T112" s="1496"/>
      <c r="U112" s="1496"/>
      <c r="V112" s="1496"/>
      <c r="W112" s="1496"/>
      <c r="X112" s="1497"/>
      <c r="Y112" s="1498"/>
      <c r="Z112" s="1496"/>
      <c r="AA112" s="1496"/>
    </row>
    <row r="113" spans="10:27" s="1509" customFormat="1">
      <c r="J113" s="1742"/>
      <c r="K113" s="1496"/>
      <c r="L113" s="1496"/>
      <c r="M113" s="1496"/>
      <c r="N113" s="1496"/>
      <c r="O113" s="1496"/>
      <c r="P113" s="1496"/>
      <c r="Q113" s="1496"/>
      <c r="R113" s="1496"/>
      <c r="S113" s="1496"/>
      <c r="T113" s="1496"/>
      <c r="U113" s="1496"/>
      <c r="V113" s="1496"/>
      <c r="W113" s="1496"/>
      <c r="X113" s="1497"/>
      <c r="Y113" s="1498"/>
      <c r="Z113" s="1496"/>
      <c r="AA113" s="1496"/>
    </row>
    <row r="114" spans="10:27" s="1509" customFormat="1">
      <c r="J114" s="1742"/>
      <c r="K114" s="1496"/>
      <c r="L114" s="1496"/>
      <c r="M114" s="1496"/>
      <c r="N114" s="1496"/>
      <c r="O114" s="1496"/>
      <c r="P114" s="1496"/>
      <c r="Q114" s="1496"/>
      <c r="R114" s="1496"/>
      <c r="S114" s="1496"/>
      <c r="T114" s="1496"/>
      <c r="U114" s="1496"/>
      <c r="V114" s="1496"/>
      <c r="W114" s="1496"/>
      <c r="X114" s="1497"/>
      <c r="Y114" s="1498"/>
      <c r="Z114" s="1496"/>
      <c r="AA114" s="1496"/>
    </row>
    <row r="115" spans="10:27" s="1509" customFormat="1">
      <c r="J115" s="1742"/>
      <c r="K115" s="1496"/>
      <c r="L115" s="1496"/>
      <c r="M115" s="1496"/>
      <c r="N115" s="1496"/>
      <c r="O115" s="1496"/>
      <c r="P115" s="1496"/>
      <c r="Q115" s="1496"/>
      <c r="R115" s="1496"/>
      <c r="S115" s="1496"/>
      <c r="T115" s="1496"/>
      <c r="U115" s="1496"/>
      <c r="V115" s="1496"/>
      <c r="W115" s="1496"/>
      <c r="X115" s="1497"/>
      <c r="Y115" s="1498"/>
      <c r="Z115" s="1496"/>
      <c r="AA115" s="1496"/>
    </row>
    <row r="116" spans="10:27" s="1509" customFormat="1">
      <c r="J116" s="1742"/>
      <c r="K116" s="1496"/>
      <c r="L116" s="1496"/>
      <c r="M116" s="1496"/>
      <c r="N116" s="1496"/>
      <c r="O116" s="1496"/>
      <c r="P116" s="1496"/>
      <c r="Q116" s="1496"/>
      <c r="R116" s="1496"/>
      <c r="S116" s="1496"/>
      <c r="T116" s="1496"/>
      <c r="U116" s="1496"/>
      <c r="V116" s="1496"/>
      <c r="W116" s="1496"/>
      <c r="X116" s="1497"/>
      <c r="Y116" s="1498"/>
      <c r="Z116" s="1496"/>
      <c r="AA116" s="1496"/>
    </row>
    <row r="117" spans="10:27" s="1509" customFormat="1">
      <c r="J117" s="1742"/>
      <c r="K117" s="1496"/>
      <c r="L117" s="1496"/>
      <c r="M117" s="1496"/>
      <c r="N117" s="1496"/>
      <c r="O117" s="1496"/>
      <c r="P117" s="1496"/>
      <c r="Q117" s="1496"/>
      <c r="R117" s="1496"/>
      <c r="S117" s="1496"/>
      <c r="T117" s="1496"/>
      <c r="U117" s="1496"/>
      <c r="V117" s="1496"/>
      <c r="W117" s="1496"/>
      <c r="X117" s="1497"/>
      <c r="Y117" s="1498"/>
      <c r="Z117" s="1496"/>
      <c r="AA117" s="1496"/>
    </row>
    <row r="118" spans="10:27" s="1509" customFormat="1">
      <c r="J118" s="1742"/>
      <c r="K118" s="1496"/>
      <c r="L118" s="1496"/>
      <c r="M118" s="1496"/>
      <c r="N118" s="1496"/>
      <c r="O118" s="1496"/>
      <c r="P118" s="1496"/>
      <c r="Q118" s="1496"/>
      <c r="R118" s="1496"/>
      <c r="S118" s="1496"/>
      <c r="T118" s="1496"/>
      <c r="U118" s="1496"/>
      <c r="V118" s="1496"/>
      <c r="W118" s="1496"/>
      <c r="X118" s="1497"/>
      <c r="Y118" s="1498"/>
      <c r="Z118" s="1496"/>
      <c r="AA118" s="1496"/>
    </row>
    <row r="119" spans="10:27" s="1509" customFormat="1">
      <c r="J119" s="1742"/>
      <c r="K119" s="1496"/>
      <c r="L119" s="1496"/>
      <c r="M119" s="1496"/>
      <c r="N119" s="1496"/>
      <c r="O119" s="1496"/>
      <c r="P119" s="1496"/>
      <c r="Q119" s="1496"/>
      <c r="R119" s="1496"/>
      <c r="S119" s="1496"/>
      <c r="T119" s="1496"/>
      <c r="U119" s="1496"/>
      <c r="V119" s="1496"/>
      <c r="W119" s="1496"/>
      <c r="X119" s="1497"/>
      <c r="Y119" s="1498"/>
      <c r="Z119" s="1496"/>
      <c r="AA119" s="1496"/>
    </row>
    <row r="120" spans="10:27" s="1509" customFormat="1">
      <c r="J120" s="1742"/>
      <c r="K120" s="1496"/>
      <c r="L120" s="1496"/>
      <c r="M120" s="1496"/>
      <c r="N120" s="1496"/>
      <c r="O120" s="1496"/>
      <c r="P120" s="1496"/>
      <c r="Q120" s="1496"/>
      <c r="R120" s="1496"/>
      <c r="S120" s="1496"/>
      <c r="T120" s="1496"/>
      <c r="U120" s="1496"/>
      <c r="V120" s="1496"/>
      <c r="W120" s="1496"/>
      <c r="X120" s="1497"/>
      <c r="Y120" s="1498"/>
      <c r="Z120" s="1496"/>
      <c r="AA120" s="1496"/>
    </row>
    <row r="121" spans="10:27" s="1509" customFormat="1">
      <c r="J121" s="1742"/>
      <c r="K121" s="1496"/>
      <c r="L121" s="1496"/>
      <c r="M121" s="1496"/>
      <c r="N121" s="1496"/>
      <c r="O121" s="1496"/>
      <c r="P121" s="1496"/>
      <c r="Q121" s="1496"/>
      <c r="R121" s="1496"/>
      <c r="S121" s="1496"/>
      <c r="T121" s="1496"/>
      <c r="U121" s="1496"/>
      <c r="V121" s="1496"/>
      <c r="W121" s="1496"/>
      <c r="X121" s="1497"/>
      <c r="Y121" s="1498"/>
      <c r="Z121" s="1496"/>
      <c r="AA121" s="1496"/>
    </row>
    <row r="122" spans="10:27" s="1509" customFormat="1">
      <c r="J122" s="1742"/>
      <c r="K122" s="1496"/>
      <c r="L122" s="1496"/>
      <c r="M122" s="1496"/>
      <c r="N122" s="1496"/>
      <c r="O122" s="1496"/>
      <c r="P122" s="1496"/>
      <c r="Q122" s="1496"/>
      <c r="R122" s="1496"/>
      <c r="S122" s="1496"/>
      <c r="T122" s="1496"/>
      <c r="U122" s="1496"/>
      <c r="V122" s="1496"/>
      <c r="W122" s="1496"/>
      <c r="X122" s="1497"/>
      <c r="Y122" s="1498"/>
      <c r="Z122" s="1496"/>
      <c r="AA122" s="1496"/>
    </row>
    <row r="123" spans="10:27" s="1509" customFormat="1">
      <c r="J123" s="1742"/>
      <c r="K123" s="1496"/>
      <c r="L123" s="1496"/>
      <c r="M123" s="1496"/>
      <c r="N123" s="1496"/>
      <c r="O123" s="1496"/>
      <c r="P123" s="1496"/>
      <c r="Q123" s="1496"/>
      <c r="R123" s="1496"/>
      <c r="S123" s="1496"/>
      <c r="T123" s="1496"/>
      <c r="U123" s="1496"/>
      <c r="V123" s="1496"/>
      <c r="W123" s="1496"/>
      <c r="X123" s="1497"/>
      <c r="Y123" s="1498"/>
      <c r="Z123" s="1496"/>
      <c r="AA123" s="1496"/>
    </row>
    <row r="124" spans="10:27" s="1509" customFormat="1">
      <c r="J124" s="1742"/>
      <c r="K124" s="1496"/>
      <c r="L124" s="1496"/>
      <c r="M124" s="1496"/>
      <c r="N124" s="1496"/>
      <c r="O124" s="1496"/>
      <c r="P124" s="1496"/>
      <c r="Q124" s="1496"/>
      <c r="R124" s="1496"/>
      <c r="S124" s="1496"/>
      <c r="T124" s="1496"/>
      <c r="U124" s="1496"/>
      <c r="V124" s="1496"/>
      <c r="W124" s="1496"/>
      <c r="X124" s="1497"/>
      <c r="Y124" s="1498"/>
      <c r="Z124" s="1496"/>
      <c r="AA124" s="1496"/>
    </row>
    <row r="125" spans="10:27" s="1509" customFormat="1">
      <c r="J125" s="1742"/>
      <c r="K125" s="1496"/>
      <c r="L125" s="1496"/>
      <c r="M125" s="1496"/>
      <c r="N125" s="1496"/>
      <c r="O125" s="1496"/>
      <c r="P125" s="1496"/>
      <c r="Q125" s="1496"/>
      <c r="R125" s="1496"/>
      <c r="S125" s="1496"/>
      <c r="T125" s="1496"/>
      <c r="U125" s="1496"/>
      <c r="V125" s="1496"/>
      <c r="W125" s="1496"/>
      <c r="X125" s="1497"/>
      <c r="Y125" s="1498"/>
      <c r="Z125" s="1496"/>
      <c r="AA125" s="1496"/>
    </row>
    <row r="126" spans="10:27" s="1509" customFormat="1">
      <c r="J126" s="1742"/>
      <c r="K126" s="1496"/>
      <c r="L126" s="1496"/>
      <c r="M126" s="1496"/>
      <c r="N126" s="1496"/>
      <c r="O126" s="1496"/>
      <c r="P126" s="1496"/>
      <c r="Q126" s="1496"/>
      <c r="R126" s="1496"/>
      <c r="S126" s="1496"/>
      <c r="T126" s="1496"/>
      <c r="U126" s="1496"/>
      <c r="V126" s="1496"/>
      <c r="W126" s="1496"/>
      <c r="X126" s="1497"/>
      <c r="Y126" s="1498"/>
      <c r="Z126" s="1496"/>
      <c r="AA126" s="1496"/>
    </row>
    <row r="127" spans="10:27" s="1509" customFormat="1">
      <c r="J127" s="1742"/>
      <c r="K127" s="1496"/>
      <c r="L127" s="1496"/>
      <c r="M127" s="1496"/>
      <c r="N127" s="1496"/>
      <c r="O127" s="1496"/>
      <c r="P127" s="1496"/>
      <c r="Q127" s="1496"/>
      <c r="R127" s="1496"/>
      <c r="S127" s="1496"/>
      <c r="T127" s="1496"/>
      <c r="U127" s="1496"/>
      <c r="V127" s="1496"/>
      <c r="W127" s="1496"/>
      <c r="X127" s="1497"/>
      <c r="Y127" s="1498"/>
      <c r="Z127" s="1496"/>
      <c r="AA127" s="1496"/>
    </row>
    <row r="128" spans="10:27" s="1509" customFormat="1">
      <c r="J128" s="1742"/>
      <c r="K128" s="1496"/>
      <c r="L128" s="1496"/>
      <c r="M128" s="1496"/>
      <c r="N128" s="1496"/>
      <c r="O128" s="1496"/>
      <c r="P128" s="1496"/>
      <c r="Q128" s="1496"/>
      <c r="R128" s="1496"/>
      <c r="S128" s="1496"/>
      <c r="T128" s="1496"/>
      <c r="U128" s="1496"/>
      <c r="V128" s="1496"/>
      <c r="W128" s="1496"/>
      <c r="X128" s="1497"/>
      <c r="Y128" s="1498"/>
      <c r="Z128" s="1496"/>
      <c r="AA128" s="1496"/>
    </row>
    <row r="129" spans="10:27" s="1509" customFormat="1">
      <c r="J129" s="1742"/>
      <c r="K129" s="1496"/>
      <c r="L129" s="1496"/>
      <c r="M129" s="1496"/>
      <c r="N129" s="1496"/>
      <c r="O129" s="1496"/>
      <c r="P129" s="1496"/>
      <c r="Q129" s="1496"/>
      <c r="R129" s="1496"/>
      <c r="S129" s="1496"/>
      <c r="T129" s="1496"/>
      <c r="U129" s="1496"/>
      <c r="V129" s="1496"/>
      <c r="W129" s="1496"/>
      <c r="X129" s="1497"/>
      <c r="Y129" s="1498"/>
      <c r="Z129" s="1496"/>
      <c r="AA129" s="1496"/>
    </row>
    <row r="130" spans="10:27" s="1509" customFormat="1">
      <c r="J130" s="1742"/>
      <c r="K130" s="1496"/>
      <c r="L130" s="1496"/>
      <c r="M130" s="1496"/>
      <c r="N130" s="1496"/>
      <c r="O130" s="1496"/>
      <c r="P130" s="1496"/>
      <c r="Q130" s="1496"/>
      <c r="R130" s="1496"/>
      <c r="S130" s="1496"/>
      <c r="T130" s="1496"/>
      <c r="U130" s="1496"/>
      <c r="V130" s="1496"/>
      <c r="W130" s="1496"/>
      <c r="X130" s="1497"/>
      <c r="Y130" s="1498"/>
      <c r="Z130" s="1496"/>
      <c r="AA130" s="1496"/>
    </row>
    <row r="131" spans="10:27" s="1509" customFormat="1">
      <c r="J131" s="1742"/>
      <c r="K131" s="1496"/>
      <c r="L131" s="1496"/>
      <c r="M131" s="1496"/>
      <c r="N131" s="1496"/>
      <c r="O131" s="1496"/>
      <c r="P131" s="1496"/>
      <c r="Q131" s="1496"/>
      <c r="R131" s="1496"/>
      <c r="S131" s="1496"/>
      <c r="T131" s="1496"/>
      <c r="U131" s="1496"/>
      <c r="V131" s="1496"/>
      <c r="W131" s="1496"/>
      <c r="X131" s="1497"/>
      <c r="Y131" s="1498"/>
      <c r="Z131" s="1496"/>
      <c r="AA131" s="1496"/>
    </row>
    <row r="132" spans="10:27" s="1509" customFormat="1">
      <c r="J132" s="1742"/>
      <c r="K132" s="1496"/>
      <c r="L132" s="1496"/>
      <c r="M132" s="1496"/>
      <c r="N132" s="1496"/>
      <c r="O132" s="1496"/>
      <c r="P132" s="1496"/>
      <c r="Q132" s="1496"/>
      <c r="R132" s="1496"/>
      <c r="S132" s="1496"/>
      <c r="T132" s="1496"/>
      <c r="U132" s="1496"/>
      <c r="V132" s="1496"/>
      <c r="W132" s="1496"/>
      <c r="X132" s="1497"/>
      <c r="Y132" s="1498"/>
      <c r="Z132" s="1496"/>
      <c r="AA132" s="1496"/>
    </row>
    <row r="133" spans="10:27" s="1509" customFormat="1">
      <c r="J133" s="1742"/>
      <c r="K133" s="1496"/>
      <c r="L133" s="1496"/>
      <c r="M133" s="1496"/>
      <c r="N133" s="1496"/>
      <c r="O133" s="1496"/>
      <c r="P133" s="1496"/>
      <c r="Q133" s="1496"/>
      <c r="R133" s="1496"/>
      <c r="S133" s="1496"/>
      <c r="T133" s="1496"/>
      <c r="U133" s="1496"/>
      <c r="V133" s="1496"/>
      <c r="W133" s="1496"/>
      <c r="X133" s="1497"/>
      <c r="Y133" s="1498"/>
      <c r="Z133" s="1496"/>
      <c r="AA133" s="1496"/>
    </row>
    <row r="134" spans="10:27" s="1509" customFormat="1">
      <c r="J134" s="1742"/>
      <c r="K134" s="1496"/>
      <c r="L134" s="1496"/>
      <c r="M134" s="1496"/>
      <c r="N134" s="1496"/>
      <c r="O134" s="1496"/>
      <c r="P134" s="1496"/>
      <c r="Q134" s="1496"/>
      <c r="R134" s="1496"/>
      <c r="S134" s="1496"/>
      <c r="T134" s="1496"/>
      <c r="U134" s="1496"/>
      <c r="V134" s="1496"/>
      <c r="W134" s="1496"/>
      <c r="X134" s="1497"/>
      <c r="Y134" s="1498"/>
      <c r="Z134" s="1496"/>
      <c r="AA134" s="1496"/>
    </row>
    <row r="135" spans="10:27" s="1509" customFormat="1">
      <c r="J135" s="1742"/>
      <c r="K135" s="1496"/>
      <c r="L135" s="1496"/>
      <c r="M135" s="1496"/>
      <c r="N135" s="1496"/>
      <c r="O135" s="1496"/>
      <c r="P135" s="1496"/>
      <c r="Q135" s="1496"/>
      <c r="R135" s="1496"/>
      <c r="S135" s="1496"/>
      <c r="T135" s="1496"/>
      <c r="U135" s="1496"/>
      <c r="V135" s="1496"/>
      <c r="W135" s="1496"/>
      <c r="X135" s="1497"/>
      <c r="Y135" s="1498"/>
      <c r="Z135" s="1496"/>
      <c r="AA135" s="1496"/>
    </row>
    <row r="136" spans="10:27" s="1509" customFormat="1">
      <c r="J136" s="1742"/>
      <c r="K136" s="1496"/>
      <c r="L136" s="1496"/>
      <c r="M136" s="1496"/>
      <c r="N136" s="1496"/>
      <c r="O136" s="1496"/>
      <c r="P136" s="1496"/>
      <c r="Q136" s="1496"/>
      <c r="R136" s="1496"/>
      <c r="S136" s="1496"/>
      <c r="T136" s="1496"/>
      <c r="U136" s="1496"/>
      <c r="V136" s="1496"/>
      <c r="W136" s="1496"/>
      <c r="X136" s="1497"/>
      <c r="Y136" s="1498"/>
      <c r="Z136" s="1496"/>
      <c r="AA136" s="1496"/>
    </row>
    <row r="137" spans="10:27" s="1509" customFormat="1">
      <c r="J137" s="1742"/>
      <c r="K137" s="1496"/>
      <c r="L137" s="1496"/>
      <c r="M137" s="1496"/>
      <c r="N137" s="1496"/>
      <c r="O137" s="1496"/>
      <c r="P137" s="1496"/>
      <c r="Q137" s="1496"/>
      <c r="R137" s="1496"/>
      <c r="S137" s="1496"/>
      <c r="T137" s="1496"/>
      <c r="U137" s="1496"/>
      <c r="V137" s="1496"/>
      <c r="W137" s="1496"/>
      <c r="X137" s="1497"/>
      <c r="Y137" s="1498"/>
      <c r="Z137" s="1496"/>
      <c r="AA137" s="1496"/>
    </row>
    <row r="138" spans="10:27" s="1509" customFormat="1">
      <c r="J138" s="1742"/>
      <c r="K138" s="1496"/>
      <c r="L138" s="1496"/>
      <c r="M138" s="1496"/>
      <c r="N138" s="1496"/>
      <c r="O138" s="1496"/>
      <c r="P138" s="1496"/>
      <c r="Q138" s="1496"/>
      <c r="R138" s="1496"/>
      <c r="S138" s="1496"/>
      <c r="T138" s="1496"/>
      <c r="U138" s="1496"/>
      <c r="V138" s="1496"/>
      <c r="W138" s="1496"/>
      <c r="X138" s="1497"/>
      <c r="Y138" s="1498"/>
      <c r="Z138" s="1496"/>
      <c r="AA138" s="1496"/>
    </row>
    <row r="139" spans="10:27" s="1509" customFormat="1">
      <c r="J139" s="1742"/>
      <c r="K139" s="1496"/>
      <c r="L139" s="1496"/>
      <c r="M139" s="1496"/>
      <c r="N139" s="1496"/>
      <c r="O139" s="1496"/>
      <c r="P139" s="1496"/>
      <c r="Q139" s="1496"/>
      <c r="R139" s="1496"/>
      <c r="S139" s="1496"/>
      <c r="T139" s="1496"/>
      <c r="U139" s="1496"/>
      <c r="V139" s="1496"/>
      <c r="W139" s="1496"/>
      <c r="X139" s="1497"/>
      <c r="Y139" s="1498"/>
      <c r="Z139" s="1496"/>
      <c r="AA139" s="1496"/>
    </row>
    <row r="140" spans="10:27" s="1509" customFormat="1">
      <c r="J140" s="1742"/>
      <c r="K140" s="1496"/>
      <c r="L140" s="1496"/>
      <c r="M140" s="1496"/>
      <c r="N140" s="1496"/>
      <c r="O140" s="1496"/>
      <c r="P140" s="1496"/>
      <c r="Q140" s="1496"/>
      <c r="R140" s="1496"/>
      <c r="S140" s="1496"/>
      <c r="T140" s="1496"/>
      <c r="U140" s="1496"/>
      <c r="V140" s="1496"/>
      <c r="W140" s="1496"/>
      <c r="X140" s="1497"/>
      <c r="Y140" s="1498"/>
      <c r="Z140" s="1496"/>
      <c r="AA140" s="1496"/>
    </row>
    <row r="141" spans="10:27" s="1509" customFormat="1">
      <c r="J141" s="1742"/>
      <c r="K141" s="1496"/>
      <c r="L141" s="1496"/>
      <c r="M141" s="1496"/>
      <c r="N141" s="1496"/>
      <c r="O141" s="1496"/>
      <c r="P141" s="1496"/>
      <c r="Q141" s="1496"/>
      <c r="R141" s="1496"/>
      <c r="S141" s="1496"/>
      <c r="T141" s="1496"/>
      <c r="U141" s="1496"/>
      <c r="V141" s="1496"/>
      <c r="W141" s="1496"/>
      <c r="X141" s="1497"/>
      <c r="Y141" s="1498"/>
      <c r="Z141" s="1496"/>
      <c r="AA141" s="1496"/>
    </row>
    <row r="142" spans="10:27" s="1509" customFormat="1">
      <c r="J142" s="1742"/>
      <c r="K142" s="1496"/>
      <c r="L142" s="1496"/>
      <c r="M142" s="1496"/>
      <c r="N142" s="1496"/>
      <c r="O142" s="1496"/>
      <c r="P142" s="1496"/>
      <c r="Q142" s="1496"/>
      <c r="R142" s="1496"/>
      <c r="S142" s="1496"/>
      <c r="T142" s="1496"/>
      <c r="U142" s="1496"/>
      <c r="V142" s="1496"/>
      <c r="W142" s="1496"/>
      <c r="X142" s="1497"/>
      <c r="Y142" s="1498"/>
      <c r="Z142" s="1496"/>
      <c r="AA142" s="1496"/>
    </row>
    <row r="143" spans="10:27" s="1509" customFormat="1">
      <c r="J143" s="1742"/>
      <c r="K143" s="1496"/>
      <c r="L143" s="1496"/>
      <c r="M143" s="1496"/>
      <c r="N143" s="1496"/>
      <c r="O143" s="1496"/>
      <c r="P143" s="1496"/>
      <c r="Q143" s="1496"/>
      <c r="R143" s="1496"/>
      <c r="S143" s="1496"/>
      <c r="T143" s="1496"/>
      <c r="U143" s="1496"/>
      <c r="V143" s="1496"/>
      <c r="W143" s="1496"/>
      <c r="X143" s="1497"/>
      <c r="Y143" s="1498"/>
      <c r="Z143" s="1496"/>
      <c r="AA143" s="1496"/>
    </row>
    <row r="144" spans="10:27" s="1509" customFormat="1">
      <c r="J144" s="1742"/>
      <c r="K144" s="1496"/>
      <c r="L144" s="1496"/>
      <c r="M144" s="1496"/>
      <c r="N144" s="1496"/>
      <c r="O144" s="1496"/>
      <c r="P144" s="1496"/>
      <c r="Q144" s="1496"/>
      <c r="R144" s="1496"/>
      <c r="S144" s="1496"/>
      <c r="T144" s="1496"/>
      <c r="U144" s="1496"/>
      <c r="V144" s="1496"/>
      <c r="W144" s="1496"/>
      <c r="X144" s="1497"/>
      <c r="Y144" s="1498"/>
      <c r="Z144" s="1496"/>
      <c r="AA144" s="1496"/>
    </row>
    <row r="145" spans="10:27" s="1509" customFormat="1">
      <c r="J145" s="1742"/>
      <c r="K145" s="1496"/>
      <c r="L145" s="1496"/>
      <c r="M145" s="1496"/>
      <c r="N145" s="1496"/>
      <c r="O145" s="1496"/>
      <c r="P145" s="1496"/>
      <c r="Q145" s="1496"/>
      <c r="R145" s="1496"/>
      <c r="S145" s="1496"/>
      <c r="T145" s="1496"/>
      <c r="U145" s="1496"/>
      <c r="V145" s="1496"/>
      <c r="W145" s="1496"/>
      <c r="X145" s="1497"/>
      <c r="Y145" s="1498"/>
      <c r="Z145" s="1496"/>
      <c r="AA145" s="1496"/>
    </row>
    <row r="146" spans="10:27" s="1509" customFormat="1">
      <c r="J146" s="1742"/>
      <c r="K146" s="1496"/>
      <c r="L146" s="1496"/>
      <c r="M146" s="1496"/>
      <c r="N146" s="1496"/>
      <c r="O146" s="1496"/>
      <c r="P146" s="1496"/>
      <c r="Q146" s="1496"/>
      <c r="R146" s="1496"/>
      <c r="S146" s="1496"/>
      <c r="T146" s="1496"/>
      <c r="U146" s="1496"/>
      <c r="V146" s="1496"/>
      <c r="W146" s="1496"/>
      <c r="X146" s="1497"/>
      <c r="Y146" s="1498"/>
      <c r="Z146" s="1496"/>
      <c r="AA146" s="1496"/>
    </row>
    <row r="147" spans="10:27" s="1509" customFormat="1">
      <c r="J147" s="1742"/>
      <c r="K147" s="1496"/>
      <c r="L147" s="1496"/>
      <c r="M147" s="1496"/>
      <c r="N147" s="1496"/>
      <c r="O147" s="1496"/>
      <c r="P147" s="1496"/>
      <c r="Q147" s="1496"/>
      <c r="R147" s="1496"/>
      <c r="S147" s="1496"/>
      <c r="T147" s="1496"/>
      <c r="U147" s="1496"/>
      <c r="V147" s="1496"/>
      <c r="W147" s="1496"/>
      <c r="X147" s="1497"/>
      <c r="Y147" s="1498"/>
      <c r="Z147" s="1496"/>
      <c r="AA147" s="1496"/>
    </row>
    <row r="148" spans="10:27" s="1509" customFormat="1">
      <c r="J148" s="1742"/>
      <c r="K148" s="1496"/>
      <c r="L148" s="1496"/>
      <c r="M148" s="1496"/>
      <c r="N148" s="1496"/>
      <c r="O148" s="1496"/>
      <c r="P148" s="1496"/>
      <c r="Q148" s="1496"/>
      <c r="R148" s="1496"/>
      <c r="S148" s="1496"/>
      <c r="T148" s="1496"/>
      <c r="U148" s="1496"/>
      <c r="V148" s="1496"/>
      <c r="W148" s="1496"/>
      <c r="X148" s="1497"/>
      <c r="Y148" s="1498"/>
      <c r="Z148" s="1496"/>
      <c r="AA148" s="1496"/>
    </row>
    <row r="149" spans="10:27" s="1509" customFormat="1">
      <c r="J149" s="1742"/>
      <c r="K149" s="1496"/>
      <c r="L149" s="1496"/>
      <c r="M149" s="1496"/>
      <c r="N149" s="1496"/>
      <c r="O149" s="1496"/>
      <c r="P149" s="1496"/>
      <c r="Q149" s="1496"/>
      <c r="R149" s="1496"/>
      <c r="S149" s="1496"/>
      <c r="T149" s="1496"/>
      <c r="U149" s="1496"/>
      <c r="V149" s="1496"/>
      <c r="W149" s="1496"/>
      <c r="X149" s="1497"/>
      <c r="Y149" s="1498"/>
      <c r="Z149" s="1496"/>
      <c r="AA149" s="1496"/>
    </row>
    <row r="150" spans="10:27" s="1509" customFormat="1">
      <c r="J150" s="1742"/>
      <c r="K150" s="1496"/>
      <c r="L150" s="1496"/>
      <c r="M150" s="1496"/>
      <c r="N150" s="1496"/>
      <c r="O150" s="1496"/>
      <c r="P150" s="1496"/>
      <c r="Q150" s="1496"/>
      <c r="R150" s="1496"/>
      <c r="S150" s="1496"/>
      <c r="T150" s="1496"/>
      <c r="U150" s="1496"/>
      <c r="V150" s="1496"/>
      <c r="W150" s="1496"/>
      <c r="X150" s="1497"/>
      <c r="Y150" s="1498"/>
      <c r="Z150" s="1496"/>
      <c r="AA150" s="1496"/>
    </row>
    <row r="151" spans="10:27" s="1509" customFormat="1">
      <c r="J151" s="1742"/>
      <c r="K151" s="1496"/>
      <c r="L151" s="1496"/>
      <c r="M151" s="1496"/>
      <c r="N151" s="1496"/>
      <c r="O151" s="1496"/>
      <c r="P151" s="1496"/>
      <c r="Q151" s="1496"/>
      <c r="R151" s="1496"/>
      <c r="S151" s="1496"/>
      <c r="T151" s="1496"/>
      <c r="U151" s="1496"/>
      <c r="V151" s="1496"/>
      <c r="W151" s="1496"/>
      <c r="X151" s="1497"/>
      <c r="Y151" s="1498"/>
      <c r="Z151" s="1496"/>
      <c r="AA151" s="1496"/>
    </row>
    <row r="152" spans="10:27" s="1509" customFormat="1">
      <c r="J152" s="1742"/>
      <c r="K152" s="1496"/>
      <c r="L152" s="1496"/>
      <c r="M152" s="1496"/>
      <c r="N152" s="1496"/>
      <c r="O152" s="1496"/>
      <c r="P152" s="1496"/>
      <c r="Q152" s="1496"/>
      <c r="R152" s="1496"/>
      <c r="S152" s="1496"/>
      <c r="T152" s="1496"/>
      <c r="U152" s="1496"/>
      <c r="V152" s="1496"/>
      <c r="W152" s="1496"/>
      <c r="X152" s="1497"/>
      <c r="Y152" s="1498"/>
      <c r="Z152" s="1496"/>
      <c r="AA152" s="1496"/>
    </row>
    <row r="153" spans="10:27" s="1509" customFormat="1">
      <c r="J153" s="1742"/>
      <c r="K153" s="1496"/>
      <c r="L153" s="1496"/>
      <c r="M153" s="1496"/>
      <c r="N153" s="1496"/>
      <c r="O153" s="1496"/>
      <c r="P153" s="1496"/>
      <c r="Q153" s="1496"/>
      <c r="R153" s="1496"/>
      <c r="S153" s="1496"/>
      <c r="T153" s="1496"/>
      <c r="U153" s="1496"/>
      <c r="V153" s="1496"/>
      <c r="W153" s="1496"/>
      <c r="X153" s="1497"/>
      <c r="Y153" s="1498"/>
      <c r="Z153" s="1496"/>
      <c r="AA153" s="1496"/>
    </row>
    <row r="154" spans="10:27" s="1509" customFormat="1">
      <c r="J154" s="1742"/>
      <c r="K154" s="1496"/>
      <c r="L154" s="1496"/>
      <c r="M154" s="1496"/>
      <c r="N154" s="1496"/>
      <c r="O154" s="1496"/>
      <c r="P154" s="1496"/>
      <c r="Q154" s="1496"/>
      <c r="R154" s="1496"/>
      <c r="S154" s="1496"/>
      <c r="T154" s="1496"/>
      <c r="U154" s="1496"/>
      <c r="V154" s="1496"/>
      <c r="W154" s="1496"/>
      <c r="X154" s="1497"/>
      <c r="Y154" s="1498"/>
      <c r="Z154" s="1496"/>
      <c r="AA154" s="1496"/>
    </row>
    <row r="155" spans="10:27" s="1509" customFormat="1">
      <c r="J155" s="1742"/>
      <c r="K155" s="1496"/>
      <c r="L155" s="1496"/>
      <c r="M155" s="1496"/>
      <c r="N155" s="1496"/>
      <c r="O155" s="1496"/>
      <c r="P155" s="1496"/>
      <c r="Q155" s="1496"/>
      <c r="R155" s="1496"/>
      <c r="S155" s="1496"/>
      <c r="T155" s="1496"/>
      <c r="U155" s="1496"/>
      <c r="V155" s="1496"/>
      <c r="W155" s="1496"/>
      <c r="X155" s="1497"/>
      <c r="Y155" s="1498"/>
      <c r="Z155" s="1496"/>
      <c r="AA155" s="1496"/>
    </row>
    <row r="156" spans="10:27" s="1509" customFormat="1">
      <c r="J156" s="1742"/>
      <c r="K156" s="1496"/>
      <c r="L156" s="1496"/>
      <c r="M156" s="1496"/>
      <c r="N156" s="1496"/>
      <c r="O156" s="1496"/>
      <c r="P156" s="1496"/>
      <c r="Q156" s="1496"/>
      <c r="R156" s="1496"/>
      <c r="S156" s="1496"/>
      <c r="T156" s="1496"/>
      <c r="U156" s="1496"/>
      <c r="V156" s="1496"/>
      <c r="W156" s="1496"/>
      <c r="X156" s="1497"/>
      <c r="Y156" s="1498"/>
      <c r="Z156" s="1496"/>
      <c r="AA156" s="1496"/>
    </row>
    <row r="157" spans="10:27" s="1509" customFormat="1">
      <c r="J157" s="1742"/>
      <c r="K157" s="1496"/>
      <c r="L157" s="1496"/>
      <c r="M157" s="1496"/>
      <c r="N157" s="1496"/>
      <c r="O157" s="1496"/>
      <c r="P157" s="1496"/>
      <c r="Q157" s="1496"/>
      <c r="R157" s="1496"/>
      <c r="S157" s="1496"/>
      <c r="T157" s="1496"/>
      <c r="U157" s="1496"/>
      <c r="V157" s="1496"/>
      <c r="W157" s="1496"/>
      <c r="X157" s="1497"/>
      <c r="Y157" s="1498"/>
      <c r="Z157" s="1496"/>
      <c r="AA157" s="1496"/>
    </row>
    <row r="158" spans="10:27" s="1509" customFormat="1">
      <c r="J158" s="1742"/>
      <c r="K158" s="1496"/>
      <c r="L158" s="1496"/>
      <c r="M158" s="1496"/>
      <c r="N158" s="1496"/>
      <c r="O158" s="1496"/>
      <c r="P158" s="1496"/>
      <c r="Q158" s="1496"/>
      <c r="R158" s="1496"/>
      <c r="S158" s="1496"/>
      <c r="T158" s="1496"/>
      <c r="U158" s="1496"/>
      <c r="V158" s="1496"/>
      <c r="W158" s="1496"/>
      <c r="X158" s="1497"/>
      <c r="Y158" s="1498"/>
      <c r="Z158" s="1496"/>
      <c r="AA158" s="1496"/>
    </row>
    <row r="159" spans="10:27" s="1509" customFormat="1">
      <c r="J159" s="1742"/>
      <c r="K159" s="1496"/>
      <c r="L159" s="1496"/>
      <c r="M159" s="1496"/>
      <c r="N159" s="1496"/>
      <c r="O159" s="1496"/>
      <c r="P159" s="1496"/>
      <c r="Q159" s="1496"/>
      <c r="R159" s="1496"/>
      <c r="S159" s="1496"/>
      <c r="T159" s="1496"/>
      <c r="U159" s="1496"/>
      <c r="V159" s="1496"/>
      <c r="W159" s="1496"/>
      <c r="X159" s="1497"/>
      <c r="Y159" s="1498"/>
      <c r="Z159" s="1496"/>
      <c r="AA159" s="1496"/>
    </row>
    <row r="160" spans="10:27" s="1509" customFormat="1">
      <c r="J160" s="1742"/>
      <c r="K160" s="1496"/>
      <c r="L160" s="1496"/>
      <c r="M160" s="1496"/>
      <c r="N160" s="1496"/>
      <c r="O160" s="1496"/>
      <c r="P160" s="1496"/>
      <c r="Q160" s="1496"/>
      <c r="R160" s="1496"/>
      <c r="S160" s="1496"/>
      <c r="T160" s="1496"/>
      <c r="U160" s="1496"/>
      <c r="V160" s="1496"/>
      <c r="W160" s="1496"/>
      <c r="X160" s="1497"/>
      <c r="Y160" s="1498"/>
      <c r="Z160" s="1496"/>
      <c r="AA160" s="1496"/>
    </row>
    <row r="161" spans="10:27" s="1509" customFormat="1">
      <c r="J161" s="1742"/>
      <c r="K161" s="1496"/>
      <c r="L161" s="1496"/>
      <c r="M161" s="1496"/>
      <c r="N161" s="1496"/>
      <c r="O161" s="1496"/>
      <c r="P161" s="1496"/>
      <c r="Q161" s="1496"/>
      <c r="R161" s="1496"/>
      <c r="S161" s="1496"/>
      <c r="T161" s="1496"/>
      <c r="U161" s="1496"/>
      <c r="V161" s="1496"/>
      <c r="W161" s="1496"/>
      <c r="X161" s="1497"/>
      <c r="Y161" s="1498"/>
      <c r="Z161" s="1496"/>
      <c r="AA161" s="1496"/>
    </row>
    <row r="162" spans="10:27" s="1509" customFormat="1">
      <c r="J162" s="1742"/>
      <c r="K162" s="1496"/>
      <c r="L162" s="1496"/>
      <c r="M162" s="1496"/>
      <c r="N162" s="1496"/>
      <c r="O162" s="1496"/>
      <c r="P162" s="1496"/>
      <c r="Q162" s="1496"/>
      <c r="R162" s="1496"/>
      <c r="S162" s="1496"/>
      <c r="T162" s="1496"/>
      <c r="U162" s="1496"/>
      <c r="V162" s="1496"/>
      <c r="W162" s="1496"/>
      <c r="X162" s="1497"/>
      <c r="Y162" s="1498"/>
      <c r="Z162" s="1496"/>
      <c r="AA162" s="1496"/>
    </row>
    <row r="163" spans="10:27" s="1509" customFormat="1">
      <c r="J163" s="1742"/>
      <c r="K163" s="1496"/>
      <c r="L163" s="1496"/>
      <c r="M163" s="1496"/>
      <c r="N163" s="1496"/>
      <c r="O163" s="1496"/>
      <c r="P163" s="1496"/>
      <c r="Q163" s="1496"/>
      <c r="R163" s="1496"/>
      <c r="S163" s="1496"/>
      <c r="T163" s="1496"/>
      <c r="U163" s="1496"/>
      <c r="V163" s="1496"/>
      <c r="W163" s="1496"/>
      <c r="X163" s="1497"/>
      <c r="Y163" s="1498"/>
      <c r="Z163" s="1496"/>
      <c r="AA163" s="1496"/>
    </row>
    <row r="164" spans="10:27" s="1509" customFormat="1">
      <c r="J164" s="1742"/>
      <c r="K164" s="1496"/>
      <c r="L164" s="1496"/>
      <c r="M164" s="1496"/>
      <c r="N164" s="1496"/>
      <c r="O164" s="1496"/>
      <c r="P164" s="1496"/>
      <c r="Q164" s="1496"/>
      <c r="R164" s="1496"/>
      <c r="S164" s="1496"/>
      <c r="T164" s="1496"/>
      <c r="U164" s="1496"/>
      <c r="V164" s="1496"/>
      <c r="W164" s="1496"/>
      <c r="X164" s="1497"/>
      <c r="Y164" s="1498"/>
      <c r="Z164" s="1496"/>
      <c r="AA164" s="1496"/>
    </row>
    <row r="165" spans="10:27" s="1509" customFormat="1">
      <c r="J165" s="1742"/>
      <c r="K165" s="1496"/>
      <c r="L165" s="1496"/>
      <c r="M165" s="1496"/>
      <c r="N165" s="1496"/>
      <c r="O165" s="1496"/>
      <c r="P165" s="1496"/>
      <c r="Q165" s="1496"/>
      <c r="R165" s="1496"/>
      <c r="S165" s="1496"/>
      <c r="T165" s="1496"/>
      <c r="U165" s="1496"/>
      <c r="V165" s="1496"/>
      <c r="W165" s="1496"/>
      <c r="X165" s="1497"/>
      <c r="Y165" s="1498"/>
      <c r="Z165" s="1496"/>
      <c r="AA165" s="1496"/>
    </row>
    <row r="166" spans="10:27" s="1509" customFormat="1">
      <c r="J166" s="1742"/>
      <c r="K166" s="1496"/>
      <c r="L166" s="1496"/>
      <c r="M166" s="1496"/>
      <c r="N166" s="1496"/>
      <c r="O166" s="1496"/>
      <c r="P166" s="1496"/>
      <c r="Q166" s="1496"/>
      <c r="R166" s="1496"/>
      <c r="S166" s="1496"/>
      <c r="T166" s="1496"/>
      <c r="U166" s="1496"/>
      <c r="V166" s="1496"/>
      <c r="W166" s="1496"/>
      <c r="X166" s="1497"/>
      <c r="Y166" s="1498"/>
      <c r="Z166" s="1496"/>
      <c r="AA166" s="1496"/>
    </row>
    <row r="167" spans="10:27" s="1509" customFormat="1">
      <c r="J167" s="1742"/>
      <c r="K167" s="1496"/>
      <c r="L167" s="1496"/>
      <c r="M167" s="1496"/>
      <c r="N167" s="1496"/>
      <c r="O167" s="1496"/>
      <c r="P167" s="1496"/>
      <c r="Q167" s="1496"/>
      <c r="R167" s="1496"/>
      <c r="S167" s="1496"/>
      <c r="T167" s="1496"/>
      <c r="U167" s="1496"/>
      <c r="V167" s="1496"/>
      <c r="W167" s="1496"/>
      <c r="X167" s="1497"/>
      <c r="Y167" s="1498"/>
      <c r="Z167" s="1496"/>
      <c r="AA167" s="1496"/>
    </row>
    <row r="168" spans="10:27" s="1509" customFormat="1">
      <c r="J168" s="1742"/>
      <c r="K168" s="1496"/>
      <c r="L168" s="1496"/>
      <c r="M168" s="1496"/>
      <c r="N168" s="1496"/>
      <c r="O168" s="1496"/>
      <c r="P168" s="1496"/>
      <c r="Q168" s="1496"/>
      <c r="R168" s="1496"/>
      <c r="S168" s="1496"/>
      <c r="T168" s="1496"/>
      <c r="U168" s="1496"/>
      <c r="V168" s="1496"/>
      <c r="W168" s="1496"/>
      <c r="X168" s="1497"/>
      <c r="Y168" s="1498"/>
      <c r="Z168" s="1496"/>
      <c r="AA168" s="1496"/>
    </row>
    <row r="169" spans="10:27" s="1509" customFormat="1">
      <c r="J169" s="1742"/>
      <c r="K169" s="1496"/>
      <c r="L169" s="1496"/>
      <c r="M169" s="1496"/>
      <c r="N169" s="1496"/>
      <c r="O169" s="1496"/>
      <c r="P169" s="1496"/>
      <c r="Q169" s="1496"/>
      <c r="R169" s="1496"/>
      <c r="S169" s="1496"/>
      <c r="T169" s="1496"/>
      <c r="U169" s="1496"/>
      <c r="V169" s="1496"/>
      <c r="W169" s="1496"/>
      <c r="X169" s="1497"/>
      <c r="Y169" s="1498"/>
      <c r="Z169" s="1496"/>
      <c r="AA169" s="1496"/>
    </row>
    <row r="170" spans="10:27" s="1509" customFormat="1">
      <c r="J170" s="1742"/>
      <c r="K170" s="1496"/>
      <c r="L170" s="1496"/>
      <c r="M170" s="1496"/>
      <c r="N170" s="1496"/>
      <c r="O170" s="1496"/>
      <c r="P170" s="1496"/>
      <c r="Q170" s="1496"/>
      <c r="R170" s="1496"/>
      <c r="S170" s="1496"/>
      <c r="T170" s="1496"/>
      <c r="U170" s="1496"/>
      <c r="V170" s="1496"/>
      <c r="W170" s="1496"/>
      <c r="X170" s="1497"/>
      <c r="Y170" s="1498"/>
      <c r="Z170" s="1496"/>
      <c r="AA170" s="1496"/>
    </row>
    <row r="171" spans="10:27" s="1509" customFormat="1">
      <c r="J171" s="1742"/>
      <c r="K171" s="1496"/>
      <c r="L171" s="1496"/>
      <c r="M171" s="1496"/>
      <c r="N171" s="1496"/>
      <c r="O171" s="1496"/>
      <c r="P171" s="1496"/>
      <c r="Q171" s="1496"/>
      <c r="R171" s="1496"/>
      <c r="S171" s="1496"/>
      <c r="T171" s="1496"/>
      <c r="U171" s="1496"/>
      <c r="V171" s="1496"/>
      <c r="W171" s="1496"/>
      <c r="X171" s="1497"/>
      <c r="Y171" s="1498"/>
      <c r="Z171" s="1496"/>
      <c r="AA171" s="1496"/>
    </row>
    <row r="172" spans="10:27" s="1509" customFormat="1">
      <c r="J172" s="1742"/>
      <c r="K172" s="1496"/>
      <c r="L172" s="1496"/>
      <c r="M172" s="1496"/>
      <c r="N172" s="1496"/>
      <c r="O172" s="1496"/>
      <c r="P172" s="1496"/>
      <c r="Q172" s="1496"/>
      <c r="R172" s="1496"/>
      <c r="S172" s="1496"/>
      <c r="T172" s="1496"/>
      <c r="U172" s="1496"/>
      <c r="V172" s="1496"/>
      <c r="W172" s="1496"/>
      <c r="X172" s="1497"/>
      <c r="Y172" s="1498"/>
      <c r="Z172" s="1496"/>
      <c r="AA172" s="1496"/>
    </row>
    <row r="173" spans="10:27" s="1509" customFormat="1">
      <c r="J173" s="1742"/>
      <c r="K173" s="1496"/>
      <c r="L173" s="1496"/>
      <c r="M173" s="1496"/>
      <c r="N173" s="1496"/>
      <c r="O173" s="1496"/>
      <c r="P173" s="1496"/>
      <c r="Q173" s="1496"/>
      <c r="R173" s="1496"/>
      <c r="S173" s="1496"/>
      <c r="T173" s="1496"/>
      <c r="U173" s="1496"/>
      <c r="V173" s="1496"/>
      <c r="W173" s="1496"/>
      <c r="X173" s="1497"/>
      <c r="Y173" s="1498"/>
      <c r="Z173" s="1496"/>
      <c r="AA173" s="1496"/>
    </row>
    <row r="174" spans="10:27" s="1509" customFormat="1">
      <c r="J174" s="1742"/>
      <c r="K174" s="1496"/>
      <c r="L174" s="1496"/>
      <c r="M174" s="1496"/>
      <c r="N174" s="1496"/>
      <c r="O174" s="1496"/>
      <c r="P174" s="1496"/>
      <c r="Q174" s="1496"/>
      <c r="R174" s="1496"/>
      <c r="S174" s="1496"/>
      <c r="T174" s="1496"/>
      <c r="U174" s="1496"/>
      <c r="V174" s="1496"/>
      <c r="W174" s="1496"/>
      <c r="X174" s="1497"/>
      <c r="Y174" s="1498"/>
      <c r="Z174" s="1496"/>
      <c r="AA174" s="1496"/>
    </row>
    <row r="175" spans="10:27" s="1509" customFormat="1">
      <c r="J175" s="1742"/>
      <c r="K175" s="1496"/>
      <c r="L175" s="1496"/>
      <c r="M175" s="1496"/>
      <c r="N175" s="1496"/>
      <c r="O175" s="1496"/>
      <c r="P175" s="1496"/>
      <c r="Q175" s="1496"/>
      <c r="R175" s="1496"/>
      <c r="S175" s="1496"/>
      <c r="T175" s="1496"/>
      <c r="U175" s="1496"/>
      <c r="V175" s="1496"/>
      <c r="W175" s="1496"/>
      <c r="X175" s="1497"/>
      <c r="Y175" s="1498"/>
      <c r="Z175" s="1496"/>
      <c r="AA175" s="1496"/>
    </row>
    <row r="176" spans="10:27" s="1509" customFormat="1">
      <c r="J176" s="1742"/>
      <c r="K176" s="1496"/>
      <c r="L176" s="1496"/>
      <c r="M176" s="1496"/>
      <c r="N176" s="1496"/>
      <c r="O176" s="1496"/>
      <c r="P176" s="1496"/>
      <c r="Q176" s="1496"/>
      <c r="R176" s="1496"/>
      <c r="S176" s="1496"/>
      <c r="T176" s="1496"/>
      <c r="U176" s="1496"/>
      <c r="V176" s="1496"/>
      <c r="W176" s="1496"/>
      <c r="X176" s="1497"/>
      <c r="Y176" s="1498"/>
      <c r="Z176" s="1496"/>
      <c r="AA176" s="1496"/>
    </row>
    <row r="177" spans="10:27" s="1509" customFormat="1">
      <c r="J177" s="1742"/>
      <c r="K177" s="1496"/>
      <c r="L177" s="1496"/>
      <c r="M177" s="1496"/>
      <c r="N177" s="1496"/>
      <c r="O177" s="1496"/>
      <c r="P177" s="1496"/>
      <c r="Q177" s="1496"/>
      <c r="R177" s="1496"/>
      <c r="S177" s="1496"/>
      <c r="T177" s="1496"/>
      <c r="U177" s="1496"/>
      <c r="V177" s="1496"/>
      <c r="W177" s="1496"/>
      <c r="X177" s="1497"/>
      <c r="Y177" s="1498"/>
      <c r="Z177" s="1496"/>
      <c r="AA177" s="1496"/>
    </row>
    <row r="178" spans="10:27" s="1509" customFormat="1">
      <c r="J178" s="1742"/>
      <c r="K178" s="1496"/>
      <c r="L178" s="1496"/>
      <c r="M178" s="1496"/>
      <c r="N178" s="1496"/>
      <c r="O178" s="1496"/>
      <c r="P178" s="1496"/>
      <c r="Q178" s="1496"/>
      <c r="R178" s="1496"/>
      <c r="S178" s="1496"/>
      <c r="T178" s="1496"/>
      <c r="U178" s="1496"/>
      <c r="V178" s="1496"/>
      <c r="W178" s="1496"/>
      <c r="X178" s="1497"/>
      <c r="Y178" s="1498"/>
      <c r="Z178" s="1496"/>
      <c r="AA178" s="1496"/>
    </row>
    <row r="179" spans="10:27" s="1509" customFormat="1">
      <c r="J179" s="1742"/>
      <c r="K179" s="1496"/>
      <c r="L179" s="1496"/>
      <c r="M179" s="1496"/>
      <c r="N179" s="1496"/>
      <c r="O179" s="1496"/>
      <c r="P179" s="1496"/>
      <c r="Q179" s="1496"/>
      <c r="R179" s="1496"/>
      <c r="S179" s="1496"/>
      <c r="T179" s="1496"/>
      <c r="U179" s="1496"/>
      <c r="V179" s="1496"/>
      <c r="W179" s="1496"/>
      <c r="X179" s="1497"/>
      <c r="Y179" s="1498"/>
      <c r="Z179" s="1496"/>
      <c r="AA179" s="1496"/>
    </row>
    <row r="180" spans="10:27" s="1509" customFormat="1">
      <c r="J180" s="1742"/>
      <c r="K180" s="1496"/>
      <c r="L180" s="1496"/>
      <c r="M180" s="1496"/>
      <c r="N180" s="1496"/>
      <c r="O180" s="1496"/>
      <c r="P180" s="1496"/>
      <c r="Q180" s="1496"/>
      <c r="R180" s="1496"/>
      <c r="S180" s="1496"/>
      <c r="T180" s="1496"/>
      <c r="U180" s="1496"/>
      <c r="V180" s="1496"/>
      <c r="W180" s="1496"/>
      <c r="X180" s="1497"/>
      <c r="Y180" s="1498"/>
      <c r="Z180" s="1496"/>
      <c r="AA180" s="1496"/>
    </row>
    <row r="181" spans="10:27" s="1509" customFormat="1">
      <c r="J181" s="1742"/>
      <c r="K181" s="1496"/>
      <c r="L181" s="1496"/>
      <c r="M181" s="1496"/>
      <c r="N181" s="1496"/>
      <c r="O181" s="1496"/>
      <c r="P181" s="1496"/>
      <c r="Q181" s="1496"/>
      <c r="R181" s="1496"/>
      <c r="S181" s="1496"/>
      <c r="T181" s="1496"/>
      <c r="U181" s="1496"/>
      <c r="V181" s="1496"/>
      <c r="W181" s="1496"/>
      <c r="X181" s="1497"/>
      <c r="Y181" s="1498"/>
      <c r="Z181" s="1496"/>
      <c r="AA181" s="1496"/>
    </row>
    <row r="182" spans="10:27" s="1509" customFormat="1">
      <c r="J182" s="1742"/>
      <c r="K182" s="1496"/>
      <c r="L182" s="1496"/>
      <c r="M182" s="1496"/>
      <c r="N182" s="1496"/>
      <c r="O182" s="1496"/>
      <c r="P182" s="1496"/>
      <c r="Q182" s="1496"/>
      <c r="R182" s="1496"/>
      <c r="S182" s="1496"/>
      <c r="T182" s="1496"/>
      <c r="U182" s="1496"/>
      <c r="V182" s="1496"/>
      <c r="W182" s="1496"/>
      <c r="X182" s="1497"/>
      <c r="Y182" s="1498"/>
      <c r="Z182" s="1496"/>
      <c r="AA182" s="1496"/>
    </row>
    <row r="183" spans="10:27" s="1509" customFormat="1">
      <c r="J183" s="1742"/>
      <c r="K183" s="1496"/>
      <c r="L183" s="1496"/>
      <c r="M183" s="1496"/>
      <c r="N183" s="1496"/>
      <c r="O183" s="1496"/>
      <c r="P183" s="1496"/>
      <c r="Q183" s="1496"/>
      <c r="R183" s="1496"/>
      <c r="S183" s="1496"/>
      <c r="T183" s="1496"/>
      <c r="U183" s="1496"/>
      <c r="V183" s="1496"/>
      <c r="W183" s="1496"/>
      <c r="X183" s="1497"/>
      <c r="Y183" s="1498"/>
      <c r="Z183" s="1496"/>
      <c r="AA183" s="1496"/>
    </row>
    <row r="184" spans="10:27" s="1509" customFormat="1">
      <c r="J184" s="1742"/>
      <c r="K184" s="1496"/>
      <c r="L184" s="1496"/>
      <c r="M184" s="1496"/>
      <c r="N184" s="1496"/>
      <c r="O184" s="1496"/>
      <c r="P184" s="1496"/>
      <c r="Q184" s="1496"/>
      <c r="R184" s="1496"/>
      <c r="S184" s="1496"/>
      <c r="T184" s="1496"/>
      <c r="U184" s="1496"/>
      <c r="V184" s="1496"/>
      <c r="W184" s="1496"/>
      <c r="X184" s="1497"/>
      <c r="Y184" s="1498"/>
      <c r="Z184" s="1496"/>
      <c r="AA184" s="1496"/>
    </row>
    <row r="185" spans="10:27" s="1509" customFormat="1">
      <c r="J185" s="1742"/>
      <c r="K185" s="1496"/>
      <c r="L185" s="1496"/>
      <c r="M185" s="1496"/>
      <c r="N185" s="1496"/>
      <c r="O185" s="1496"/>
      <c r="P185" s="1496"/>
      <c r="Q185" s="1496"/>
      <c r="R185" s="1496"/>
      <c r="S185" s="1496"/>
      <c r="T185" s="1496"/>
      <c r="U185" s="1496"/>
      <c r="V185" s="1496"/>
      <c r="W185" s="1496"/>
      <c r="X185" s="1497"/>
      <c r="Y185" s="1498"/>
      <c r="Z185" s="1496"/>
      <c r="AA185" s="1496"/>
    </row>
    <row r="186" spans="10:27" s="1509" customFormat="1">
      <c r="J186" s="1742"/>
      <c r="K186" s="1496"/>
      <c r="L186" s="1496"/>
      <c r="M186" s="1496"/>
      <c r="N186" s="1496"/>
      <c r="O186" s="1496"/>
      <c r="P186" s="1496"/>
      <c r="Q186" s="1496"/>
      <c r="R186" s="1496"/>
      <c r="S186" s="1496"/>
      <c r="T186" s="1496"/>
      <c r="U186" s="1496"/>
      <c r="V186" s="1496"/>
      <c r="W186" s="1496"/>
      <c r="X186" s="1497"/>
      <c r="Y186" s="1498"/>
      <c r="Z186" s="1496"/>
      <c r="AA186" s="1496"/>
    </row>
    <row r="187" spans="10:27" s="1509" customFormat="1">
      <c r="J187" s="1742"/>
      <c r="K187" s="1496"/>
      <c r="L187" s="1496"/>
      <c r="M187" s="1496"/>
      <c r="N187" s="1496"/>
      <c r="O187" s="1496"/>
      <c r="P187" s="1496"/>
      <c r="Q187" s="1496"/>
      <c r="R187" s="1496"/>
      <c r="S187" s="1496"/>
      <c r="T187" s="1496"/>
      <c r="U187" s="1496"/>
      <c r="V187" s="1496"/>
      <c r="W187" s="1496"/>
      <c r="X187" s="1497"/>
      <c r="Y187" s="1498"/>
      <c r="Z187" s="1496"/>
      <c r="AA187" s="1496"/>
    </row>
    <row r="188" spans="10:27" s="1509" customFormat="1">
      <c r="J188" s="1742"/>
      <c r="K188" s="1496"/>
      <c r="L188" s="1496"/>
      <c r="M188" s="1496"/>
      <c r="N188" s="1496"/>
      <c r="O188" s="1496"/>
      <c r="P188" s="1496"/>
      <c r="Q188" s="1496"/>
      <c r="R188" s="1496"/>
      <c r="S188" s="1496"/>
      <c r="T188" s="1496"/>
      <c r="U188" s="1496"/>
      <c r="V188" s="1496"/>
      <c r="W188" s="1496"/>
      <c r="X188" s="1497"/>
      <c r="Y188" s="1498"/>
      <c r="Z188" s="1496"/>
      <c r="AA188" s="1496"/>
    </row>
    <row r="189" spans="10:27" s="1509" customFormat="1">
      <c r="J189" s="1742"/>
      <c r="K189" s="1496"/>
      <c r="L189" s="1496"/>
      <c r="M189" s="1496"/>
      <c r="N189" s="1496"/>
      <c r="O189" s="1496"/>
      <c r="P189" s="1496"/>
      <c r="Q189" s="1496"/>
      <c r="R189" s="1496"/>
      <c r="S189" s="1496"/>
      <c r="T189" s="1496"/>
      <c r="U189" s="1496"/>
      <c r="V189" s="1496"/>
      <c r="W189" s="1496"/>
      <c r="X189" s="1497"/>
      <c r="Y189" s="1498"/>
      <c r="Z189" s="1496"/>
      <c r="AA189" s="1496"/>
    </row>
    <row r="190" spans="10:27" s="1509" customFormat="1">
      <c r="J190" s="1742"/>
      <c r="K190" s="1496"/>
      <c r="L190" s="1496"/>
      <c r="M190" s="1496"/>
      <c r="N190" s="1496"/>
      <c r="O190" s="1496"/>
      <c r="P190" s="1496"/>
      <c r="Q190" s="1496"/>
      <c r="R190" s="1496"/>
      <c r="S190" s="1496"/>
      <c r="T190" s="1496"/>
      <c r="U190" s="1496"/>
      <c r="V190" s="1496"/>
      <c r="W190" s="1496"/>
      <c r="X190" s="1497"/>
      <c r="Y190" s="1498"/>
      <c r="Z190" s="1496"/>
      <c r="AA190" s="1496"/>
    </row>
    <row r="191" spans="10:27" s="1509" customFormat="1">
      <c r="J191" s="1742"/>
      <c r="K191" s="1496"/>
      <c r="L191" s="1496"/>
      <c r="M191" s="1496"/>
      <c r="N191" s="1496"/>
      <c r="O191" s="1496"/>
      <c r="P191" s="1496"/>
      <c r="Q191" s="1496"/>
      <c r="R191" s="1496"/>
      <c r="S191" s="1496"/>
      <c r="T191" s="1496"/>
      <c r="U191" s="1496"/>
      <c r="V191" s="1496"/>
      <c r="W191" s="1496"/>
      <c r="X191" s="1497"/>
      <c r="Y191" s="1498"/>
      <c r="Z191" s="1496"/>
      <c r="AA191" s="1496"/>
    </row>
    <row r="192" spans="10:27" s="1509" customFormat="1">
      <c r="J192" s="1742"/>
      <c r="K192" s="1496"/>
      <c r="L192" s="1496"/>
      <c r="M192" s="1496"/>
      <c r="N192" s="1496"/>
      <c r="O192" s="1496"/>
      <c r="P192" s="1496"/>
      <c r="Q192" s="1496"/>
      <c r="R192" s="1496"/>
      <c r="S192" s="1496"/>
      <c r="T192" s="1496"/>
      <c r="U192" s="1496"/>
      <c r="V192" s="1496"/>
      <c r="W192" s="1496"/>
      <c r="X192" s="1497"/>
      <c r="Y192" s="1498"/>
      <c r="Z192" s="1496"/>
      <c r="AA192" s="1496"/>
    </row>
    <row r="193" spans="10:27" s="1509" customFormat="1">
      <c r="J193" s="1742"/>
      <c r="K193" s="1496"/>
      <c r="L193" s="1496"/>
      <c r="M193" s="1496"/>
      <c r="N193" s="1496"/>
      <c r="O193" s="1496"/>
      <c r="P193" s="1496"/>
      <c r="Q193" s="1496"/>
      <c r="R193" s="1496"/>
      <c r="S193" s="1496"/>
      <c r="T193" s="1496"/>
      <c r="U193" s="1496"/>
      <c r="V193" s="1496"/>
      <c r="W193" s="1496"/>
      <c r="X193" s="1497"/>
      <c r="Y193" s="1498"/>
      <c r="Z193" s="1496"/>
      <c r="AA193" s="1496"/>
    </row>
    <row r="194" spans="10:27" s="1509" customFormat="1">
      <c r="J194" s="1742"/>
      <c r="K194" s="1496"/>
      <c r="L194" s="1496"/>
      <c r="M194" s="1496"/>
      <c r="N194" s="1496"/>
      <c r="O194" s="1496"/>
      <c r="P194" s="1496"/>
      <c r="Q194" s="1496"/>
      <c r="R194" s="1496"/>
      <c r="S194" s="1496"/>
      <c r="T194" s="1496"/>
      <c r="U194" s="1496"/>
      <c r="V194" s="1496"/>
      <c r="W194" s="1496"/>
      <c r="X194" s="1497"/>
      <c r="Y194" s="1498"/>
      <c r="Z194" s="1496"/>
      <c r="AA194" s="1496"/>
    </row>
    <row r="195" spans="10:27" s="1509" customFormat="1">
      <c r="J195" s="1742"/>
      <c r="K195" s="1496"/>
      <c r="L195" s="1496"/>
      <c r="M195" s="1496"/>
      <c r="N195" s="1496"/>
      <c r="O195" s="1496"/>
      <c r="P195" s="1496"/>
      <c r="Q195" s="1496"/>
      <c r="R195" s="1496"/>
      <c r="S195" s="1496"/>
      <c r="T195" s="1496"/>
      <c r="U195" s="1496"/>
      <c r="V195" s="1496"/>
      <c r="W195" s="1496"/>
      <c r="X195" s="1497"/>
      <c r="Y195" s="1498"/>
      <c r="Z195" s="1496"/>
      <c r="AA195" s="1496"/>
    </row>
    <row r="196" spans="10:27" s="1509" customFormat="1">
      <c r="J196" s="1742"/>
      <c r="K196" s="1496"/>
      <c r="L196" s="1496"/>
      <c r="M196" s="1496"/>
      <c r="N196" s="1496"/>
      <c r="O196" s="1496"/>
      <c r="P196" s="1496"/>
      <c r="Q196" s="1496"/>
      <c r="R196" s="1496"/>
      <c r="S196" s="1496"/>
      <c r="T196" s="1496"/>
      <c r="U196" s="1496"/>
      <c r="V196" s="1496"/>
      <c r="W196" s="1496"/>
      <c r="X196" s="1497"/>
      <c r="Y196" s="1498"/>
      <c r="Z196" s="1496"/>
      <c r="AA196" s="1496"/>
    </row>
    <row r="197" spans="10:27" s="1509" customFormat="1">
      <c r="J197" s="1742"/>
      <c r="K197" s="1496"/>
      <c r="L197" s="1496"/>
      <c r="M197" s="1496"/>
      <c r="N197" s="1496"/>
      <c r="O197" s="1496"/>
      <c r="P197" s="1496"/>
      <c r="Q197" s="1496"/>
      <c r="R197" s="1496"/>
      <c r="S197" s="1496"/>
      <c r="T197" s="1496"/>
      <c r="U197" s="1496"/>
      <c r="V197" s="1496"/>
      <c r="W197" s="1496"/>
      <c r="X197" s="1497"/>
      <c r="Y197" s="1498"/>
      <c r="Z197" s="1496"/>
      <c r="AA197" s="1496"/>
    </row>
    <row r="198" spans="10:27" s="1509" customFormat="1">
      <c r="J198" s="1742"/>
      <c r="K198" s="1496"/>
      <c r="L198" s="1496"/>
      <c r="M198" s="1496"/>
      <c r="N198" s="1496"/>
      <c r="O198" s="1496"/>
      <c r="P198" s="1496"/>
      <c r="Q198" s="1496"/>
      <c r="R198" s="1496"/>
      <c r="S198" s="1496"/>
      <c r="T198" s="1496"/>
      <c r="U198" s="1496"/>
      <c r="V198" s="1496"/>
      <c r="W198" s="1496"/>
      <c r="X198" s="1497"/>
      <c r="Y198" s="1498"/>
      <c r="Z198" s="1496"/>
      <c r="AA198" s="1496"/>
    </row>
    <row r="199" spans="10:27" s="1509" customFormat="1">
      <c r="J199" s="1742"/>
      <c r="K199" s="1496"/>
      <c r="L199" s="1496"/>
      <c r="M199" s="1496"/>
      <c r="N199" s="1496"/>
      <c r="O199" s="1496"/>
      <c r="P199" s="1496"/>
      <c r="Q199" s="1496"/>
      <c r="R199" s="1496"/>
      <c r="S199" s="1496"/>
      <c r="T199" s="1496"/>
      <c r="U199" s="1496"/>
      <c r="V199" s="1496"/>
      <c r="W199" s="1496"/>
      <c r="X199" s="1497"/>
      <c r="Y199" s="1498"/>
      <c r="Z199" s="1496"/>
      <c r="AA199" s="1496"/>
    </row>
    <row r="200" spans="10:27" s="1509" customFormat="1">
      <c r="J200" s="1742"/>
      <c r="K200" s="1496"/>
      <c r="L200" s="1496"/>
      <c r="M200" s="1496"/>
      <c r="N200" s="1496"/>
      <c r="O200" s="1496"/>
      <c r="P200" s="1496"/>
      <c r="Q200" s="1496"/>
      <c r="R200" s="1496"/>
      <c r="S200" s="1496"/>
      <c r="T200" s="1496"/>
      <c r="U200" s="1496"/>
      <c r="V200" s="1496"/>
      <c r="W200" s="1496"/>
      <c r="X200" s="1497"/>
      <c r="Y200" s="1498"/>
      <c r="Z200" s="1496"/>
      <c r="AA200" s="1496"/>
    </row>
    <row r="201" spans="10:27" s="1509" customFormat="1">
      <c r="J201" s="1742"/>
      <c r="K201" s="1496"/>
      <c r="L201" s="1496"/>
      <c r="M201" s="1496"/>
      <c r="N201" s="1496"/>
      <c r="O201" s="1496"/>
      <c r="P201" s="1496"/>
      <c r="Q201" s="1496"/>
      <c r="R201" s="1496"/>
      <c r="S201" s="1496"/>
      <c r="T201" s="1496"/>
      <c r="U201" s="1496"/>
      <c r="V201" s="1496"/>
      <c r="W201" s="1496"/>
      <c r="X201" s="1497"/>
      <c r="Y201" s="1498"/>
      <c r="Z201" s="1496"/>
      <c r="AA201" s="1496"/>
    </row>
    <row r="202" spans="10:27" s="1509" customFormat="1">
      <c r="J202" s="1742"/>
      <c r="K202" s="1496"/>
      <c r="L202" s="1496"/>
      <c r="M202" s="1496"/>
      <c r="N202" s="1496"/>
      <c r="O202" s="1496"/>
      <c r="P202" s="1496"/>
      <c r="Q202" s="1496"/>
      <c r="R202" s="1496"/>
      <c r="S202" s="1496"/>
      <c r="T202" s="1496"/>
      <c r="U202" s="1496"/>
      <c r="V202" s="1496"/>
      <c r="W202" s="1496"/>
      <c r="X202" s="1497"/>
      <c r="Y202" s="1498"/>
      <c r="Z202" s="1496"/>
      <c r="AA202" s="1496"/>
    </row>
    <row r="203" spans="10:27" s="1509" customFormat="1">
      <c r="J203" s="1742"/>
      <c r="K203" s="1496"/>
      <c r="L203" s="1496"/>
      <c r="M203" s="1496"/>
      <c r="N203" s="1496"/>
      <c r="O203" s="1496"/>
      <c r="P203" s="1496"/>
      <c r="Q203" s="1496"/>
      <c r="R203" s="1496"/>
      <c r="S203" s="1496"/>
      <c r="T203" s="1496"/>
      <c r="U203" s="1496"/>
      <c r="V203" s="1496"/>
      <c r="W203" s="1496"/>
      <c r="X203" s="1497"/>
      <c r="Y203" s="1498"/>
      <c r="Z203" s="1496"/>
      <c r="AA203" s="1496"/>
    </row>
    <row r="204" spans="10:27" s="1509" customFormat="1">
      <c r="J204" s="1742"/>
      <c r="K204" s="1496"/>
      <c r="L204" s="1496"/>
      <c r="M204" s="1496"/>
      <c r="N204" s="1496"/>
      <c r="O204" s="1496"/>
      <c r="P204" s="1496"/>
      <c r="Q204" s="1496"/>
      <c r="R204" s="1496"/>
      <c r="S204" s="1496"/>
      <c r="T204" s="1496"/>
      <c r="U204" s="1496"/>
      <c r="V204" s="1496"/>
      <c r="W204" s="1496"/>
      <c r="X204" s="1497"/>
      <c r="Y204" s="1498"/>
      <c r="Z204" s="1496"/>
      <c r="AA204" s="1496"/>
    </row>
    <row r="205" spans="10:27" s="1509" customFormat="1">
      <c r="J205" s="1742"/>
      <c r="K205" s="1496"/>
      <c r="L205" s="1496"/>
      <c r="M205" s="1496"/>
      <c r="N205" s="1496"/>
      <c r="O205" s="1496"/>
      <c r="P205" s="1496"/>
      <c r="Q205" s="1496"/>
      <c r="R205" s="1496"/>
      <c r="S205" s="1496"/>
      <c r="T205" s="1496"/>
      <c r="U205" s="1496"/>
      <c r="V205" s="1496"/>
      <c r="W205" s="1496"/>
      <c r="X205" s="1497"/>
      <c r="Y205" s="1498"/>
      <c r="Z205" s="1496"/>
      <c r="AA205" s="1496"/>
    </row>
    <row r="206" spans="10:27" s="1509" customFormat="1">
      <c r="J206" s="1742"/>
      <c r="K206" s="1496"/>
      <c r="L206" s="1496"/>
      <c r="M206" s="1496"/>
      <c r="N206" s="1496"/>
      <c r="O206" s="1496"/>
      <c r="P206" s="1496"/>
      <c r="Q206" s="1496"/>
      <c r="R206" s="1496"/>
      <c r="S206" s="1496"/>
      <c r="T206" s="1496"/>
      <c r="U206" s="1496"/>
      <c r="V206" s="1496"/>
      <c r="W206" s="1496"/>
      <c r="X206" s="1497"/>
      <c r="Y206" s="1498"/>
      <c r="Z206" s="1496"/>
      <c r="AA206" s="1496"/>
    </row>
    <row r="207" spans="10:27" s="1509" customFormat="1">
      <c r="J207" s="1742"/>
      <c r="K207" s="1496"/>
      <c r="L207" s="1496"/>
      <c r="M207" s="1496"/>
      <c r="N207" s="1496"/>
      <c r="O207" s="1496"/>
      <c r="P207" s="1496"/>
      <c r="Q207" s="1496"/>
      <c r="R207" s="1496"/>
      <c r="S207" s="1496"/>
      <c r="T207" s="1496"/>
      <c r="U207" s="1496"/>
      <c r="V207" s="1496"/>
      <c r="W207" s="1496"/>
      <c r="X207" s="1497"/>
      <c r="Y207" s="1498"/>
      <c r="Z207" s="1496"/>
      <c r="AA207" s="1496"/>
    </row>
    <row r="208" spans="10:27" s="1509" customFormat="1">
      <c r="J208" s="1742"/>
      <c r="K208" s="1496"/>
      <c r="L208" s="1496"/>
      <c r="M208" s="1496"/>
      <c r="N208" s="1496"/>
      <c r="O208" s="1496"/>
      <c r="P208" s="1496"/>
      <c r="Q208" s="1496"/>
      <c r="R208" s="1496"/>
      <c r="S208" s="1496"/>
      <c r="T208" s="1496"/>
      <c r="U208" s="1496"/>
      <c r="V208" s="1496"/>
      <c r="W208" s="1496"/>
      <c r="X208" s="1497"/>
      <c r="Y208" s="1498"/>
      <c r="Z208" s="1496"/>
      <c r="AA208" s="1496"/>
    </row>
    <row r="209" spans="10:27" s="1509" customFormat="1">
      <c r="J209" s="1742"/>
      <c r="K209" s="1496"/>
      <c r="L209" s="1496"/>
      <c r="M209" s="1496"/>
      <c r="N209" s="1496"/>
      <c r="O209" s="1496"/>
      <c r="P209" s="1496"/>
      <c r="Q209" s="1496"/>
      <c r="R209" s="1496"/>
      <c r="S209" s="1496"/>
      <c r="T209" s="1496"/>
      <c r="U209" s="1496"/>
      <c r="V209" s="1496"/>
      <c r="W209" s="1496"/>
      <c r="X209" s="1497"/>
      <c r="Y209" s="1498"/>
      <c r="Z209" s="1496"/>
      <c r="AA209" s="1496"/>
    </row>
    <row r="210" spans="10:27" s="1509" customFormat="1">
      <c r="J210" s="1742"/>
      <c r="K210" s="1496"/>
      <c r="L210" s="1496"/>
      <c r="M210" s="1496"/>
      <c r="N210" s="1496"/>
      <c r="O210" s="1496"/>
      <c r="P210" s="1496"/>
      <c r="Q210" s="1496"/>
      <c r="R210" s="1496"/>
      <c r="S210" s="1496"/>
      <c r="T210" s="1496"/>
      <c r="U210" s="1496"/>
      <c r="V210" s="1496"/>
      <c r="W210" s="1496"/>
      <c r="X210" s="1497"/>
      <c r="Y210" s="1498"/>
      <c r="Z210" s="1496"/>
      <c r="AA210" s="1496"/>
    </row>
    <row r="211" spans="10:27" s="1509" customFormat="1">
      <c r="J211" s="1742"/>
      <c r="K211" s="1496"/>
      <c r="L211" s="1496"/>
      <c r="M211" s="1496"/>
      <c r="N211" s="1496"/>
      <c r="O211" s="1496"/>
      <c r="P211" s="1496"/>
      <c r="Q211" s="1496"/>
      <c r="R211" s="1496"/>
      <c r="S211" s="1496"/>
      <c r="T211" s="1496"/>
      <c r="U211" s="1496"/>
      <c r="V211" s="1496"/>
      <c r="W211" s="1496"/>
      <c r="X211" s="1497"/>
      <c r="Y211" s="1498"/>
      <c r="Z211" s="1496"/>
      <c r="AA211" s="1496"/>
    </row>
    <row r="212" spans="10:27" s="1509" customFormat="1">
      <c r="J212" s="1742"/>
      <c r="K212" s="1496"/>
      <c r="L212" s="1496"/>
      <c r="M212" s="1496"/>
      <c r="N212" s="1496"/>
      <c r="O212" s="1496"/>
      <c r="P212" s="1496"/>
      <c r="Q212" s="1496"/>
      <c r="R212" s="1496"/>
      <c r="S212" s="1496"/>
      <c r="T212" s="1496"/>
      <c r="U212" s="1496"/>
      <c r="V212" s="1496"/>
      <c r="W212" s="1496"/>
      <c r="X212" s="1497"/>
      <c r="Y212" s="1498"/>
      <c r="Z212" s="1496"/>
      <c r="AA212" s="1496"/>
    </row>
    <row r="213" spans="10:27" s="1509" customFormat="1">
      <c r="J213" s="1742"/>
      <c r="K213" s="1496"/>
      <c r="L213" s="1496"/>
      <c r="M213" s="1496"/>
      <c r="N213" s="1496"/>
      <c r="O213" s="1496"/>
      <c r="P213" s="1496"/>
      <c r="Q213" s="1496"/>
      <c r="R213" s="1496"/>
      <c r="S213" s="1496"/>
      <c r="T213" s="1496"/>
      <c r="U213" s="1496"/>
      <c r="V213" s="1496"/>
      <c r="W213" s="1496"/>
      <c r="X213" s="1497"/>
      <c r="Y213" s="1498"/>
      <c r="Z213" s="1496"/>
      <c r="AA213" s="1496"/>
    </row>
    <row r="214" spans="10:27" s="1509" customFormat="1">
      <c r="J214" s="1742"/>
      <c r="K214" s="1496"/>
      <c r="L214" s="1496"/>
      <c r="M214" s="1496"/>
      <c r="N214" s="1496"/>
      <c r="O214" s="1496"/>
      <c r="P214" s="1496"/>
      <c r="Q214" s="1496"/>
      <c r="R214" s="1496"/>
      <c r="S214" s="1496"/>
      <c r="T214" s="1496"/>
      <c r="U214" s="1496"/>
      <c r="V214" s="1496"/>
      <c r="W214" s="1496"/>
      <c r="X214" s="1497"/>
      <c r="Y214" s="1498"/>
      <c r="Z214" s="1496"/>
      <c r="AA214" s="1496"/>
    </row>
    <row r="215" spans="10:27" s="1509" customFormat="1">
      <c r="J215" s="1742"/>
      <c r="K215" s="1496"/>
      <c r="L215" s="1496"/>
      <c r="M215" s="1496"/>
      <c r="N215" s="1496"/>
      <c r="O215" s="1496"/>
      <c r="P215" s="1496"/>
      <c r="Q215" s="1496"/>
      <c r="R215" s="1496"/>
      <c r="S215" s="1496"/>
      <c r="T215" s="1496"/>
      <c r="U215" s="1496"/>
      <c r="V215" s="1496"/>
      <c r="W215" s="1496"/>
      <c r="X215" s="1497"/>
      <c r="Y215" s="1498"/>
      <c r="Z215" s="1496"/>
      <c r="AA215" s="1496"/>
    </row>
    <row r="216" spans="10:27" s="1509" customFormat="1">
      <c r="J216" s="1742"/>
      <c r="K216" s="1496"/>
      <c r="L216" s="1496"/>
      <c r="M216" s="1496"/>
      <c r="N216" s="1496"/>
      <c r="O216" s="1496"/>
      <c r="P216" s="1496"/>
      <c r="Q216" s="1496"/>
      <c r="R216" s="1496"/>
      <c r="S216" s="1496"/>
      <c r="T216" s="1496"/>
      <c r="U216" s="1496"/>
      <c r="V216" s="1496"/>
      <c r="W216" s="1496"/>
      <c r="X216" s="1497"/>
      <c r="Y216" s="1498"/>
      <c r="Z216" s="1496"/>
      <c r="AA216" s="1496"/>
    </row>
    <row r="217" spans="10:27" s="1509" customFormat="1">
      <c r="J217" s="1742"/>
      <c r="K217" s="1496"/>
      <c r="L217" s="1496"/>
      <c r="M217" s="1496"/>
      <c r="N217" s="1496"/>
      <c r="O217" s="1496"/>
      <c r="P217" s="1496"/>
      <c r="Q217" s="1496"/>
      <c r="R217" s="1496"/>
      <c r="S217" s="1496"/>
      <c r="T217" s="1496"/>
      <c r="U217" s="1496"/>
      <c r="V217" s="1496"/>
      <c r="W217" s="1496"/>
      <c r="X217" s="1497"/>
      <c r="Y217" s="1498"/>
      <c r="Z217" s="1496"/>
      <c r="AA217" s="1496"/>
    </row>
    <row r="218" spans="10:27" s="1509" customFormat="1">
      <c r="J218" s="1742"/>
      <c r="K218" s="1496"/>
      <c r="L218" s="1496"/>
      <c r="M218" s="1496"/>
      <c r="N218" s="1496"/>
      <c r="O218" s="1496"/>
      <c r="P218" s="1496"/>
      <c r="Q218" s="1496"/>
      <c r="R218" s="1496"/>
      <c r="S218" s="1496"/>
      <c r="T218" s="1496"/>
      <c r="U218" s="1496"/>
      <c r="V218" s="1496"/>
      <c r="W218" s="1496"/>
      <c r="X218" s="1497"/>
      <c r="Y218" s="1498"/>
      <c r="Z218" s="1496"/>
      <c r="AA218" s="1496"/>
    </row>
    <row r="219" spans="10:27" s="1509" customFormat="1">
      <c r="J219" s="1742"/>
      <c r="K219" s="1496"/>
      <c r="L219" s="1496"/>
      <c r="M219" s="1496"/>
      <c r="N219" s="1496"/>
      <c r="O219" s="1496"/>
      <c r="P219" s="1496"/>
      <c r="Q219" s="1496"/>
      <c r="R219" s="1496"/>
      <c r="S219" s="1496"/>
      <c r="T219" s="1496"/>
      <c r="U219" s="1496"/>
      <c r="V219" s="1496"/>
      <c r="W219" s="1496"/>
      <c r="X219" s="1497"/>
      <c r="Y219" s="1498"/>
      <c r="Z219" s="1496"/>
      <c r="AA219" s="1496"/>
    </row>
    <row r="220" spans="10:27" s="1509" customFormat="1">
      <c r="J220" s="1742"/>
      <c r="K220" s="1496"/>
      <c r="L220" s="1496"/>
      <c r="M220" s="1496"/>
      <c r="N220" s="1496"/>
      <c r="O220" s="1496"/>
      <c r="P220" s="1496"/>
      <c r="Q220" s="1496"/>
      <c r="R220" s="1496"/>
      <c r="S220" s="1496"/>
      <c r="T220" s="1496"/>
      <c r="U220" s="1496"/>
      <c r="V220" s="1496"/>
      <c r="W220" s="1496"/>
      <c r="X220" s="1497"/>
      <c r="Y220" s="1498"/>
      <c r="Z220" s="1496"/>
      <c r="AA220" s="1496"/>
    </row>
    <row r="221" spans="10:27" s="1509" customFormat="1">
      <c r="J221" s="1742"/>
      <c r="K221" s="1496"/>
      <c r="L221" s="1496"/>
      <c r="M221" s="1496"/>
      <c r="N221" s="1496"/>
      <c r="O221" s="1496"/>
      <c r="P221" s="1496"/>
      <c r="Q221" s="1496"/>
      <c r="R221" s="1496"/>
      <c r="S221" s="1496"/>
      <c r="T221" s="1496"/>
      <c r="U221" s="1496"/>
      <c r="V221" s="1496"/>
      <c r="W221" s="1496"/>
      <c r="X221" s="1497"/>
      <c r="Y221" s="1498"/>
      <c r="Z221" s="1496"/>
      <c r="AA221" s="1496"/>
    </row>
    <row r="222" spans="10:27" s="1509" customFormat="1">
      <c r="J222" s="1742"/>
      <c r="K222" s="1496"/>
      <c r="L222" s="1496"/>
      <c r="M222" s="1496"/>
      <c r="N222" s="1496"/>
      <c r="O222" s="1496"/>
      <c r="P222" s="1496"/>
      <c r="Q222" s="1496"/>
      <c r="R222" s="1496"/>
      <c r="S222" s="1496"/>
      <c r="T222" s="1496"/>
      <c r="U222" s="1496"/>
      <c r="V222" s="1496"/>
      <c r="W222" s="1496"/>
      <c r="X222" s="1497"/>
      <c r="Y222" s="1498"/>
      <c r="Z222" s="1496"/>
      <c r="AA222" s="1496"/>
    </row>
    <row r="223" spans="10:27" s="1509" customFormat="1">
      <c r="J223" s="1742"/>
      <c r="K223" s="1496"/>
      <c r="L223" s="1496"/>
      <c r="M223" s="1496"/>
      <c r="N223" s="1496"/>
      <c r="O223" s="1496"/>
      <c r="P223" s="1496"/>
      <c r="Q223" s="1496"/>
      <c r="R223" s="1496"/>
      <c r="S223" s="1496"/>
      <c r="T223" s="1496"/>
      <c r="U223" s="1496"/>
      <c r="V223" s="1496"/>
      <c r="W223" s="1496"/>
      <c r="X223" s="1497"/>
      <c r="Y223" s="1498"/>
      <c r="Z223" s="1496"/>
      <c r="AA223" s="1496"/>
    </row>
    <row r="224" spans="10:27" s="1509" customFormat="1">
      <c r="J224" s="1742"/>
      <c r="K224" s="1496"/>
      <c r="L224" s="1496"/>
      <c r="M224" s="1496"/>
      <c r="N224" s="1496"/>
      <c r="O224" s="1496"/>
      <c r="P224" s="1496"/>
      <c r="Q224" s="1496"/>
      <c r="R224" s="1496"/>
      <c r="S224" s="1496"/>
      <c r="T224" s="1496"/>
      <c r="U224" s="1496"/>
      <c r="V224" s="1496"/>
      <c r="W224" s="1496"/>
      <c r="X224" s="1497"/>
      <c r="Y224" s="1498"/>
      <c r="Z224" s="1496"/>
      <c r="AA224" s="1496"/>
    </row>
    <row r="225" spans="10:27" s="1509" customFormat="1">
      <c r="J225" s="1742"/>
      <c r="K225" s="1496"/>
      <c r="L225" s="1496"/>
      <c r="M225" s="1496"/>
      <c r="N225" s="1496"/>
      <c r="O225" s="1496"/>
      <c r="P225" s="1496"/>
      <c r="Q225" s="1496"/>
      <c r="R225" s="1496"/>
      <c r="S225" s="1496"/>
      <c r="T225" s="1496"/>
      <c r="U225" s="1496"/>
      <c r="V225" s="1496"/>
      <c r="W225" s="1496"/>
      <c r="X225" s="1497"/>
      <c r="Y225" s="1498"/>
      <c r="Z225" s="1496"/>
      <c r="AA225" s="1496"/>
    </row>
    <row r="226" spans="10:27" s="1509" customFormat="1">
      <c r="J226" s="1742"/>
      <c r="K226" s="1496"/>
      <c r="L226" s="1496"/>
      <c r="M226" s="1496"/>
      <c r="N226" s="1496"/>
      <c r="O226" s="1496"/>
      <c r="P226" s="1496"/>
      <c r="Q226" s="1496"/>
      <c r="R226" s="1496"/>
      <c r="S226" s="1496"/>
      <c r="T226" s="1496"/>
      <c r="U226" s="1496"/>
      <c r="V226" s="1496"/>
      <c r="W226" s="1496"/>
      <c r="X226" s="1497"/>
      <c r="Y226" s="1498"/>
      <c r="Z226" s="1496"/>
      <c r="AA226" s="1496"/>
    </row>
    <row r="227" spans="10:27" s="1509" customFormat="1">
      <c r="J227" s="1742"/>
      <c r="K227" s="1496"/>
      <c r="L227" s="1496"/>
      <c r="M227" s="1496"/>
      <c r="N227" s="1496"/>
      <c r="O227" s="1496"/>
      <c r="P227" s="1496"/>
      <c r="Q227" s="1496"/>
      <c r="R227" s="1496"/>
      <c r="S227" s="1496"/>
      <c r="T227" s="1496"/>
      <c r="U227" s="1496"/>
      <c r="V227" s="1496"/>
      <c r="W227" s="1496"/>
      <c r="X227" s="1497"/>
      <c r="Y227" s="1498"/>
      <c r="Z227" s="1496"/>
      <c r="AA227" s="1496"/>
    </row>
    <row r="228" spans="10:27" s="1509" customFormat="1">
      <c r="J228" s="1742"/>
      <c r="K228" s="1496"/>
      <c r="L228" s="1496"/>
      <c r="M228" s="1496"/>
      <c r="N228" s="1496"/>
      <c r="O228" s="1496"/>
      <c r="P228" s="1496"/>
      <c r="Q228" s="1496"/>
      <c r="R228" s="1496"/>
      <c r="S228" s="1496"/>
      <c r="T228" s="1496"/>
      <c r="U228" s="1496"/>
      <c r="V228" s="1496"/>
      <c r="W228" s="1496"/>
      <c r="X228" s="1497"/>
      <c r="Y228" s="1498"/>
      <c r="Z228" s="1496"/>
      <c r="AA228" s="1496"/>
    </row>
    <row r="229" spans="10:27" s="1509" customFormat="1">
      <c r="J229" s="1742"/>
      <c r="K229" s="1496"/>
      <c r="L229" s="1496"/>
      <c r="M229" s="1496"/>
      <c r="N229" s="1496"/>
      <c r="O229" s="1496"/>
      <c r="P229" s="1496"/>
      <c r="Q229" s="1496"/>
      <c r="R229" s="1496"/>
      <c r="S229" s="1496"/>
      <c r="T229" s="1496"/>
      <c r="U229" s="1496"/>
      <c r="V229" s="1496"/>
      <c r="W229" s="1496"/>
      <c r="X229" s="1497"/>
      <c r="Y229" s="1498"/>
      <c r="Z229" s="1496"/>
      <c r="AA229" s="1496"/>
    </row>
    <row r="230" spans="10:27" s="1509" customFormat="1">
      <c r="J230" s="1742"/>
      <c r="K230" s="1496"/>
      <c r="L230" s="1496"/>
      <c r="M230" s="1496"/>
      <c r="N230" s="1496"/>
      <c r="O230" s="1496"/>
      <c r="P230" s="1496"/>
      <c r="Q230" s="1496"/>
      <c r="R230" s="1496"/>
      <c r="S230" s="1496"/>
      <c r="T230" s="1496"/>
      <c r="U230" s="1496"/>
      <c r="V230" s="1496"/>
      <c r="W230" s="1496"/>
      <c r="X230" s="1497"/>
      <c r="Y230" s="1498"/>
      <c r="Z230" s="1496"/>
      <c r="AA230" s="1496"/>
    </row>
    <row r="231" spans="10:27" s="1509" customFormat="1">
      <c r="J231" s="1742"/>
      <c r="K231" s="1496"/>
      <c r="L231" s="1496"/>
      <c r="M231" s="1496"/>
      <c r="N231" s="1496"/>
      <c r="O231" s="1496"/>
      <c r="P231" s="1496"/>
      <c r="Q231" s="1496"/>
      <c r="R231" s="1496"/>
      <c r="S231" s="1496"/>
      <c r="T231" s="1496"/>
      <c r="U231" s="1496"/>
      <c r="V231" s="1496"/>
      <c r="W231" s="1496"/>
      <c r="X231" s="1497"/>
      <c r="Y231" s="1498"/>
      <c r="Z231" s="1496"/>
      <c r="AA231" s="1496"/>
    </row>
    <row r="232" spans="10:27" s="1509" customFormat="1">
      <c r="J232" s="1742"/>
      <c r="K232" s="1496"/>
      <c r="L232" s="1496"/>
      <c r="M232" s="1496"/>
      <c r="N232" s="1496"/>
      <c r="O232" s="1496"/>
      <c r="P232" s="1496"/>
      <c r="Q232" s="1496"/>
      <c r="R232" s="1496"/>
      <c r="S232" s="1496"/>
      <c r="T232" s="1496"/>
      <c r="U232" s="1496"/>
      <c r="V232" s="1496"/>
      <c r="W232" s="1496"/>
      <c r="X232" s="1497"/>
      <c r="Y232" s="1498"/>
      <c r="Z232" s="1496"/>
      <c r="AA232" s="1496"/>
    </row>
    <row r="233" spans="10:27" s="1509" customFormat="1">
      <c r="J233" s="1742"/>
      <c r="K233" s="1496"/>
      <c r="L233" s="1496"/>
      <c r="M233" s="1496"/>
      <c r="N233" s="1496"/>
      <c r="O233" s="1496"/>
      <c r="P233" s="1496"/>
      <c r="Q233" s="1496"/>
      <c r="R233" s="1496"/>
      <c r="S233" s="1496"/>
      <c r="T233" s="1496"/>
      <c r="U233" s="1496"/>
      <c r="V233" s="1496"/>
      <c r="W233" s="1496"/>
      <c r="X233" s="1497"/>
      <c r="Y233" s="1498"/>
      <c r="Z233" s="1496"/>
      <c r="AA233" s="1496"/>
    </row>
    <row r="234" spans="10:27" s="1509" customFormat="1">
      <c r="J234" s="1742"/>
      <c r="K234" s="1496"/>
      <c r="L234" s="1496"/>
      <c r="M234" s="1496"/>
      <c r="N234" s="1496"/>
      <c r="O234" s="1496"/>
      <c r="P234" s="1496"/>
      <c r="Q234" s="1496"/>
      <c r="R234" s="1496"/>
      <c r="S234" s="1496"/>
      <c r="T234" s="1496"/>
      <c r="U234" s="1496"/>
      <c r="V234" s="1496"/>
      <c r="W234" s="1496"/>
      <c r="X234" s="1497"/>
      <c r="Y234" s="1498"/>
      <c r="Z234" s="1496"/>
      <c r="AA234" s="1496"/>
    </row>
    <row r="235" spans="10:27" s="1509" customFormat="1">
      <c r="J235" s="1742"/>
      <c r="K235" s="1496"/>
      <c r="L235" s="1496"/>
      <c r="M235" s="1496"/>
      <c r="N235" s="1496"/>
      <c r="O235" s="1496"/>
      <c r="P235" s="1496"/>
      <c r="Q235" s="1496"/>
      <c r="R235" s="1496"/>
      <c r="S235" s="1496"/>
      <c r="T235" s="1496"/>
      <c r="U235" s="1496"/>
      <c r="V235" s="1496"/>
      <c r="W235" s="1496"/>
      <c r="X235" s="1497"/>
      <c r="Y235" s="1498"/>
      <c r="Z235" s="1496"/>
      <c r="AA235" s="1496"/>
    </row>
    <row r="236" spans="10:27" s="1509" customFormat="1">
      <c r="J236" s="1742"/>
      <c r="K236" s="1496"/>
      <c r="L236" s="1496"/>
      <c r="M236" s="1496"/>
      <c r="N236" s="1496"/>
      <c r="O236" s="1496"/>
      <c r="P236" s="1496"/>
      <c r="Q236" s="1496"/>
      <c r="R236" s="1496"/>
      <c r="S236" s="1496"/>
      <c r="T236" s="1496"/>
      <c r="U236" s="1496"/>
      <c r="V236" s="1496"/>
      <c r="W236" s="1496"/>
      <c r="X236" s="1497"/>
      <c r="Y236" s="1498"/>
      <c r="Z236" s="1496"/>
      <c r="AA236" s="1496"/>
    </row>
    <row r="237" spans="10:27" s="1509" customFormat="1">
      <c r="J237" s="1742"/>
      <c r="K237" s="1496"/>
      <c r="L237" s="1496"/>
      <c r="M237" s="1496"/>
      <c r="N237" s="1496"/>
      <c r="O237" s="1496"/>
      <c r="P237" s="1496"/>
      <c r="Q237" s="1496"/>
      <c r="R237" s="1496"/>
      <c r="S237" s="1496"/>
      <c r="T237" s="1496"/>
      <c r="U237" s="1496"/>
      <c r="V237" s="1496"/>
      <c r="W237" s="1496"/>
      <c r="X237" s="1497"/>
      <c r="Y237" s="1498"/>
      <c r="Z237" s="1496"/>
      <c r="AA237" s="1496"/>
    </row>
    <row r="238" spans="10:27" s="1509" customFormat="1">
      <c r="J238" s="1742"/>
      <c r="K238" s="1496"/>
      <c r="L238" s="1496"/>
      <c r="M238" s="1496"/>
      <c r="N238" s="1496"/>
      <c r="O238" s="1496"/>
      <c r="P238" s="1496"/>
      <c r="Q238" s="1496"/>
      <c r="R238" s="1496"/>
      <c r="S238" s="1496"/>
      <c r="T238" s="1496"/>
      <c r="U238" s="1496"/>
      <c r="V238" s="1496"/>
      <c r="W238" s="1496"/>
      <c r="X238" s="1497"/>
      <c r="Y238" s="1498"/>
      <c r="Z238" s="1496"/>
      <c r="AA238" s="1496"/>
    </row>
    <row r="239" spans="10:27" s="1509" customFormat="1">
      <c r="J239" s="1742"/>
      <c r="K239" s="1496"/>
      <c r="L239" s="1496"/>
      <c r="M239" s="1496"/>
      <c r="N239" s="1496"/>
      <c r="O239" s="1496"/>
      <c r="P239" s="1496"/>
      <c r="Q239" s="1496"/>
      <c r="R239" s="1496"/>
      <c r="S239" s="1496"/>
      <c r="T239" s="1496"/>
      <c r="U239" s="1496"/>
      <c r="V239" s="1496"/>
      <c r="W239" s="1496"/>
      <c r="X239" s="1497"/>
      <c r="Y239" s="1498"/>
      <c r="Z239" s="1496"/>
      <c r="AA239" s="1496"/>
    </row>
    <row r="240" spans="10:27" s="1509" customFormat="1">
      <c r="J240" s="1742"/>
      <c r="K240" s="1496"/>
      <c r="L240" s="1496"/>
      <c r="M240" s="1496"/>
      <c r="N240" s="1496"/>
      <c r="O240" s="1496"/>
      <c r="P240" s="1496"/>
      <c r="Q240" s="1496"/>
      <c r="R240" s="1496"/>
      <c r="S240" s="1496"/>
      <c r="T240" s="1496"/>
      <c r="U240" s="1496"/>
      <c r="V240" s="1496"/>
      <c r="W240" s="1496"/>
      <c r="X240" s="1497"/>
      <c r="Y240" s="1498"/>
      <c r="Z240" s="1496"/>
      <c r="AA240" s="1496"/>
    </row>
    <row r="241" spans="10:27" s="1509" customFormat="1">
      <c r="J241" s="1742"/>
      <c r="K241" s="1496"/>
      <c r="L241" s="1496"/>
      <c r="M241" s="1496"/>
      <c r="N241" s="1496"/>
      <c r="O241" s="1496"/>
      <c r="P241" s="1496"/>
      <c r="Q241" s="1496"/>
      <c r="R241" s="1496"/>
      <c r="S241" s="1496"/>
      <c r="T241" s="1496"/>
      <c r="U241" s="1496"/>
      <c r="V241" s="1496"/>
      <c r="W241" s="1496"/>
      <c r="X241" s="1497"/>
      <c r="Y241" s="1498"/>
      <c r="Z241" s="1496"/>
      <c r="AA241" s="1496"/>
    </row>
    <row r="242" spans="10:27" s="1509" customFormat="1">
      <c r="J242" s="1742"/>
      <c r="K242" s="1496"/>
      <c r="L242" s="1496"/>
      <c r="M242" s="1496"/>
      <c r="N242" s="1496"/>
      <c r="O242" s="1496"/>
      <c r="P242" s="1496"/>
      <c r="Q242" s="1496"/>
      <c r="R242" s="1496"/>
      <c r="S242" s="1496"/>
      <c r="T242" s="1496"/>
      <c r="U242" s="1496"/>
      <c r="V242" s="1496"/>
      <c r="W242" s="1496"/>
      <c r="X242" s="1497"/>
      <c r="Y242" s="1498"/>
      <c r="Z242" s="1496"/>
      <c r="AA242" s="1496"/>
    </row>
    <row r="243" spans="10:27" s="1509" customFormat="1">
      <c r="J243" s="1742"/>
      <c r="K243" s="1496"/>
      <c r="L243" s="1496"/>
      <c r="M243" s="1496"/>
      <c r="N243" s="1496"/>
      <c r="O243" s="1496"/>
      <c r="P243" s="1496"/>
      <c r="Q243" s="1496"/>
      <c r="R243" s="1496"/>
      <c r="S243" s="1496"/>
      <c r="T243" s="1496"/>
      <c r="U243" s="1496"/>
      <c r="V243" s="1496"/>
      <c r="W243" s="1496"/>
      <c r="X243" s="1497"/>
      <c r="Y243" s="1498"/>
      <c r="Z243" s="1496"/>
      <c r="AA243" s="1496"/>
    </row>
    <row r="244" spans="10:27" s="1509" customFormat="1">
      <c r="J244" s="1742"/>
      <c r="K244" s="1496"/>
      <c r="L244" s="1496"/>
      <c r="M244" s="1496"/>
      <c r="N244" s="1496"/>
      <c r="O244" s="1496"/>
      <c r="P244" s="1496"/>
      <c r="Q244" s="1496"/>
      <c r="R244" s="1496"/>
      <c r="S244" s="1496"/>
      <c r="T244" s="1496"/>
      <c r="U244" s="1496"/>
      <c r="V244" s="1496"/>
      <c r="W244" s="1496"/>
      <c r="X244" s="1497"/>
      <c r="Y244" s="1498"/>
      <c r="Z244" s="1496"/>
      <c r="AA244" s="1496"/>
    </row>
    <row r="245" spans="10:27" s="1509" customFormat="1">
      <c r="J245" s="1742"/>
      <c r="K245" s="1496"/>
      <c r="L245" s="1496"/>
      <c r="M245" s="1496"/>
      <c r="N245" s="1496"/>
      <c r="O245" s="1496"/>
      <c r="P245" s="1496"/>
      <c r="Q245" s="1496"/>
      <c r="R245" s="1496"/>
      <c r="S245" s="1496"/>
      <c r="T245" s="1496"/>
      <c r="U245" s="1496"/>
      <c r="V245" s="1496"/>
      <c r="W245" s="1496"/>
      <c r="X245" s="1497"/>
      <c r="Y245" s="1498"/>
      <c r="Z245" s="1496"/>
      <c r="AA245" s="1496"/>
    </row>
    <row r="246" spans="10:27" s="1509" customFormat="1">
      <c r="J246" s="1742"/>
      <c r="K246" s="1496"/>
      <c r="L246" s="1496"/>
      <c r="M246" s="1496"/>
      <c r="N246" s="1496"/>
      <c r="O246" s="1496"/>
      <c r="P246" s="1496"/>
      <c r="Q246" s="1496"/>
      <c r="R246" s="1496"/>
      <c r="S246" s="1496"/>
      <c r="T246" s="1496"/>
      <c r="U246" s="1496"/>
      <c r="V246" s="1496"/>
      <c r="W246" s="1496"/>
      <c r="X246" s="1497"/>
      <c r="Y246" s="1498"/>
      <c r="Z246" s="1496"/>
      <c r="AA246" s="1496"/>
    </row>
    <row r="247" spans="10:27" s="1509" customFormat="1">
      <c r="J247" s="1742"/>
      <c r="K247" s="1496"/>
      <c r="L247" s="1496"/>
      <c r="M247" s="1496"/>
      <c r="N247" s="1496"/>
      <c r="O247" s="1496"/>
      <c r="P247" s="1496"/>
      <c r="Q247" s="1496"/>
      <c r="R247" s="1496"/>
      <c r="S247" s="1496"/>
      <c r="T247" s="1496"/>
      <c r="U247" s="1496"/>
      <c r="V247" s="1496"/>
      <c r="W247" s="1496"/>
      <c r="X247" s="1497"/>
      <c r="Y247" s="1498"/>
      <c r="Z247" s="1496"/>
      <c r="AA247" s="1496"/>
    </row>
    <row r="248" spans="10:27" s="1509" customFormat="1">
      <c r="J248" s="1742"/>
      <c r="K248" s="1496"/>
      <c r="L248" s="1496"/>
      <c r="M248" s="1496"/>
      <c r="N248" s="1496"/>
      <c r="O248" s="1496"/>
      <c r="P248" s="1496"/>
      <c r="Q248" s="1496"/>
      <c r="R248" s="1496"/>
      <c r="S248" s="1496"/>
      <c r="T248" s="1496"/>
      <c r="U248" s="1496"/>
      <c r="V248" s="1496"/>
      <c r="W248" s="1496"/>
      <c r="X248" s="1497"/>
      <c r="Y248" s="1498"/>
      <c r="Z248" s="1496"/>
      <c r="AA248" s="1496"/>
    </row>
    <row r="249" spans="10:27" s="1509" customFormat="1">
      <c r="J249" s="1742"/>
      <c r="K249" s="1496"/>
      <c r="L249" s="1496"/>
      <c r="M249" s="1496"/>
      <c r="N249" s="1496"/>
      <c r="O249" s="1496"/>
      <c r="P249" s="1496"/>
      <c r="Q249" s="1496"/>
      <c r="R249" s="1496"/>
      <c r="S249" s="1496"/>
      <c r="T249" s="1496"/>
      <c r="U249" s="1496"/>
      <c r="V249" s="1496"/>
      <c r="W249" s="1496"/>
      <c r="X249" s="1497"/>
      <c r="Y249" s="1498"/>
      <c r="Z249" s="1496"/>
      <c r="AA249" s="1496"/>
    </row>
    <row r="250" spans="10:27" s="1509" customFormat="1">
      <c r="J250" s="1742"/>
      <c r="K250" s="1496"/>
      <c r="L250" s="1496"/>
      <c r="M250" s="1496"/>
      <c r="N250" s="1496"/>
      <c r="O250" s="1496"/>
      <c r="P250" s="1496"/>
      <c r="Q250" s="1496"/>
      <c r="R250" s="1496"/>
      <c r="S250" s="1496"/>
      <c r="T250" s="1496"/>
      <c r="U250" s="1496"/>
      <c r="V250" s="1496"/>
      <c r="W250" s="1496"/>
      <c r="X250" s="1497"/>
      <c r="Y250" s="1498"/>
      <c r="Z250" s="1496"/>
      <c r="AA250" s="1496"/>
    </row>
    <row r="251" spans="10:27" s="1509" customFormat="1">
      <c r="J251" s="1742"/>
      <c r="K251" s="1496"/>
      <c r="L251" s="1496"/>
      <c r="M251" s="1496"/>
      <c r="N251" s="1496"/>
      <c r="O251" s="1496"/>
      <c r="P251" s="1496"/>
      <c r="Q251" s="1496"/>
      <c r="R251" s="1496"/>
      <c r="S251" s="1496"/>
      <c r="T251" s="1496"/>
      <c r="U251" s="1496"/>
      <c r="V251" s="1496"/>
      <c r="W251" s="1496"/>
      <c r="X251" s="1497"/>
      <c r="Y251" s="1498"/>
      <c r="Z251" s="1496"/>
      <c r="AA251" s="1496"/>
    </row>
    <row r="252" spans="10:27" s="1509" customFormat="1">
      <c r="J252" s="1742"/>
      <c r="K252" s="1496"/>
      <c r="L252" s="1496"/>
      <c r="M252" s="1496"/>
      <c r="N252" s="1496"/>
      <c r="O252" s="1496"/>
      <c r="P252" s="1496"/>
      <c r="Q252" s="1496"/>
      <c r="R252" s="1496"/>
      <c r="S252" s="1496"/>
      <c r="T252" s="1496"/>
      <c r="U252" s="1496"/>
      <c r="V252" s="1496"/>
      <c r="W252" s="1496"/>
      <c r="X252" s="1497"/>
      <c r="Y252" s="1498"/>
      <c r="Z252" s="1496"/>
      <c r="AA252" s="1496"/>
    </row>
    <row r="253" spans="10:27" s="1509" customFormat="1">
      <c r="J253" s="1742"/>
      <c r="K253" s="1496"/>
      <c r="L253" s="1496"/>
      <c r="M253" s="1496"/>
      <c r="N253" s="1496"/>
      <c r="O253" s="1496"/>
      <c r="P253" s="1496"/>
      <c r="Q253" s="1496"/>
      <c r="R253" s="1496"/>
      <c r="S253" s="1496"/>
      <c r="T253" s="1496"/>
      <c r="U253" s="1496"/>
      <c r="V253" s="1496"/>
      <c r="W253" s="1496"/>
      <c r="X253" s="1497"/>
      <c r="Y253" s="1498"/>
      <c r="Z253" s="1496"/>
      <c r="AA253" s="1496"/>
    </row>
    <row r="254" spans="10:27" s="1509" customFormat="1">
      <c r="J254" s="1742"/>
      <c r="K254" s="1496"/>
      <c r="L254" s="1496"/>
      <c r="M254" s="1496"/>
      <c r="N254" s="1496"/>
      <c r="O254" s="1496"/>
      <c r="P254" s="1496"/>
      <c r="Q254" s="1496"/>
      <c r="R254" s="1496"/>
      <c r="S254" s="1496"/>
      <c r="T254" s="1496"/>
      <c r="U254" s="1496"/>
      <c r="V254" s="1496"/>
      <c r="W254" s="1496"/>
      <c r="X254" s="1497"/>
      <c r="Y254" s="1498"/>
      <c r="Z254" s="1496"/>
      <c r="AA254" s="1496"/>
    </row>
    <row r="255" spans="10:27" s="1509" customFormat="1">
      <c r="J255" s="1742"/>
      <c r="K255" s="1496"/>
      <c r="L255" s="1496"/>
      <c r="M255" s="1496"/>
      <c r="N255" s="1496"/>
      <c r="O255" s="1496"/>
      <c r="P255" s="1496"/>
      <c r="Q255" s="1496"/>
      <c r="R255" s="1496"/>
      <c r="S255" s="1496"/>
      <c r="T255" s="1496"/>
      <c r="U255" s="1496"/>
      <c r="V255" s="1496"/>
      <c r="W255" s="1496"/>
      <c r="X255" s="1497"/>
      <c r="Y255" s="1498"/>
      <c r="Z255" s="1496"/>
      <c r="AA255" s="1496"/>
    </row>
    <row r="256" spans="10:27" s="1509" customFormat="1">
      <c r="J256" s="1742"/>
      <c r="K256" s="1496"/>
      <c r="L256" s="1496"/>
      <c r="M256" s="1496"/>
      <c r="N256" s="1496"/>
      <c r="O256" s="1496"/>
      <c r="P256" s="1496"/>
      <c r="Q256" s="1496"/>
      <c r="R256" s="1496"/>
      <c r="S256" s="1496"/>
      <c r="T256" s="1496"/>
      <c r="U256" s="1496"/>
      <c r="V256" s="1496"/>
      <c r="W256" s="1496"/>
      <c r="X256" s="1497"/>
      <c r="Y256" s="1498"/>
      <c r="Z256" s="1496"/>
      <c r="AA256" s="1496"/>
    </row>
    <row r="257" spans="10:27" s="1509" customFormat="1">
      <c r="J257" s="1742"/>
      <c r="K257" s="1496"/>
      <c r="L257" s="1496"/>
      <c r="M257" s="1496"/>
      <c r="N257" s="1496"/>
      <c r="O257" s="1496"/>
      <c r="P257" s="1496"/>
      <c r="Q257" s="1496"/>
      <c r="R257" s="1496"/>
      <c r="S257" s="1496"/>
      <c r="T257" s="1496"/>
      <c r="U257" s="1496"/>
      <c r="V257" s="1496"/>
      <c r="W257" s="1496"/>
      <c r="X257" s="1497"/>
      <c r="Y257" s="1498"/>
      <c r="Z257" s="1496"/>
      <c r="AA257" s="1496"/>
    </row>
    <row r="258" spans="10:27" s="1509" customFormat="1">
      <c r="J258" s="1742"/>
      <c r="K258" s="1496"/>
      <c r="L258" s="1496"/>
      <c r="M258" s="1496"/>
      <c r="N258" s="1496"/>
      <c r="O258" s="1496"/>
      <c r="P258" s="1496"/>
      <c r="Q258" s="1496"/>
      <c r="R258" s="1496"/>
      <c r="S258" s="1496"/>
      <c r="T258" s="1496"/>
      <c r="U258" s="1496"/>
      <c r="V258" s="1496"/>
      <c r="W258" s="1496"/>
      <c r="X258" s="1497"/>
      <c r="Y258" s="1498"/>
      <c r="Z258" s="1496"/>
      <c r="AA258" s="1496"/>
    </row>
    <row r="259" spans="10:27" s="1509" customFormat="1">
      <c r="J259" s="1742"/>
      <c r="K259" s="1496"/>
      <c r="L259" s="1496"/>
      <c r="M259" s="1496"/>
      <c r="N259" s="1496"/>
      <c r="O259" s="1496"/>
      <c r="P259" s="1496"/>
      <c r="Q259" s="1496"/>
      <c r="R259" s="1496"/>
      <c r="S259" s="1496"/>
      <c r="T259" s="1496"/>
      <c r="U259" s="1496"/>
      <c r="V259" s="1496"/>
      <c r="W259" s="1496"/>
      <c r="X259" s="1497"/>
      <c r="Y259" s="1498"/>
      <c r="Z259" s="1496"/>
      <c r="AA259" s="1496"/>
    </row>
    <row r="260" spans="10:27" s="1509" customFormat="1">
      <c r="J260" s="1742"/>
      <c r="K260" s="1496"/>
      <c r="L260" s="1496"/>
      <c r="M260" s="1496"/>
      <c r="N260" s="1496"/>
      <c r="O260" s="1496"/>
      <c r="P260" s="1496"/>
      <c r="Q260" s="1496"/>
      <c r="R260" s="1496"/>
      <c r="S260" s="1496"/>
      <c r="T260" s="1496"/>
      <c r="U260" s="1496"/>
      <c r="V260" s="1496"/>
      <c r="W260" s="1496"/>
      <c r="X260" s="1497"/>
      <c r="Y260" s="1498"/>
      <c r="Z260" s="1496"/>
      <c r="AA260" s="1496"/>
    </row>
    <row r="261" spans="10:27" s="1509" customFormat="1">
      <c r="J261" s="1742"/>
      <c r="K261" s="1496"/>
      <c r="L261" s="1496"/>
      <c r="M261" s="1496"/>
      <c r="N261" s="1496"/>
      <c r="O261" s="1496"/>
      <c r="P261" s="1496"/>
      <c r="Q261" s="1496"/>
      <c r="R261" s="1496"/>
      <c r="S261" s="1496"/>
      <c r="T261" s="1496"/>
      <c r="U261" s="1496"/>
      <c r="V261" s="1496"/>
      <c r="W261" s="1496"/>
      <c r="X261" s="1497"/>
      <c r="Y261" s="1498"/>
      <c r="Z261" s="1496"/>
      <c r="AA261" s="1496"/>
    </row>
    <row r="262" spans="10:27" s="1509" customFormat="1">
      <c r="J262" s="1742"/>
      <c r="K262" s="1496"/>
      <c r="L262" s="1496"/>
      <c r="M262" s="1496"/>
      <c r="N262" s="1496"/>
      <c r="O262" s="1496"/>
      <c r="P262" s="1496"/>
      <c r="Q262" s="1496"/>
      <c r="R262" s="1496"/>
      <c r="S262" s="1496"/>
      <c r="T262" s="1496"/>
      <c r="U262" s="1496"/>
      <c r="V262" s="1496"/>
      <c r="W262" s="1496"/>
      <c r="X262" s="1497"/>
      <c r="Y262" s="1498"/>
      <c r="Z262" s="1496"/>
      <c r="AA262" s="1496"/>
    </row>
    <row r="263" spans="10:27" s="1509" customFormat="1">
      <c r="J263" s="1742"/>
      <c r="K263" s="1496"/>
      <c r="L263" s="1496"/>
      <c r="M263" s="1496"/>
      <c r="N263" s="1496"/>
      <c r="O263" s="1496"/>
      <c r="P263" s="1496"/>
      <c r="Q263" s="1496"/>
      <c r="R263" s="1496"/>
      <c r="S263" s="1496"/>
      <c r="T263" s="1496"/>
      <c r="U263" s="1496"/>
      <c r="V263" s="1496"/>
      <c r="W263" s="1496"/>
      <c r="X263" s="1497"/>
      <c r="Y263" s="1498"/>
      <c r="Z263" s="1496"/>
      <c r="AA263" s="1496"/>
    </row>
    <row r="264" spans="10:27" s="1509" customFormat="1">
      <c r="J264" s="1742"/>
      <c r="K264" s="1496"/>
      <c r="L264" s="1496"/>
      <c r="M264" s="1496"/>
      <c r="N264" s="1496"/>
      <c r="O264" s="1496"/>
      <c r="P264" s="1496"/>
      <c r="Q264" s="1496"/>
      <c r="R264" s="1496"/>
      <c r="S264" s="1496"/>
      <c r="T264" s="1496"/>
      <c r="U264" s="1496"/>
      <c r="V264" s="1496"/>
      <c r="W264" s="1496"/>
      <c r="X264" s="1497"/>
      <c r="Y264" s="1498"/>
      <c r="Z264" s="1496"/>
      <c r="AA264" s="1496"/>
    </row>
    <row r="265" spans="10:27" s="1509" customFormat="1">
      <c r="J265" s="1742"/>
      <c r="K265" s="1496"/>
      <c r="L265" s="1496"/>
      <c r="M265" s="1496"/>
      <c r="N265" s="1496"/>
      <c r="O265" s="1496"/>
      <c r="P265" s="1496"/>
      <c r="Q265" s="1496"/>
      <c r="R265" s="1496"/>
      <c r="S265" s="1496"/>
      <c r="T265" s="1496"/>
      <c r="U265" s="1496"/>
      <c r="V265" s="1496"/>
      <c r="W265" s="1496"/>
      <c r="X265" s="1497"/>
      <c r="Y265" s="1498"/>
      <c r="Z265" s="1496"/>
      <c r="AA265" s="1496"/>
    </row>
    <row r="266" spans="10:27" s="1509" customFormat="1">
      <c r="J266" s="1742"/>
      <c r="K266" s="1496"/>
      <c r="L266" s="1496"/>
      <c r="M266" s="1496"/>
      <c r="N266" s="1496"/>
      <c r="O266" s="1496"/>
      <c r="P266" s="1496"/>
      <c r="Q266" s="1496"/>
      <c r="R266" s="1496"/>
      <c r="S266" s="1496"/>
      <c r="T266" s="1496"/>
      <c r="U266" s="1496"/>
      <c r="V266" s="1496"/>
      <c r="W266" s="1496"/>
      <c r="X266" s="1497"/>
      <c r="Y266" s="1498"/>
      <c r="Z266" s="1496"/>
      <c r="AA266" s="1496"/>
    </row>
    <row r="267" spans="10:27" s="1509" customFormat="1">
      <c r="J267" s="1742"/>
      <c r="K267" s="1496"/>
      <c r="L267" s="1496"/>
      <c r="M267" s="1496"/>
      <c r="N267" s="1496"/>
      <c r="O267" s="1496"/>
      <c r="P267" s="1496"/>
      <c r="Q267" s="1496"/>
      <c r="R267" s="1496"/>
      <c r="S267" s="1496"/>
      <c r="T267" s="1496"/>
      <c r="U267" s="1496"/>
      <c r="V267" s="1496"/>
      <c r="W267" s="1496"/>
      <c r="X267" s="1497"/>
      <c r="Y267" s="1498"/>
      <c r="Z267" s="1496"/>
      <c r="AA267" s="1496"/>
    </row>
    <row r="268" spans="10:27" s="1509" customFormat="1">
      <c r="J268" s="1742"/>
      <c r="K268" s="1496"/>
      <c r="L268" s="1496"/>
      <c r="M268" s="1496"/>
      <c r="N268" s="1496"/>
      <c r="O268" s="1496"/>
      <c r="P268" s="1496"/>
      <c r="Q268" s="1496"/>
      <c r="R268" s="1496"/>
      <c r="S268" s="1496"/>
      <c r="T268" s="1496"/>
      <c r="U268" s="1496"/>
      <c r="V268" s="1496"/>
      <c r="W268" s="1496"/>
      <c r="X268" s="1497"/>
      <c r="Y268" s="1498"/>
      <c r="Z268" s="1496"/>
      <c r="AA268" s="1496"/>
    </row>
    <row r="269" spans="10:27" s="1509" customFormat="1">
      <c r="J269" s="1742"/>
      <c r="K269" s="1496"/>
      <c r="L269" s="1496"/>
      <c r="M269" s="1496"/>
      <c r="N269" s="1496"/>
      <c r="O269" s="1496"/>
      <c r="P269" s="1496"/>
      <c r="Q269" s="1496"/>
      <c r="R269" s="1496"/>
      <c r="S269" s="1496"/>
      <c r="T269" s="1496"/>
      <c r="U269" s="1496"/>
      <c r="V269" s="1496"/>
      <c r="W269" s="1496"/>
      <c r="X269" s="1497"/>
      <c r="Y269" s="1498"/>
      <c r="Z269" s="1496"/>
      <c r="AA269" s="1496"/>
    </row>
    <row r="270" spans="10:27" s="1509" customFormat="1">
      <c r="J270" s="1742"/>
      <c r="K270" s="1496"/>
      <c r="L270" s="1496"/>
      <c r="M270" s="1496"/>
      <c r="N270" s="1496"/>
      <c r="O270" s="1496"/>
      <c r="P270" s="1496"/>
      <c r="Q270" s="1496"/>
      <c r="R270" s="1496"/>
      <c r="S270" s="1496"/>
      <c r="T270" s="1496"/>
      <c r="U270" s="1496"/>
      <c r="V270" s="1496"/>
      <c r="W270" s="1496"/>
      <c r="X270" s="1497"/>
      <c r="Y270" s="1498"/>
      <c r="Z270" s="1496"/>
      <c r="AA270" s="1496"/>
    </row>
    <row r="271" spans="10:27" s="1509" customFormat="1">
      <c r="J271" s="1742"/>
      <c r="K271" s="1496"/>
      <c r="L271" s="1496"/>
      <c r="M271" s="1496"/>
      <c r="N271" s="1496"/>
      <c r="O271" s="1496"/>
      <c r="P271" s="1496"/>
      <c r="Q271" s="1496"/>
      <c r="R271" s="1496"/>
      <c r="S271" s="1496"/>
      <c r="T271" s="1496"/>
      <c r="U271" s="1496"/>
      <c r="V271" s="1496"/>
      <c r="W271" s="1496"/>
      <c r="X271" s="1497"/>
      <c r="Y271" s="1498"/>
      <c r="Z271" s="1496"/>
      <c r="AA271" s="1496"/>
    </row>
    <row r="272" spans="10:27" s="1509" customFormat="1">
      <c r="J272" s="1742"/>
      <c r="K272" s="1496"/>
      <c r="L272" s="1496"/>
      <c r="M272" s="1496"/>
      <c r="N272" s="1496"/>
      <c r="O272" s="1496"/>
      <c r="P272" s="1496"/>
      <c r="Q272" s="1496"/>
      <c r="R272" s="1496"/>
      <c r="S272" s="1496"/>
      <c r="T272" s="1496"/>
      <c r="U272" s="1496"/>
      <c r="V272" s="1496"/>
      <c r="W272" s="1496"/>
      <c r="X272" s="1497"/>
      <c r="Y272" s="1498"/>
      <c r="Z272" s="1496"/>
      <c r="AA272" s="1496"/>
    </row>
    <row r="273" spans="10:27" s="1509" customFormat="1">
      <c r="J273" s="1742"/>
      <c r="K273" s="1496"/>
      <c r="L273" s="1496"/>
      <c r="M273" s="1496"/>
      <c r="N273" s="1496"/>
      <c r="O273" s="1496"/>
      <c r="P273" s="1496"/>
      <c r="Q273" s="1496"/>
      <c r="R273" s="1496"/>
      <c r="S273" s="1496"/>
      <c r="T273" s="1496"/>
      <c r="U273" s="1496"/>
      <c r="V273" s="1496"/>
      <c r="W273" s="1496"/>
      <c r="X273" s="1497"/>
      <c r="Y273" s="1498"/>
      <c r="Z273" s="1496"/>
      <c r="AA273" s="1496"/>
    </row>
    <row r="274" spans="10:27" s="1509" customFormat="1">
      <c r="J274" s="1742"/>
      <c r="K274" s="1496"/>
      <c r="L274" s="1496"/>
      <c r="M274" s="1496"/>
      <c r="N274" s="1496"/>
      <c r="O274" s="1496"/>
      <c r="P274" s="1496"/>
      <c r="Q274" s="1496"/>
      <c r="R274" s="1496"/>
      <c r="S274" s="1496"/>
      <c r="T274" s="1496"/>
      <c r="U274" s="1496"/>
      <c r="V274" s="1496"/>
      <c r="W274" s="1496"/>
      <c r="X274" s="1497"/>
      <c r="Y274" s="1498"/>
      <c r="Z274" s="1496"/>
      <c r="AA274" s="1496"/>
    </row>
    <row r="275" spans="10:27" s="1509" customFormat="1">
      <c r="J275" s="1742"/>
      <c r="K275" s="1496"/>
      <c r="L275" s="1496"/>
      <c r="M275" s="1496"/>
      <c r="N275" s="1496"/>
      <c r="O275" s="1496"/>
      <c r="P275" s="1496"/>
      <c r="Q275" s="1496"/>
      <c r="R275" s="1496"/>
      <c r="S275" s="1496"/>
      <c r="T275" s="1496"/>
      <c r="U275" s="1496"/>
      <c r="V275" s="1496"/>
      <c r="W275" s="1496"/>
      <c r="X275" s="1497"/>
      <c r="Y275" s="1498"/>
      <c r="Z275" s="1496"/>
      <c r="AA275" s="1496"/>
    </row>
    <row r="276" spans="10:27" s="1509" customFormat="1">
      <c r="J276" s="1742"/>
      <c r="K276" s="1496"/>
      <c r="L276" s="1496"/>
      <c r="M276" s="1496"/>
      <c r="N276" s="1496"/>
      <c r="O276" s="1496"/>
      <c r="P276" s="1496"/>
      <c r="Q276" s="1496"/>
      <c r="R276" s="1496"/>
      <c r="S276" s="1496"/>
      <c r="T276" s="1496"/>
      <c r="U276" s="1496"/>
      <c r="V276" s="1496"/>
      <c r="W276" s="1496"/>
      <c r="X276" s="1497"/>
      <c r="Y276" s="1498"/>
      <c r="Z276" s="1496"/>
      <c r="AA276" s="1496"/>
    </row>
    <row r="277" spans="10:27" s="1509" customFormat="1">
      <c r="J277" s="1742"/>
      <c r="K277" s="1496"/>
      <c r="L277" s="1496"/>
      <c r="M277" s="1496"/>
      <c r="N277" s="1496"/>
      <c r="O277" s="1496"/>
      <c r="P277" s="1496"/>
      <c r="Q277" s="1496"/>
      <c r="R277" s="1496"/>
      <c r="S277" s="1496"/>
      <c r="T277" s="1496"/>
      <c r="U277" s="1496"/>
      <c r="V277" s="1496"/>
      <c r="W277" s="1496"/>
      <c r="X277" s="1497"/>
      <c r="Y277" s="1498"/>
      <c r="Z277" s="1496"/>
      <c r="AA277" s="1496"/>
    </row>
    <row r="278" spans="10:27" s="1509" customFormat="1">
      <c r="J278" s="1742"/>
      <c r="K278" s="1496"/>
      <c r="L278" s="1496"/>
      <c r="M278" s="1496"/>
      <c r="N278" s="1496"/>
      <c r="O278" s="1496"/>
      <c r="P278" s="1496"/>
      <c r="Q278" s="1496"/>
      <c r="R278" s="1496"/>
      <c r="S278" s="1496"/>
      <c r="T278" s="1496"/>
      <c r="U278" s="1496"/>
      <c r="V278" s="1496"/>
      <c r="W278" s="1496"/>
      <c r="X278" s="1497"/>
      <c r="Y278" s="1498"/>
      <c r="Z278" s="1496"/>
      <c r="AA278" s="1496"/>
    </row>
    <row r="279" spans="10:27" s="1509" customFormat="1">
      <c r="J279" s="1742"/>
      <c r="K279" s="1496"/>
      <c r="L279" s="1496"/>
      <c r="M279" s="1496"/>
      <c r="N279" s="1496"/>
      <c r="O279" s="1496"/>
      <c r="P279" s="1496"/>
      <c r="Q279" s="1496"/>
      <c r="R279" s="1496"/>
      <c r="S279" s="1496"/>
      <c r="T279" s="1496"/>
      <c r="U279" s="1496"/>
      <c r="V279" s="1496"/>
      <c r="W279" s="1496"/>
      <c r="X279" s="1497"/>
      <c r="Y279" s="1498"/>
      <c r="Z279" s="1496"/>
      <c r="AA279" s="1496"/>
    </row>
    <row r="280" spans="10:27" s="1509" customFormat="1">
      <c r="J280" s="1742"/>
      <c r="K280" s="1496"/>
      <c r="L280" s="1496"/>
      <c r="M280" s="1496"/>
      <c r="N280" s="1496"/>
      <c r="O280" s="1496"/>
      <c r="P280" s="1496"/>
      <c r="Q280" s="1496"/>
      <c r="R280" s="1496"/>
      <c r="S280" s="1496"/>
      <c r="T280" s="1496"/>
      <c r="U280" s="1496"/>
      <c r="V280" s="1496"/>
      <c r="W280" s="1496"/>
      <c r="X280" s="1497"/>
      <c r="Y280" s="1498"/>
      <c r="Z280" s="1496"/>
      <c r="AA280" s="1496"/>
    </row>
    <row r="281" spans="10:27" s="1509" customFormat="1">
      <c r="J281" s="1742"/>
      <c r="K281" s="1496"/>
      <c r="L281" s="1496"/>
      <c r="M281" s="1496"/>
      <c r="N281" s="1496"/>
      <c r="O281" s="1496"/>
      <c r="P281" s="1496"/>
      <c r="Q281" s="1496"/>
      <c r="R281" s="1496"/>
      <c r="S281" s="1496"/>
      <c r="T281" s="1496"/>
      <c r="U281" s="1496"/>
      <c r="V281" s="1496"/>
      <c r="W281" s="1496"/>
      <c r="X281" s="1497"/>
      <c r="Y281" s="1498"/>
      <c r="Z281" s="1496"/>
      <c r="AA281" s="1496"/>
    </row>
    <row r="282" spans="10:27" s="1509" customFormat="1">
      <c r="J282" s="1742"/>
      <c r="K282" s="1496"/>
      <c r="L282" s="1496"/>
      <c r="M282" s="1496"/>
      <c r="N282" s="1496"/>
      <c r="O282" s="1496"/>
      <c r="P282" s="1496"/>
      <c r="Q282" s="1496"/>
      <c r="R282" s="1496"/>
      <c r="S282" s="1496"/>
      <c r="T282" s="1496"/>
      <c r="U282" s="1496"/>
      <c r="V282" s="1496"/>
      <c r="W282" s="1496"/>
      <c r="X282" s="1497"/>
      <c r="Y282" s="1498"/>
      <c r="Z282" s="1496"/>
      <c r="AA282" s="1496"/>
    </row>
    <row r="283" spans="10:27" s="1509" customFormat="1">
      <c r="J283" s="1742"/>
      <c r="K283" s="1496"/>
      <c r="L283" s="1496"/>
      <c r="M283" s="1496"/>
      <c r="N283" s="1496"/>
      <c r="O283" s="1496"/>
      <c r="P283" s="1496"/>
      <c r="Q283" s="1496"/>
      <c r="R283" s="1496"/>
      <c r="S283" s="1496"/>
      <c r="T283" s="1496"/>
      <c r="U283" s="1496"/>
      <c r="V283" s="1496"/>
      <c r="W283" s="1496"/>
      <c r="X283" s="1497"/>
      <c r="Y283" s="1498"/>
      <c r="Z283" s="1496"/>
      <c r="AA283" s="1496"/>
    </row>
    <row r="284" spans="10:27" s="1509" customFormat="1">
      <c r="J284" s="1742"/>
      <c r="K284" s="1496"/>
      <c r="L284" s="1496"/>
      <c r="M284" s="1496"/>
      <c r="N284" s="1496"/>
      <c r="O284" s="1496"/>
      <c r="P284" s="1496"/>
      <c r="Q284" s="1496"/>
      <c r="R284" s="1496"/>
      <c r="S284" s="1496"/>
      <c r="T284" s="1496"/>
      <c r="U284" s="1496"/>
      <c r="V284" s="1496"/>
      <c r="W284" s="1496"/>
      <c r="X284" s="1497"/>
      <c r="Y284" s="1498"/>
      <c r="Z284" s="1496"/>
      <c r="AA284" s="1496"/>
    </row>
    <row r="285" spans="10:27" s="1509" customFormat="1">
      <c r="J285" s="1742"/>
      <c r="K285" s="1496"/>
      <c r="L285" s="1496"/>
      <c r="M285" s="1496"/>
      <c r="N285" s="1496"/>
      <c r="O285" s="1496"/>
      <c r="P285" s="1496"/>
      <c r="Q285" s="1496"/>
      <c r="R285" s="1496"/>
      <c r="S285" s="1496"/>
      <c r="T285" s="1496"/>
      <c r="U285" s="1496"/>
      <c r="V285" s="1496"/>
      <c r="W285" s="1496"/>
      <c r="X285" s="1497"/>
      <c r="Y285" s="1498"/>
      <c r="Z285" s="1496"/>
      <c r="AA285" s="1496"/>
    </row>
    <row r="286" spans="10:27" s="1509" customFormat="1">
      <c r="J286" s="1742"/>
      <c r="K286" s="1496"/>
      <c r="L286" s="1496"/>
      <c r="M286" s="1496"/>
      <c r="N286" s="1496"/>
      <c r="O286" s="1496"/>
      <c r="P286" s="1496"/>
      <c r="Q286" s="1496"/>
      <c r="R286" s="1496"/>
      <c r="S286" s="1496"/>
      <c r="T286" s="1496"/>
      <c r="U286" s="1496"/>
      <c r="V286" s="1496"/>
      <c r="W286" s="1496"/>
      <c r="X286" s="1497"/>
      <c r="Y286" s="1498"/>
      <c r="Z286" s="1496"/>
      <c r="AA286" s="1496"/>
    </row>
    <row r="287" spans="10:27" s="1509" customFormat="1">
      <c r="J287" s="1742"/>
      <c r="K287" s="1496"/>
      <c r="L287" s="1496"/>
      <c r="M287" s="1496"/>
      <c r="N287" s="1496"/>
      <c r="O287" s="1496"/>
      <c r="P287" s="1496"/>
      <c r="Q287" s="1496"/>
      <c r="R287" s="1496"/>
      <c r="S287" s="1496"/>
      <c r="T287" s="1496"/>
      <c r="U287" s="1496"/>
      <c r="V287" s="1496"/>
      <c r="W287" s="1496"/>
      <c r="X287" s="1497"/>
      <c r="Y287" s="1498"/>
      <c r="Z287" s="1496"/>
      <c r="AA287" s="1496"/>
    </row>
    <row r="288" spans="10:27" s="1509" customFormat="1">
      <c r="J288" s="1742"/>
      <c r="K288" s="1496"/>
      <c r="L288" s="1496"/>
      <c r="M288" s="1496"/>
      <c r="N288" s="1496"/>
      <c r="O288" s="1496"/>
      <c r="P288" s="1496"/>
      <c r="Q288" s="1496"/>
      <c r="R288" s="1496"/>
      <c r="S288" s="1496"/>
      <c r="T288" s="1496"/>
      <c r="U288" s="1496"/>
      <c r="V288" s="1496"/>
      <c r="W288" s="1496"/>
      <c r="X288" s="1497"/>
      <c r="Y288" s="1498"/>
      <c r="Z288" s="1496"/>
      <c r="AA288" s="1496"/>
    </row>
    <row r="289" spans="10:27" s="1509" customFormat="1">
      <c r="J289" s="1742"/>
      <c r="K289" s="1496"/>
      <c r="L289" s="1496"/>
      <c r="M289" s="1496"/>
      <c r="N289" s="1496"/>
      <c r="O289" s="1496"/>
      <c r="P289" s="1496"/>
      <c r="Q289" s="1496"/>
      <c r="R289" s="1496"/>
      <c r="S289" s="1496"/>
      <c r="T289" s="1496"/>
      <c r="U289" s="1496"/>
      <c r="V289" s="1496"/>
      <c r="W289" s="1496"/>
      <c r="X289" s="1497"/>
      <c r="Y289" s="1498"/>
      <c r="Z289" s="1496"/>
      <c r="AA289" s="1496"/>
    </row>
    <row r="290" spans="10:27" s="1509" customFormat="1">
      <c r="J290" s="1742"/>
      <c r="K290" s="1496"/>
      <c r="L290" s="1496"/>
      <c r="M290" s="1496"/>
      <c r="N290" s="1496"/>
      <c r="O290" s="1496"/>
      <c r="P290" s="1496"/>
      <c r="Q290" s="1496"/>
      <c r="R290" s="1496"/>
      <c r="S290" s="1496"/>
      <c r="T290" s="1496"/>
      <c r="U290" s="1496"/>
      <c r="V290" s="1496"/>
      <c r="W290" s="1496"/>
      <c r="X290" s="1497"/>
      <c r="Y290" s="1498"/>
      <c r="Z290" s="1496"/>
      <c r="AA290" s="1496"/>
    </row>
    <row r="291" spans="10:27" s="1509" customFormat="1">
      <c r="J291" s="1742"/>
      <c r="K291" s="1496"/>
      <c r="L291" s="1496"/>
      <c r="M291" s="1496"/>
      <c r="N291" s="1496"/>
      <c r="O291" s="1496"/>
      <c r="P291" s="1496"/>
      <c r="Q291" s="1496"/>
      <c r="R291" s="1496"/>
      <c r="S291" s="1496"/>
      <c r="T291" s="1496"/>
      <c r="U291" s="1496"/>
      <c r="V291" s="1496"/>
      <c r="W291" s="1496"/>
      <c r="X291" s="1497"/>
      <c r="Y291" s="1498"/>
      <c r="Z291" s="1496"/>
      <c r="AA291" s="1496"/>
    </row>
    <row r="292" spans="10:27" s="1509" customFormat="1">
      <c r="J292" s="1742"/>
      <c r="K292" s="1496"/>
      <c r="L292" s="1496"/>
      <c r="M292" s="1496"/>
      <c r="N292" s="1496"/>
      <c r="O292" s="1496"/>
      <c r="P292" s="1496"/>
      <c r="Q292" s="1496"/>
      <c r="R292" s="1496"/>
      <c r="S292" s="1496"/>
      <c r="T292" s="1496"/>
      <c r="U292" s="1496"/>
      <c r="V292" s="1496"/>
      <c r="W292" s="1496"/>
      <c r="X292" s="1497"/>
      <c r="Y292" s="1498"/>
      <c r="Z292" s="1496"/>
      <c r="AA292" s="1496"/>
    </row>
    <row r="293" spans="10:27" s="1509" customFormat="1">
      <c r="J293" s="1742"/>
      <c r="K293" s="1496"/>
      <c r="L293" s="1496"/>
      <c r="M293" s="1496"/>
      <c r="N293" s="1496"/>
      <c r="O293" s="1496"/>
      <c r="P293" s="1496"/>
      <c r="Q293" s="1496"/>
      <c r="R293" s="1496"/>
      <c r="S293" s="1496"/>
      <c r="T293" s="1496"/>
      <c r="U293" s="1496"/>
      <c r="V293" s="1496"/>
      <c r="W293" s="1496"/>
      <c r="X293" s="1497"/>
      <c r="Y293" s="1498"/>
      <c r="Z293" s="1496"/>
      <c r="AA293" s="1496"/>
    </row>
    <row r="294" spans="10:27" s="1509" customFormat="1">
      <c r="J294" s="1742"/>
      <c r="K294" s="1496"/>
      <c r="L294" s="1496"/>
      <c r="M294" s="1496"/>
      <c r="N294" s="1496"/>
      <c r="O294" s="1496"/>
      <c r="P294" s="1496"/>
      <c r="Q294" s="1496"/>
      <c r="R294" s="1496"/>
      <c r="S294" s="1496"/>
      <c r="T294" s="1496"/>
      <c r="U294" s="1496"/>
      <c r="V294" s="1496"/>
      <c r="W294" s="1496"/>
      <c r="X294" s="1497"/>
      <c r="Y294" s="1498"/>
      <c r="Z294" s="1496"/>
      <c r="AA294" s="1496"/>
    </row>
    <row r="295" spans="10:27" s="1509" customFormat="1">
      <c r="J295" s="1742"/>
      <c r="K295" s="1496"/>
      <c r="L295" s="1496"/>
      <c r="M295" s="1496"/>
      <c r="N295" s="1496"/>
      <c r="O295" s="1496"/>
      <c r="P295" s="1496"/>
      <c r="Q295" s="1496"/>
      <c r="R295" s="1496"/>
      <c r="S295" s="1496"/>
      <c r="T295" s="1496"/>
      <c r="U295" s="1496"/>
      <c r="V295" s="1496"/>
      <c r="W295" s="1496"/>
      <c r="X295" s="1497"/>
      <c r="Y295" s="1498"/>
      <c r="Z295" s="1496"/>
      <c r="AA295" s="1496"/>
    </row>
    <row r="296" spans="10:27" s="1509" customFormat="1">
      <c r="J296" s="1742"/>
      <c r="K296" s="1496"/>
      <c r="L296" s="1496"/>
      <c r="M296" s="1496"/>
      <c r="N296" s="1496"/>
      <c r="O296" s="1496"/>
      <c r="P296" s="1496"/>
      <c r="Q296" s="1496"/>
      <c r="R296" s="1496"/>
      <c r="S296" s="1496"/>
      <c r="T296" s="1496"/>
      <c r="U296" s="1496"/>
      <c r="V296" s="1496"/>
      <c r="W296" s="1496"/>
      <c r="X296" s="1497"/>
      <c r="Y296" s="1498"/>
      <c r="Z296" s="1496"/>
      <c r="AA296" s="1496"/>
    </row>
    <row r="297" spans="10:27" s="1509" customFormat="1">
      <c r="J297" s="1742"/>
      <c r="K297" s="1496"/>
      <c r="L297" s="1496"/>
      <c r="M297" s="1496"/>
      <c r="N297" s="1496"/>
      <c r="O297" s="1496"/>
      <c r="P297" s="1496"/>
      <c r="Q297" s="1496"/>
      <c r="R297" s="1496"/>
      <c r="S297" s="1496"/>
      <c r="T297" s="1496"/>
      <c r="U297" s="1496"/>
      <c r="V297" s="1496"/>
      <c r="W297" s="1496"/>
      <c r="X297" s="1497"/>
      <c r="Y297" s="1498"/>
      <c r="Z297" s="1496"/>
      <c r="AA297" s="1496"/>
    </row>
    <row r="298" spans="10:27" s="1509" customFormat="1">
      <c r="J298" s="1742"/>
      <c r="K298" s="1496"/>
      <c r="L298" s="1496"/>
      <c r="M298" s="1496"/>
      <c r="N298" s="1496"/>
      <c r="O298" s="1496"/>
      <c r="P298" s="1496"/>
      <c r="Q298" s="1496"/>
      <c r="R298" s="1496"/>
      <c r="S298" s="1496"/>
      <c r="T298" s="1496"/>
      <c r="U298" s="1496"/>
      <c r="V298" s="1496"/>
      <c r="W298" s="1496"/>
      <c r="X298" s="1497"/>
      <c r="Y298" s="1498"/>
      <c r="Z298" s="1496"/>
      <c r="AA298" s="1496"/>
    </row>
    <row r="299" spans="10:27" s="1509" customFormat="1">
      <c r="J299" s="1742"/>
      <c r="K299" s="1496"/>
      <c r="L299" s="1496"/>
      <c r="M299" s="1496"/>
      <c r="N299" s="1496"/>
      <c r="O299" s="1496"/>
      <c r="P299" s="1496"/>
      <c r="Q299" s="1496"/>
      <c r="R299" s="1496"/>
      <c r="S299" s="1496"/>
      <c r="T299" s="1496"/>
      <c r="U299" s="1496"/>
      <c r="V299" s="1496"/>
      <c r="W299" s="1496"/>
      <c r="X299" s="1497"/>
      <c r="Y299" s="1498"/>
      <c r="Z299" s="1496"/>
      <c r="AA299" s="1496"/>
    </row>
    <row r="300" spans="10:27" s="1509" customFormat="1">
      <c r="J300" s="1742"/>
      <c r="K300" s="1496"/>
      <c r="L300" s="1496"/>
      <c r="M300" s="1496"/>
      <c r="N300" s="1496"/>
      <c r="O300" s="1496"/>
      <c r="P300" s="1496"/>
      <c r="Q300" s="1496"/>
      <c r="R300" s="1496"/>
      <c r="S300" s="1496"/>
      <c r="T300" s="1496"/>
      <c r="U300" s="1496"/>
      <c r="V300" s="1496"/>
      <c r="W300" s="1496"/>
      <c r="X300" s="1497"/>
      <c r="Y300" s="1498"/>
      <c r="Z300" s="1496"/>
      <c r="AA300" s="1496"/>
    </row>
    <row r="301" spans="10:27" s="1509" customFormat="1">
      <c r="J301" s="1742"/>
      <c r="K301" s="1496"/>
      <c r="L301" s="1496"/>
      <c r="M301" s="1496"/>
      <c r="N301" s="1496"/>
      <c r="O301" s="1496"/>
      <c r="P301" s="1496"/>
      <c r="Q301" s="1496"/>
      <c r="R301" s="1496"/>
      <c r="S301" s="1496"/>
      <c r="T301" s="1496"/>
      <c r="U301" s="1496"/>
      <c r="V301" s="1496"/>
      <c r="W301" s="1496"/>
      <c r="X301" s="1497"/>
      <c r="Y301" s="1498"/>
      <c r="Z301" s="1496"/>
      <c r="AA301" s="1496"/>
    </row>
    <row r="302" spans="10:27" s="1509" customFormat="1">
      <c r="J302" s="1742"/>
      <c r="K302" s="1496"/>
      <c r="L302" s="1496"/>
      <c r="M302" s="1496"/>
      <c r="N302" s="1496"/>
      <c r="O302" s="1496"/>
      <c r="P302" s="1496"/>
      <c r="Q302" s="1496"/>
      <c r="R302" s="1496"/>
      <c r="S302" s="1496"/>
      <c r="T302" s="1496"/>
      <c r="U302" s="1496"/>
      <c r="V302" s="1496"/>
      <c r="W302" s="1496"/>
      <c r="X302" s="1497"/>
      <c r="Y302" s="1498"/>
      <c r="Z302" s="1496"/>
      <c r="AA302" s="1496"/>
    </row>
    <row r="303" spans="10:27" s="1509" customFormat="1">
      <c r="J303" s="1742"/>
      <c r="K303" s="1496"/>
      <c r="L303" s="1496"/>
      <c r="M303" s="1496"/>
      <c r="N303" s="1496"/>
      <c r="O303" s="1496"/>
      <c r="P303" s="1496"/>
      <c r="Q303" s="1496"/>
      <c r="R303" s="1496"/>
      <c r="S303" s="1496"/>
      <c r="T303" s="1496"/>
      <c r="U303" s="1496"/>
      <c r="V303" s="1496"/>
      <c r="W303" s="1496"/>
      <c r="X303" s="1497"/>
      <c r="Y303" s="1498"/>
      <c r="Z303" s="1496"/>
      <c r="AA303" s="1496"/>
    </row>
    <row r="304" spans="10:27" s="1509" customFormat="1">
      <c r="J304" s="1742"/>
      <c r="K304" s="1496"/>
      <c r="L304" s="1496"/>
      <c r="M304" s="1496"/>
      <c r="N304" s="1496"/>
      <c r="O304" s="1496"/>
      <c r="P304" s="1496"/>
      <c r="Q304" s="1496"/>
      <c r="R304" s="1496"/>
      <c r="S304" s="1496"/>
      <c r="T304" s="1496"/>
      <c r="U304" s="1496"/>
      <c r="V304" s="1496"/>
      <c r="W304" s="1496"/>
      <c r="X304" s="1497"/>
      <c r="Y304" s="1498"/>
      <c r="Z304" s="1496"/>
      <c r="AA304" s="1496"/>
    </row>
    <row r="305" spans="10:27" s="1509" customFormat="1">
      <c r="J305" s="1742"/>
      <c r="K305" s="1496"/>
      <c r="L305" s="1496"/>
      <c r="M305" s="1496"/>
      <c r="N305" s="1496"/>
      <c r="O305" s="1496"/>
      <c r="P305" s="1496"/>
      <c r="Q305" s="1496"/>
      <c r="R305" s="1496"/>
      <c r="S305" s="1496"/>
      <c r="T305" s="1496"/>
      <c r="U305" s="1496"/>
      <c r="V305" s="1496"/>
      <c r="W305" s="1496"/>
      <c r="X305" s="1497"/>
      <c r="Y305" s="1498"/>
      <c r="Z305" s="1496"/>
      <c r="AA305" s="1496"/>
    </row>
    <row r="306" spans="10:27" s="1509" customFormat="1">
      <c r="J306" s="1742"/>
      <c r="K306" s="1496"/>
      <c r="L306" s="1496"/>
      <c r="M306" s="1496"/>
      <c r="N306" s="1496"/>
      <c r="O306" s="1496"/>
      <c r="P306" s="1496"/>
      <c r="Q306" s="1496"/>
      <c r="R306" s="1496"/>
      <c r="S306" s="1496"/>
      <c r="T306" s="1496"/>
      <c r="U306" s="1496"/>
      <c r="V306" s="1496"/>
      <c r="W306" s="1496"/>
      <c r="X306" s="1497"/>
      <c r="Y306" s="1498"/>
      <c r="Z306" s="1496"/>
      <c r="AA306" s="1496"/>
    </row>
    <row r="307" spans="10:27" s="1509" customFormat="1">
      <c r="J307" s="1742"/>
      <c r="K307" s="1496"/>
      <c r="L307" s="1496"/>
      <c r="M307" s="1496"/>
      <c r="N307" s="1496"/>
      <c r="O307" s="1496"/>
      <c r="P307" s="1496"/>
      <c r="Q307" s="1496"/>
      <c r="R307" s="1496"/>
      <c r="S307" s="1496"/>
      <c r="T307" s="1496"/>
      <c r="U307" s="1496"/>
      <c r="V307" s="1496"/>
      <c r="W307" s="1496"/>
      <c r="X307" s="1497"/>
      <c r="Y307" s="1498"/>
      <c r="Z307" s="1496"/>
      <c r="AA307" s="1496"/>
    </row>
    <row r="308" spans="10:27" s="1509" customFormat="1">
      <c r="J308" s="1742"/>
      <c r="K308" s="1496"/>
      <c r="L308" s="1496"/>
      <c r="M308" s="1496"/>
      <c r="N308" s="1496"/>
      <c r="O308" s="1496"/>
      <c r="P308" s="1496"/>
      <c r="Q308" s="1496"/>
      <c r="R308" s="1496"/>
      <c r="S308" s="1496"/>
      <c r="T308" s="1496"/>
      <c r="U308" s="1496"/>
      <c r="V308" s="1496"/>
      <c r="W308" s="1496"/>
      <c r="X308" s="1497"/>
      <c r="Y308" s="1498"/>
      <c r="Z308" s="1496"/>
      <c r="AA308" s="1496"/>
    </row>
    <row r="309" spans="10:27" s="1509" customFormat="1">
      <c r="J309" s="1742"/>
      <c r="K309" s="1496"/>
      <c r="L309" s="1496"/>
      <c r="M309" s="1496"/>
      <c r="N309" s="1496"/>
      <c r="O309" s="1496"/>
      <c r="P309" s="1496"/>
      <c r="Q309" s="1496"/>
      <c r="R309" s="1496"/>
      <c r="S309" s="1496"/>
      <c r="T309" s="1496"/>
      <c r="U309" s="1496"/>
      <c r="V309" s="1496"/>
      <c r="W309" s="1496"/>
      <c r="X309" s="1497"/>
      <c r="Y309" s="1498"/>
      <c r="Z309" s="1496"/>
      <c r="AA309" s="1496"/>
    </row>
    <row r="310" spans="10:27" s="1509" customFormat="1">
      <c r="J310" s="1742"/>
      <c r="K310" s="1496"/>
      <c r="L310" s="1496"/>
      <c r="M310" s="1496"/>
      <c r="N310" s="1496"/>
      <c r="O310" s="1496"/>
      <c r="P310" s="1496"/>
      <c r="Q310" s="1496"/>
      <c r="R310" s="1496"/>
      <c r="S310" s="1496"/>
      <c r="T310" s="1496"/>
      <c r="U310" s="1496"/>
      <c r="V310" s="1496"/>
      <c r="W310" s="1496"/>
      <c r="X310" s="1497"/>
      <c r="Y310" s="1498"/>
      <c r="Z310" s="1496"/>
      <c r="AA310" s="1496"/>
    </row>
    <row r="311" spans="10:27" s="1509" customFormat="1">
      <c r="J311" s="1742"/>
      <c r="K311" s="1496"/>
      <c r="L311" s="1496"/>
      <c r="M311" s="1496"/>
      <c r="N311" s="1496"/>
      <c r="O311" s="1496"/>
      <c r="P311" s="1496"/>
      <c r="Q311" s="1496"/>
      <c r="R311" s="1496"/>
      <c r="S311" s="1496"/>
      <c r="T311" s="1496"/>
      <c r="U311" s="1496"/>
      <c r="V311" s="1496"/>
      <c r="W311" s="1496"/>
      <c r="X311" s="1497"/>
      <c r="Y311" s="1498"/>
      <c r="Z311" s="1496"/>
      <c r="AA311" s="1496"/>
    </row>
    <row r="312" spans="10:27" s="1509" customFormat="1">
      <c r="J312" s="1742"/>
      <c r="K312" s="1496"/>
      <c r="L312" s="1496"/>
      <c r="M312" s="1496"/>
      <c r="N312" s="1496"/>
      <c r="O312" s="1496"/>
      <c r="P312" s="1496"/>
      <c r="Q312" s="1496"/>
      <c r="R312" s="1496"/>
      <c r="S312" s="1496"/>
      <c r="T312" s="1496"/>
      <c r="U312" s="1496"/>
      <c r="V312" s="1496"/>
      <c r="W312" s="1496"/>
      <c r="X312" s="1497"/>
      <c r="Y312" s="1498"/>
      <c r="Z312" s="1496"/>
      <c r="AA312" s="1496"/>
    </row>
    <row r="313" spans="10:27" s="1509" customFormat="1">
      <c r="J313" s="1742"/>
      <c r="K313" s="1496"/>
      <c r="L313" s="1496"/>
      <c r="M313" s="1496"/>
      <c r="N313" s="1496"/>
      <c r="O313" s="1496"/>
      <c r="P313" s="1496"/>
      <c r="Q313" s="1496"/>
      <c r="R313" s="1496"/>
      <c r="S313" s="1496"/>
      <c r="T313" s="1496"/>
      <c r="U313" s="1496"/>
      <c r="V313" s="1496"/>
      <c r="W313" s="1496"/>
      <c r="X313" s="1497"/>
      <c r="Y313" s="1498"/>
      <c r="Z313" s="1496"/>
      <c r="AA313" s="1496"/>
    </row>
    <row r="314" spans="10:27" s="1509" customFormat="1">
      <c r="J314" s="1742"/>
      <c r="K314" s="1496"/>
      <c r="L314" s="1496"/>
      <c r="M314" s="1496"/>
      <c r="N314" s="1496"/>
      <c r="O314" s="1496"/>
      <c r="P314" s="1496"/>
      <c r="Q314" s="1496"/>
      <c r="R314" s="1496"/>
      <c r="S314" s="1496"/>
      <c r="T314" s="1496"/>
      <c r="U314" s="1496"/>
      <c r="V314" s="1496"/>
      <c r="W314" s="1496"/>
      <c r="X314" s="1497"/>
      <c r="Y314" s="1498"/>
      <c r="Z314" s="1496"/>
      <c r="AA314" s="1496"/>
    </row>
    <row r="315" spans="10:27" s="1509" customFormat="1">
      <c r="J315" s="1742"/>
      <c r="K315" s="1496"/>
      <c r="L315" s="1496"/>
      <c r="M315" s="1496"/>
      <c r="N315" s="1496"/>
      <c r="O315" s="1496"/>
      <c r="P315" s="1496"/>
      <c r="Q315" s="1496"/>
      <c r="R315" s="1496"/>
      <c r="S315" s="1496"/>
      <c r="T315" s="1496"/>
      <c r="U315" s="1496"/>
      <c r="V315" s="1496"/>
      <c r="W315" s="1496"/>
      <c r="X315" s="1497"/>
      <c r="Y315" s="1498"/>
      <c r="Z315" s="1496"/>
      <c r="AA315" s="1496"/>
    </row>
    <row r="316" spans="10:27" s="1509" customFormat="1">
      <c r="J316" s="1742"/>
      <c r="K316" s="1496"/>
      <c r="L316" s="1496"/>
      <c r="M316" s="1496"/>
      <c r="N316" s="1496"/>
      <c r="O316" s="1496"/>
      <c r="P316" s="1496"/>
      <c r="Q316" s="1496"/>
      <c r="R316" s="1496"/>
      <c r="S316" s="1496"/>
      <c r="T316" s="1496"/>
      <c r="U316" s="1496"/>
      <c r="V316" s="1496"/>
      <c r="W316" s="1496"/>
      <c r="X316" s="1497"/>
      <c r="Y316" s="1498"/>
      <c r="Z316" s="1496"/>
      <c r="AA316" s="1496"/>
    </row>
    <row r="317" spans="10:27" s="1509" customFormat="1">
      <c r="J317" s="1742"/>
      <c r="K317" s="1496"/>
      <c r="L317" s="1496"/>
      <c r="M317" s="1496"/>
      <c r="N317" s="1496"/>
      <c r="O317" s="1496"/>
      <c r="P317" s="1496"/>
      <c r="Q317" s="1496"/>
      <c r="R317" s="1496"/>
      <c r="S317" s="1496"/>
      <c r="T317" s="1496"/>
      <c r="U317" s="1496"/>
      <c r="V317" s="1496"/>
      <c r="W317" s="1496"/>
      <c r="X317" s="1497"/>
      <c r="Y317" s="1498"/>
      <c r="Z317" s="1496"/>
      <c r="AA317" s="1496"/>
    </row>
    <row r="318" spans="10:27" s="1509" customFormat="1">
      <c r="J318" s="1742"/>
      <c r="K318" s="1496"/>
      <c r="L318" s="1496"/>
      <c r="M318" s="1496"/>
      <c r="N318" s="1496"/>
      <c r="O318" s="1496"/>
      <c r="P318" s="1496"/>
      <c r="Q318" s="1496"/>
      <c r="R318" s="1496"/>
      <c r="S318" s="1496"/>
      <c r="T318" s="1496"/>
      <c r="U318" s="1496"/>
      <c r="V318" s="1496"/>
      <c r="W318" s="1496"/>
      <c r="X318" s="1497"/>
      <c r="Y318" s="1498"/>
      <c r="Z318" s="1496"/>
      <c r="AA318" s="1496"/>
    </row>
    <row r="319" spans="10:27" s="1509" customFormat="1">
      <c r="J319" s="1742"/>
      <c r="K319" s="1496"/>
      <c r="L319" s="1496"/>
      <c r="M319" s="1496"/>
      <c r="N319" s="1496"/>
      <c r="O319" s="1496"/>
      <c r="P319" s="1496"/>
      <c r="Q319" s="1496"/>
      <c r="R319" s="1496"/>
      <c r="S319" s="1496"/>
      <c r="T319" s="1496"/>
      <c r="U319" s="1496"/>
      <c r="V319" s="1496"/>
      <c r="W319" s="1496"/>
      <c r="X319" s="1497"/>
      <c r="Y319" s="1498"/>
      <c r="Z319" s="1496"/>
      <c r="AA319" s="1496"/>
    </row>
    <row r="320" spans="10:27" s="1509" customFormat="1">
      <c r="J320" s="1742"/>
      <c r="K320" s="1496"/>
      <c r="L320" s="1496"/>
      <c r="M320" s="1496"/>
      <c r="N320" s="1496"/>
      <c r="O320" s="1496"/>
      <c r="P320" s="1496"/>
      <c r="Q320" s="1496"/>
      <c r="R320" s="1496"/>
      <c r="S320" s="1496"/>
      <c r="T320" s="1496"/>
      <c r="U320" s="1496"/>
      <c r="V320" s="1496"/>
      <c r="W320" s="1496"/>
      <c r="X320" s="1497"/>
      <c r="Y320" s="1498"/>
      <c r="Z320" s="1496"/>
      <c r="AA320" s="1496"/>
    </row>
    <row r="321" spans="10:27" s="1509" customFormat="1">
      <c r="J321" s="1742"/>
      <c r="K321" s="1496"/>
      <c r="L321" s="1496"/>
      <c r="M321" s="1496"/>
      <c r="N321" s="1496"/>
      <c r="O321" s="1496"/>
      <c r="P321" s="1496"/>
      <c r="Q321" s="1496"/>
      <c r="R321" s="1496"/>
      <c r="S321" s="1496"/>
      <c r="T321" s="1496"/>
      <c r="U321" s="1496"/>
      <c r="V321" s="1496"/>
      <c r="W321" s="1496"/>
      <c r="X321" s="1497"/>
      <c r="Y321" s="1498"/>
      <c r="Z321" s="1496"/>
      <c r="AA321" s="1496"/>
    </row>
    <row r="322" spans="10:27" s="1509" customFormat="1">
      <c r="J322" s="1742"/>
      <c r="K322" s="1496"/>
      <c r="L322" s="1496"/>
      <c r="M322" s="1496"/>
      <c r="N322" s="1496"/>
      <c r="O322" s="1496"/>
      <c r="P322" s="1496"/>
      <c r="Q322" s="1496"/>
      <c r="R322" s="1496"/>
      <c r="S322" s="1496"/>
      <c r="T322" s="1496"/>
      <c r="U322" s="1496"/>
      <c r="V322" s="1496"/>
      <c r="W322" s="1496"/>
      <c r="X322" s="1497"/>
      <c r="Y322" s="1498"/>
      <c r="Z322" s="1496"/>
      <c r="AA322" s="1496"/>
    </row>
    <row r="323" spans="10:27" s="1509" customFormat="1">
      <c r="J323" s="1742"/>
      <c r="K323" s="1496"/>
      <c r="L323" s="1496"/>
      <c r="M323" s="1496"/>
      <c r="N323" s="1496"/>
      <c r="O323" s="1496"/>
      <c r="P323" s="1496"/>
      <c r="Q323" s="1496"/>
      <c r="R323" s="1496"/>
      <c r="S323" s="1496"/>
      <c r="T323" s="1496"/>
      <c r="U323" s="1496"/>
      <c r="V323" s="1496"/>
      <c r="W323" s="1496"/>
      <c r="X323" s="1497"/>
      <c r="Y323" s="1498"/>
      <c r="Z323" s="1496"/>
      <c r="AA323" s="1496"/>
    </row>
    <row r="324" spans="10:27" s="1509" customFormat="1">
      <c r="J324" s="1742"/>
      <c r="K324" s="1496"/>
      <c r="L324" s="1496"/>
      <c r="M324" s="1496"/>
      <c r="N324" s="1496"/>
      <c r="O324" s="1496"/>
      <c r="P324" s="1496"/>
      <c r="Q324" s="1496"/>
      <c r="R324" s="1496"/>
      <c r="S324" s="1496"/>
      <c r="T324" s="1496"/>
      <c r="U324" s="1496"/>
      <c r="V324" s="1496"/>
      <c r="W324" s="1496"/>
      <c r="X324" s="1497"/>
      <c r="Y324" s="1498"/>
      <c r="Z324" s="1496"/>
      <c r="AA324" s="1496"/>
    </row>
    <row r="325" spans="10:27" s="1509" customFormat="1">
      <c r="J325" s="1742"/>
      <c r="K325" s="1496"/>
      <c r="L325" s="1496"/>
      <c r="M325" s="1496"/>
      <c r="N325" s="1496"/>
      <c r="O325" s="1496"/>
      <c r="P325" s="1496"/>
      <c r="Q325" s="1496"/>
      <c r="R325" s="1496"/>
      <c r="S325" s="1496"/>
      <c r="T325" s="1496"/>
      <c r="U325" s="1496"/>
      <c r="V325" s="1496"/>
      <c r="W325" s="1496"/>
      <c r="X325" s="1497"/>
      <c r="Y325" s="1498"/>
      <c r="Z325" s="1496"/>
      <c r="AA325" s="1496"/>
    </row>
    <row r="326" spans="10:27" s="1509" customFormat="1">
      <c r="J326" s="1742"/>
      <c r="K326" s="1496"/>
      <c r="L326" s="1496"/>
      <c r="M326" s="1496"/>
      <c r="N326" s="1496"/>
      <c r="O326" s="1496"/>
      <c r="P326" s="1496"/>
      <c r="Q326" s="1496"/>
      <c r="R326" s="1496"/>
      <c r="S326" s="1496"/>
      <c r="T326" s="1496"/>
      <c r="U326" s="1496"/>
      <c r="V326" s="1496"/>
      <c r="W326" s="1496"/>
      <c r="X326" s="1497"/>
      <c r="Y326" s="1498"/>
      <c r="Z326" s="1496"/>
      <c r="AA326" s="1496"/>
    </row>
    <row r="327" spans="10:27" s="1509" customFormat="1">
      <c r="J327" s="1742"/>
      <c r="K327" s="1496"/>
      <c r="L327" s="1496"/>
      <c r="M327" s="1496"/>
      <c r="N327" s="1496"/>
      <c r="O327" s="1496"/>
      <c r="P327" s="1496"/>
      <c r="Q327" s="1496"/>
      <c r="R327" s="1496"/>
      <c r="S327" s="1496"/>
      <c r="T327" s="1496"/>
      <c r="U327" s="1496"/>
      <c r="V327" s="1496"/>
      <c r="W327" s="1496"/>
      <c r="X327" s="1497"/>
      <c r="Y327" s="1498"/>
      <c r="Z327" s="1496"/>
      <c r="AA327" s="1496"/>
    </row>
    <row r="328" spans="10:27" s="1509" customFormat="1">
      <c r="J328" s="1742"/>
      <c r="K328" s="1496"/>
      <c r="L328" s="1496"/>
      <c r="M328" s="1496"/>
      <c r="N328" s="1496"/>
      <c r="O328" s="1496"/>
      <c r="P328" s="1496"/>
      <c r="Q328" s="1496"/>
      <c r="R328" s="1496"/>
      <c r="S328" s="1496"/>
      <c r="T328" s="1496"/>
      <c r="U328" s="1496"/>
      <c r="V328" s="1496"/>
      <c r="W328" s="1496"/>
      <c r="X328" s="1497"/>
      <c r="Y328" s="1498"/>
      <c r="Z328" s="1496"/>
      <c r="AA328" s="1496"/>
    </row>
    <row r="329" spans="10:27" s="1509" customFormat="1">
      <c r="J329" s="1742"/>
      <c r="K329" s="1496"/>
      <c r="L329" s="1496"/>
      <c r="M329" s="1496"/>
      <c r="N329" s="1496"/>
      <c r="O329" s="1496"/>
      <c r="P329" s="1496"/>
      <c r="Q329" s="1496"/>
      <c r="R329" s="1496"/>
      <c r="S329" s="1496"/>
      <c r="T329" s="1496"/>
      <c r="U329" s="1496"/>
      <c r="V329" s="1496"/>
      <c r="W329" s="1496"/>
      <c r="X329" s="1497"/>
      <c r="Y329" s="1498"/>
      <c r="Z329" s="1496"/>
      <c r="AA329" s="1496"/>
    </row>
    <row r="330" spans="10:27" s="1509" customFormat="1">
      <c r="J330" s="1742"/>
      <c r="K330" s="1496"/>
      <c r="L330" s="1496"/>
      <c r="M330" s="1496"/>
      <c r="N330" s="1496"/>
      <c r="O330" s="1496"/>
      <c r="P330" s="1496"/>
      <c r="Q330" s="1496"/>
      <c r="R330" s="1496"/>
      <c r="S330" s="1496"/>
      <c r="T330" s="1496"/>
      <c r="U330" s="1496"/>
      <c r="V330" s="1496"/>
      <c r="W330" s="1496"/>
      <c r="X330" s="1497"/>
      <c r="Y330" s="1498"/>
      <c r="Z330" s="1496"/>
      <c r="AA330" s="1496"/>
    </row>
    <row r="331" spans="10:27" s="1509" customFormat="1">
      <c r="J331" s="1742"/>
      <c r="K331" s="1496"/>
      <c r="L331" s="1496"/>
      <c r="M331" s="1496"/>
      <c r="N331" s="1496"/>
      <c r="O331" s="1496"/>
      <c r="P331" s="1496"/>
      <c r="Q331" s="1496"/>
      <c r="R331" s="1496"/>
      <c r="S331" s="1496"/>
      <c r="T331" s="1496"/>
      <c r="U331" s="1496"/>
      <c r="V331" s="1496"/>
      <c r="W331" s="1496"/>
      <c r="X331" s="1497"/>
      <c r="Y331" s="1498"/>
      <c r="Z331" s="1496"/>
      <c r="AA331" s="1496"/>
    </row>
    <row r="332" spans="10:27" s="1509" customFormat="1">
      <c r="J332" s="1742"/>
      <c r="K332" s="1496"/>
      <c r="L332" s="1496"/>
      <c r="M332" s="1496"/>
      <c r="N332" s="1496"/>
      <c r="O332" s="1496"/>
      <c r="P332" s="1496"/>
      <c r="Q332" s="1496"/>
      <c r="R332" s="1496"/>
      <c r="S332" s="1496"/>
      <c r="T332" s="1496"/>
      <c r="U332" s="1496"/>
      <c r="V332" s="1496"/>
      <c r="W332" s="1496"/>
      <c r="X332" s="1497"/>
      <c r="Y332" s="1498"/>
      <c r="Z332" s="1496"/>
      <c r="AA332" s="1496"/>
    </row>
    <row r="333" spans="10:27" s="1509" customFormat="1">
      <c r="J333" s="1742"/>
      <c r="K333" s="1496"/>
      <c r="L333" s="1496"/>
      <c r="M333" s="1496"/>
      <c r="N333" s="1496"/>
      <c r="O333" s="1496"/>
      <c r="P333" s="1496"/>
      <c r="Q333" s="1496"/>
      <c r="R333" s="1496"/>
      <c r="S333" s="1496"/>
      <c r="T333" s="1496"/>
      <c r="U333" s="1496"/>
      <c r="V333" s="1496"/>
      <c r="W333" s="1496"/>
      <c r="X333" s="1497"/>
      <c r="Y333" s="1498"/>
      <c r="Z333" s="1496"/>
      <c r="AA333" s="1496"/>
    </row>
    <row r="334" spans="10:27" s="1509" customFormat="1">
      <c r="J334" s="1742"/>
      <c r="K334" s="1496"/>
      <c r="L334" s="1496"/>
      <c r="M334" s="1496"/>
      <c r="N334" s="1496"/>
      <c r="O334" s="1496"/>
      <c r="P334" s="1496"/>
      <c r="Q334" s="1496"/>
      <c r="R334" s="1496"/>
      <c r="S334" s="1496"/>
      <c r="T334" s="1496"/>
      <c r="U334" s="1496"/>
      <c r="V334" s="1496"/>
      <c r="W334" s="1496"/>
      <c r="X334" s="1497"/>
      <c r="Y334" s="1498"/>
      <c r="Z334" s="1496"/>
      <c r="AA334" s="1496"/>
    </row>
    <row r="335" spans="10:27" s="1509" customFormat="1">
      <c r="J335" s="1742"/>
      <c r="K335" s="1496"/>
      <c r="L335" s="1496"/>
      <c r="M335" s="1496"/>
      <c r="N335" s="1496"/>
      <c r="O335" s="1496"/>
      <c r="P335" s="1496"/>
      <c r="Q335" s="1496"/>
      <c r="R335" s="1496"/>
      <c r="S335" s="1496"/>
      <c r="T335" s="1496"/>
      <c r="U335" s="1496"/>
      <c r="V335" s="1496"/>
      <c r="W335" s="1496"/>
      <c r="X335" s="1497"/>
      <c r="Y335" s="1498"/>
      <c r="Z335" s="1496"/>
      <c r="AA335" s="1496"/>
    </row>
    <row r="336" spans="10:27" s="1509" customFormat="1">
      <c r="J336" s="1742"/>
      <c r="K336" s="1496"/>
      <c r="L336" s="1496"/>
      <c r="M336" s="1496"/>
      <c r="N336" s="1496"/>
      <c r="O336" s="1496"/>
      <c r="P336" s="1496"/>
      <c r="Q336" s="1496"/>
      <c r="R336" s="1496"/>
      <c r="S336" s="1496"/>
      <c r="T336" s="1496"/>
      <c r="U336" s="1496"/>
      <c r="V336" s="1496"/>
      <c r="W336" s="1496"/>
      <c r="X336" s="1497"/>
      <c r="Y336" s="1498"/>
      <c r="Z336" s="1496"/>
      <c r="AA336" s="1496"/>
    </row>
    <row r="337" spans="10:27" s="1509" customFormat="1">
      <c r="J337" s="1742"/>
      <c r="K337" s="1496"/>
      <c r="L337" s="1496"/>
      <c r="M337" s="1496"/>
      <c r="N337" s="1496"/>
      <c r="O337" s="1496"/>
      <c r="P337" s="1496"/>
      <c r="Q337" s="1496"/>
      <c r="R337" s="1496"/>
      <c r="S337" s="1496"/>
      <c r="T337" s="1496"/>
      <c r="U337" s="1496"/>
      <c r="V337" s="1496"/>
      <c r="W337" s="1496"/>
      <c r="X337" s="1497"/>
      <c r="Y337" s="1498"/>
      <c r="Z337" s="1496"/>
      <c r="AA337" s="1496"/>
    </row>
    <row r="338" spans="10:27" s="1509" customFormat="1">
      <c r="J338" s="1742"/>
      <c r="K338" s="1496"/>
      <c r="L338" s="1496"/>
      <c r="M338" s="1496"/>
      <c r="N338" s="1496"/>
      <c r="O338" s="1496"/>
      <c r="P338" s="1496"/>
      <c r="Q338" s="1496"/>
      <c r="R338" s="1496"/>
      <c r="S338" s="1496"/>
      <c r="T338" s="1496"/>
      <c r="U338" s="1496"/>
      <c r="V338" s="1496"/>
      <c r="W338" s="1496"/>
      <c r="X338" s="1497"/>
      <c r="Y338" s="1498"/>
      <c r="Z338" s="1496"/>
      <c r="AA338" s="1496"/>
    </row>
    <row r="339" spans="10:27" s="1509" customFormat="1">
      <c r="J339" s="1742"/>
      <c r="K339" s="1496"/>
      <c r="L339" s="1496"/>
      <c r="M339" s="1496"/>
      <c r="N339" s="1496"/>
      <c r="O339" s="1496"/>
      <c r="P339" s="1496"/>
      <c r="Q339" s="1496"/>
      <c r="R339" s="1496"/>
      <c r="S339" s="1496"/>
      <c r="T339" s="1496"/>
      <c r="U339" s="1496"/>
      <c r="V339" s="1496"/>
      <c r="W339" s="1496"/>
      <c r="X339" s="1497"/>
      <c r="Y339" s="1498"/>
      <c r="Z339" s="1496"/>
      <c r="AA339" s="1496"/>
    </row>
    <row r="340" spans="10:27" s="1509" customFormat="1">
      <c r="J340" s="1742"/>
      <c r="K340" s="1496"/>
      <c r="L340" s="1496"/>
      <c r="M340" s="1496"/>
      <c r="N340" s="1496"/>
      <c r="O340" s="1496"/>
      <c r="P340" s="1496"/>
      <c r="Q340" s="1496"/>
      <c r="R340" s="1496"/>
      <c r="S340" s="1496"/>
      <c r="T340" s="1496"/>
      <c r="U340" s="1496"/>
      <c r="V340" s="1496"/>
      <c r="W340" s="1496"/>
      <c r="X340" s="1497"/>
      <c r="Y340" s="1498"/>
      <c r="Z340" s="1496"/>
      <c r="AA340" s="1496"/>
    </row>
    <row r="341" spans="10:27" s="1509" customFormat="1">
      <c r="J341" s="1742"/>
      <c r="K341" s="1496"/>
      <c r="L341" s="1496"/>
      <c r="M341" s="1496"/>
      <c r="N341" s="1496"/>
      <c r="O341" s="1496"/>
      <c r="P341" s="1496"/>
      <c r="Q341" s="1496"/>
      <c r="R341" s="1496"/>
      <c r="S341" s="1496"/>
      <c r="T341" s="1496"/>
      <c r="U341" s="1496"/>
      <c r="V341" s="1496"/>
      <c r="W341" s="1496"/>
      <c r="X341" s="1497"/>
      <c r="Y341" s="1498"/>
      <c r="Z341" s="1496"/>
      <c r="AA341" s="1496"/>
    </row>
    <row r="342" spans="10:27" s="1509" customFormat="1">
      <c r="J342" s="1742"/>
      <c r="K342" s="1496"/>
      <c r="L342" s="1496"/>
      <c r="M342" s="1496"/>
      <c r="N342" s="1496"/>
      <c r="O342" s="1496"/>
      <c r="P342" s="1496"/>
      <c r="Q342" s="1496"/>
      <c r="R342" s="1496"/>
      <c r="S342" s="1496"/>
      <c r="T342" s="1496"/>
      <c r="U342" s="1496"/>
      <c r="V342" s="1496"/>
      <c r="W342" s="1496"/>
      <c r="X342" s="1497"/>
      <c r="Y342" s="1498"/>
      <c r="Z342" s="1496"/>
      <c r="AA342" s="1496"/>
    </row>
    <row r="343" spans="10:27" s="1509" customFormat="1">
      <c r="J343" s="1742"/>
      <c r="K343" s="1496"/>
      <c r="L343" s="1496"/>
      <c r="M343" s="1496"/>
      <c r="N343" s="1496"/>
      <c r="O343" s="1496"/>
      <c r="P343" s="1496"/>
      <c r="Q343" s="1496"/>
      <c r="R343" s="1496"/>
      <c r="S343" s="1496"/>
      <c r="T343" s="1496"/>
      <c r="U343" s="1496"/>
      <c r="V343" s="1496"/>
      <c r="W343" s="1496"/>
      <c r="X343" s="1497"/>
      <c r="Y343" s="1498"/>
      <c r="Z343" s="1496"/>
      <c r="AA343" s="1496"/>
    </row>
    <row r="344" spans="10:27" s="1509" customFormat="1">
      <c r="J344" s="1742"/>
      <c r="K344" s="1496"/>
      <c r="L344" s="1496"/>
      <c r="M344" s="1496"/>
      <c r="N344" s="1496"/>
      <c r="O344" s="1496"/>
      <c r="P344" s="1496"/>
      <c r="Q344" s="1496"/>
      <c r="R344" s="1496"/>
      <c r="S344" s="1496"/>
      <c r="T344" s="1496"/>
      <c r="U344" s="1496"/>
      <c r="V344" s="1496"/>
      <c r="W344" s="1496"/>
      <c r="X344" s="1497"/>
      <c r="Y344" s="1498"/>
      <c r="Z344" s="1496"/>
      <c r="AA344" s="1496"/>
    </row>
    <row r="345" spans="10:27" s="1509" customFormat="1">
      <c r="J345" s="1742"/>
      <c r="K345" s="1496"/>
      <c r="L345" s="1496"/>
      <c r="M345" s="1496"/>
      <c r="N345" s="1496"/>
      <c r="O345" s="1496"/>
      <c r="P345" s="1496"/>
      <c r="Q345" s="1496"/>
      <c r="R345" s="1496"/>
      <c r="S345" s="1496"/>
      <c r="T345" s="1496"/>
      <c r="U345" s="1496"/>
      <c r="V345" s="1496"/>
      <c r="W345" s="1496"/>
      <c r="X345" s="1497"/>
      <c r="Y345" s="1498"/>
      <c r="Z345" s="1496"/>
      <c r="AA345" s="1496"/>
    </row>
    <row r="346" spans="10:27" s="1509" customFormat="1">
      <c r="J346" s="1742"/>
      <c r="K346" s="1496"/>
      <c r="L346" s="1496"/>
      <c r="M346" s="1496"/>
      <c r="N346" s="1496"/>
      <c r="O346" s="1496"/>
      <c r="P346" s="1496"/>
      <c r="Q346" s="1496"/>
      <c r="R346" s="1496"/>
      <c r="S346" s="1496"/>
      <c r="T346" s="1496"/>
      <c r="U346" s="1496"/>
      <c r="V346" s="1496"/>
      <c r="W346" s="1496"/>
      <c r="X346" s="1497"/>
      <c r="Y346" s="1498"/>
      <c r="Z346" s="1496"/>
      <c r="AA346" s="1496"/>
    </row>
    <row r="347" spans="10:27" s="1509" customFormat="1">
      <c r="J347" s="1742"/>
      <c r="K347" s="1496"/>
      <c r="L347" s="1496"/>
      <c r="M347" s="1496"/>
      <c r="N347" s="1496"/>
      <c r="O347" s="1496"/>
      <c r="P347" s="1496"/>
      <c r="Q347" s="1496"/>
      <c r="R347" s="1496"/>
      <c r="S347" s="1496"/>
      <c r="T347" s="1496"/>
      <c r="U347" s="1496"/>
      <c r="V347" s="1496"/>
      <c r="W347" s="1496"/>
      <c r="X347" s="1497"/>
      <c r="Y347" s="1498"/>
      <c r="Z347" s="1496"/>
      <c r="AA347" s="1496"/>
    </row>
    <row r="348" spans="10:27" s="1509" customFormat="1">
      <c r="J348" s="1742"/>
      <c r="K348" s="1496"/>
      <c r="L348" s="1496"/>
      <c r="M348" s="1496"/>
      <c r="N348" s="1496"/>
      <c r="O348" s="1496"/>
      <c r="P348" s="1496"/>
      <c r="Q348" s="1496"/>
      <c r="R348" s="1496"/>
      <c r="S348" s="1496"/>
      <c r="T348" s="1496"/>
      <c r="U348" s="1496"/>
      <c r="V348" s="1496"/>
      <c r="W348" s="1496"/>
      <c r="X348" s="1497"/>
      <c r="Y348" s="1498"/>
      <c r="Z348" s="1496"/>
      <c r="AA348" s="1496"/>
    </row>
    <row r="349" spans="10:27" s="1509" customFormat="1">
      <c r="J349" s="1742"/>
      <c r="K349" s="1496"/>
      <c r="L349" s="1496"/>
      <c r="M349" s="1496"/>
      <c r="N349" s="1496"/>
      <c r="O349" s="1496"/>
      <c r="P349" s="1496"/>
      <c r="Q349" s="1496"/>
      <c r="R349" s="1496"/>
      <c r="S349" s="1496"/>
      <c r="T349" s="1496"/>
      <c r="U349" s="1496"/>
      <c r="V349" s="1496"/>
      <c r="W349" s="1496"/>
      <c r="X349" s="1497"/>
      <c r="Y349" s="1498"/>
      <c r="Z349" s="1496"/>
      <c r="AA349" s="1496"/>
    </row>
    <row r="350" spans="10:27" s="1509" customFormat="1">
      <c r="J350" s="1742"/>
      <c r="K350" s="1496"/>
      <c r="L350" s="1496"/>
      <c r="M350" s="1496"/>
      <c r="N350" s="1496"/>
      <c r="O350" s="1496"/>
      <c r="P350" s="1496"/>
      <c r="Q350" s="1496"/>
      <c r="R350" s="1496"/>
      <c r="S350" s="1496"/>
      <c r="T350" s="1496"/>
      <c r="U350" s="1496"/>
      <c r="V350" s="1496"/>
      <c r="W350" s="1496"/>
      <c r="X350" s="1497"/>
      <c r="Y350" s="1498"/>
      <c r="Z350" s="1496"/>
      <c r="AA350" s="1496"/>
    </row>
    <row r="351" spans="10:27" s="1509" customFormat="1">
      <c r="J351" s="1742"/>
      <c r="K351" s="1496"/>
      <c r="L351" s="1496"/>
      <c r="M351" s="1496"/>
      <c r="N351" s="1496"/>
      <c r="O351" s="1496"/>
      <c r="P351" s="1496"/>
      <c r="Q351" s="1496"/>
      <c r="R351" s="1496"/>
      <c r="S351" s="1496"/>
      <c r="T351" s="1496"/>
      <c r="U351" s="1496"/>
      <c r="V351" s="1496"/>
      <c r="W351" s="1496"/>
      <c r="X351" s="1497"/>
      <c r="Y351" s="1498"/>
      <c r="Z351" s="1496"/>
      <c r="AA351" s="1496"/>
    </row>
    <row r="352" spans="10:27" s="1509" customFormat="1">
      <c r="J352" s="1742"/>
      <c r="K352" s="1496"/>
      <c r="L352" s="1496"/>
      <c r="M352" s="1496"/>
      <c r="N352" s="1496"/>
      <c r="O352" s="1496"/>
      <c r="P352" s="1496"/>
      <c r="Q352" s="1496"/>
      <c r="R352" s="1496"/>
      <c r="S352" s="1496"/>
      <c r="T352" s="1496"/>
      <c r="U352" s="1496"/>
      <c r="V352" s="1496"/>
      <c r="W352" s="1496"/>
      <c r="X352" s="1497"/>
      <c r="Y352" s="1498"/>
      <c r="Z352" s="1496"/>
      <c r="AA352" s="1496"/>
    </row>
    <row r="353" spans="10:27" s="1509" customFormat="1">
      <c r="J353" s="1742"/>
      <c r="K353" s="1496"/>
      <c r="L353" s="1496"/>
      <c r="M353" s="1496"/>
      <c r="N353" s="1496"/>
      <c r="O353" s="1496"/>
      <c r="P353" s="1496"/>
      <c r="Q353" s="1496"/>
      <c r="R353" s="1496"/>
      <c r="S353" s="1496"/>
      <c r="T353" s="1496"/>
      <c r="U353" s="1496"/>
      <c r="V353" s="1496"/>
      <c r="W353" s="1496"/>
      <c r="X353" s="1497"/>
      <c r="Y353" s="1498"/>
      <c r="Z353" s="1496"/>
      <c r="AA353" s="1496"/>
    </row>
    <row r="354" spans="10:27" s="1509" customFormat="1">
      <c r="J354" s="1742"/>
      <c r="K354" s="1496"/>
      <c r="L354" s="1496"/>
      <c r="M354" s="1496"/>
      <c r="N354" s="1496"/>
      <c r="O354" s="1496"/>
      <c r="P354" s="1496"/>
      <c r="Q354" s="1496"/>
      <c r="R354" s="1496"/>
      <c r="S354" s="1496"/>
      <c r="T354" s="1496"/>
      <c r="U354" s="1496"/>
      <c r="V354" s="1496"/>
      <c r="W354" s="1496"/>
      <c r="X354" s="1497"/>
      <c r="Y354" s="1498"/>
      <c r="Z354" s="1496"/>
      <c r="AA354" s="1496"/>
    </row>
    <row r="355" spans="10:27" s="1509" customFormat="1">
      <c r="J355" s="1742"/>
      <c r="K355" s="1496"/>
      <c r="L355" s="1496"/>
      <c r="M355" s="1496"/>
      <c r="N355" s="1496"/>
      <c r="O355" s="1496"/>
      <c r="P355" s="1496"/>
      <c r="Q355" s="1496"/>
      <c r="R355" s="1496"/>
      <c r="S355" s="1496"/>
      <c r="T355" s="1496"/>
      <c r="U355" s="1496"/>
      <c r="V355" s="1496"/>
      <c r="W355" s="1496"/>
      <c r="X355" s="1497"/>
      <c r="Y355" s="1498"/>
      <c r="Z355" s="1496"/>
      <c r="AA355" s="1496"/>
    </row>
    <row r="356" spans="10:27" s="1509" customFormat="1">
      <c r="J356" s="1742"/>
      <c r="K356" s="1496"/>
      <c r="L356" s="1496"/>
      <c r="M356" s="1496"/>
      <c r="N356" s="1496"/>
      <c r="O356" s="1496"/>
      <c r="P356" s="1496"/>
      <c r="Q356" s="1496"/>
      <c r="R356" s="1496"/>
      <c r="S356" s="1496"/>
      <c r="T356" s="1496"/>
      <c r="U356" s="1496"/>
      <c r="V356" s="1496"/>
      <c r="W356" s="1496"/>
      <c r="X356" s="1497"/>
      <c r="Y356" s="1498"/>
      <c r="Z356" s="1496"/>
      <c r="AA356" s="1496"/>
    </row>
    <row r="357" spans="10:27" s="1509" customFormat="1">
      <c r="J357" s="1742"/>
      <c r="K357" s="1496"/>
      <c r="L357" s="1496"/>
      <c r="M357" s="1496"/>
      <c r="N357" s="1496"/>
      <c r="O357" s="1496"/>
      <c r="P357" s="1496"/>
      <c r="Q357" s="1496"/>
      <c r="R357" s="1496"/>
      <c r="S357" s="1496"/>
      <c r="T357" s="1496"/>
      <c r="U357" s="1496"/>
      <c r="V357" s="1496"/>
      <c r="W357" s="1496"/>
      <c r="X357" s="1497"/>
      <c r="Y357" s="1498"/>
      <c r="Z357" s="1496"/>
      <c r="AA357" s="1496"/>
    </row>
    <row r="358" spans="10:27" s="1509" customFormat="1">
      <c r="J358" s="1742"/>
      <c r="K358" s="1496"/>
      <c r="L358" s="1496"/>
      <c r="M358" s="1496"/>
      <c r="N358" s="1496"/>
      <c r="O358" s="1496"/>
      <c r="P358" s="1496"/>
      <c r="Q358" s="1496"/>
      <c r="R358" s="1496"/>
      <c r="S358" s="1496"/>
      <c r="T358" s="1496"/>
      <c r="U358" s="1496"/>
      <c r="V358" s="1496"/>
      <c r="W358" s="1496"/>
      <c r="X358" s="1497"/>
      <c r="Y358" s="1498"/>
      <c r="Z358" s="1496"/>
      <c r="AA358" s="1496"/>
    </row>
    <row r="359" spans="10:27" s="1509" customFormat="1">
      <c r="J359" s="1742"/>
      <c r="K359" s="1496"/>
      <c r="L359" s="1496"/>
      <c r="M359" s="1496"/>
      <c r="N359" s="1496"/>
      <c r="O359" s="1496"/>
      <c r="P359" s="1496"/>
      <c r="Q359" s="1496"/>
      <c r="R359" s="1496"/>
      <c r="S359" s="1496"/>
      <c r="T359" s="1496"/>
      <c r="U359" s="1496"/>
      <c r="V359" s="1496"/>
      <c r="W359" s="1496"/>
      <c r="X359" s="1497"/>
      <c r="Y359" s="1498"/>
      <c r="Z359" s="1496"/>
      <c r="AA359" s="1496"/>
    </row>
    <row r="360" spans="10:27" s="1509" customFormat="1">
      <c r="J360" s="1742"/>
      <c r="K360" s="1496"/>
      <c r="L360" s="1496"/>
      <c r="M360" s="1496"/>
      <c r="N360" s="1496"/>
      <c r="O360" s="1496"/>
      <c r="P360" s="1496"/>
      <c r="Q360" s="1496"/>
      <c r="R360" s="1496"/>
      <c r="S360" s="1496"/>
      <c r="T360" s="1496"/>
      <c r="U360" s="1496"/>
      <c r="V360" s="1496"/>
      <c r="W360" s="1496"/>
      <c r="X360" s="1497"/>
      <c r="Y360" s="1498"/>
      <c r="Z360" s="1496"/>
      <c r="AA360" s="1496"/>
    </row>
    <row r="361" spans="10:27" s="1509" customFormat="1">
      <c r="J361" s="1742"/>
      <c r="K361" s="1496"/>
      <c r="L361" s="1496"/>
      <c r="M361" s="1496"/>
      <c r="N361" s="1496"/>
      <c r="O361" s="1496"/>
      <c r="P361" s="1496"/>
      <c r="Q361" s="1496"/>
      <c r="R361" s="1496"/>
      <c r="S361" s="1496"/>
      <c r="T361" s="1496"/>
      <c r="U361" s="1496"/>
      <c r="V361" s="1496"/>
      <c r="W361" s="1496"/>
      <c r="X361" s="1497"/>
      <c r="Y361" s="1498"/>
      <c r="Z361" s="1496"/>
      <c r="AA361" s="1496"/>
    </row>
    <row r="362" spans="10:27" s="1509" customFormat="1">
      <c r="J362" s="1742"/>
      <c r="K362" s="1496"/>
      <c r="L362" s="1496"/>
      <c r="M362" s="1496"/>
      <c r="N362" s="1496"/>
      <c r="O362" s="1496"/>
      <c r="P362" s="1496"/>
      <c r="Q362" s="1496"/>
      <c r="R362" s="1496"/>
      <c r="S362" s="1496"/>
      <c r="T362" s="1496"/>
      <c r="U362" s="1496"/>
      <c r="V362" s="1496"/>
      <c r="W362" s="1496"/>
      <c r="X362" s="1497"/>
      <c r="Y362" s="1498"/>
      <c r="Z362" s="1496"/>
      <c r="AA362" s="1496"/>
    </row>
    <row r="363" spans="10:27" s="1509" customFormat="1">
      <c r="J363" s="1742"/>
      <c r="K363" s="1496"/>
      <c r="L363" s="1496"/>
      <c r="M363" s="1496"/>
      <c r="N363" s="1496"/>
      <c r="O363" s="1496"/>
      <c r="P363" s="1496"/>
      <c r="Q363" s="1496"/>
      <c r="R363" s="1496"/>
      <c r="S363" s="1496"/>
      <c r="T363" s="1496"/>
      <c r="U363" s="1496"/>
      <c r="V363" s="1496"/>
      <c r="W363" s="1496"/>
      <c r="X363" s="1497"/>
      <c r="Y363" s="1498"/>
      <c r="Z363" s="1496"/>
      <c r="AA363" s="1496"/>
    </row>
    <row r="364" spans="10:27" s="1509" customFormat="1">
      <c r="J364" s="1742"/>
      <c r="K364" s="1496"/>
      <c r="L364" s="1496"/>
      <c r="M364" s="1496"/>
      <c r="N364" s="1496"/>
      <c r="O364" s="1496"/>
      <c r="P364" s="1496"/>
      <c r="Q364" s="1496"/>
      <c r="R364" s="1496"/>
      <c r="S364" s="1496"/>
      <c r="T364" s="1496"/>
      <c r="U364" s="1496"/>
      <c r="V364" s="1496"/>
      <c r="W364" s="1496"/>
      <c r="X364" s="1497"/>
      <c r="Y364" s="1498"/>
      <c r="Z364" s="1496"/>
      <c r="AA364" s="1496"/>
    </row>
    <row r="365" spans="10:27" s="1509" customFormat="1">
      <c r="J365" s="1742"/>
      <c r="K365" s="1496"/>
      <c r="L365" s="1496"/>
      <c r="M365" s="1496"/>
      <c r="N365" s="1496"/>
      <c r="O365" s="1496"/>
      <c r="P365" s="1496"/>
      <c r="Q365" s="1496"/>
      <c r="R365" s="1496"/>
      <c r="S365" s="1496"/>
      <c r="T365" s="1496"/>
      <c r="U365" s="1496"/>
      <c r="V365" s="1496"/>
      <c r="W365" s="1496"/>
      <c r="X365" s="1497"/>
      <c r="Y365" s="1498"/>
      <c r="Z365" s="1496"/>
      <c r="AA365" s="1496"/>
    </row>
    <row r="366" spans="10:27" s="1509" customFormat="1">
      <c r="J366" s="1742"/>
      <c r="K366" s="1496"/>
      <c r="L366" s="1496"/>
      <c r="M366" s="1496"/>
      <c r="N366" s="1496"/>
      <c r="O366" s="1496"/>
      <c r="P366" s="1496"/>
      <c r="Q366" s="1496"/>
      <c r="R366" s="1496"/>
      <c r="S366" s="1496"/>
      <c r="T366" s="1496"/>
      <c r="U366" s="1496"/>
      <c r="V366" s="1496"/>
      <c r="W366" s="1496"/>
      <c r="X366" s="1497"/>
      <c r="Y366" s="1498"/>
      <c r="Z366" s="1496"/>
      <c r="AA366" s="1496"/>
    </row>
    <row r="367" spans="10:27" s="1509" customFormat="1">
      <c r="J367" s="1742"/>
      <c r="K367" s="1496"/>
      <c r="L367" s="1496"/>
      <c r="M367" s="1496"/>
      <c r="N367" s="1496"/>
      <c r="O367" s="1496"/>
      <c r="P367" s="1496"/>
      <c r="Q367" s="1496"/>
      <c r="R367" s="1496"/>
      <c r="S367" s="1496"/>
      <c r="T367" s="1496"/>
      <c r="U367" s="1496"/>
      <c r="V367" s="1496"/>
      <c r="W367" s="1496"/>
      <c r="X367" s="1497"/>
      <c r="Y367" s="1498"/>
      <c r="Z367" s="1496"/>
      <c r="AA367" s="1496"/>
    </row>
    <row r="368" spans="10:27" s="1509" customFormat="1">
      <c r="J368" s="1742"/>
      <c r="K368" s="1496"/>
      <c r="L368" s="1496"/>
      <c r="M368" s="1496"/>
      <c r="N368" s="1496"/>
      <c r="O368" s="1496"/>
      <c r="P368" s="1496"/>
      <c r="Q368" s="1496"/>
      <c r="R368" s="1496"/>
      <c r="S368" s="1496"/>
      <c r="T368" s="1496"/>
      <c r="U368" s="1496"/>
      <c r="V368" s="1496"/>
      <c r="W368" s="1496"/>
      <c r="X368" s="1497"/>
      <c r="Y368" s="1498"/>
      <c r="Z368" s="1496"/>
      <c r="AA368" s="1496"/>
    </row>
    <row r="369" spans="10:27" s="1509" customFormat="1">
      <c r="J369" s="1742"/>
      <c r="K369" s="1496"/>
      <c r="L369" s="1496"/>
      <c r="M369" s="1496"/>
      <c r="N369" s="1496"/>
      <c r="O369" s="1496"/>
      <c r="P369" s="1496"/>
      <c r="Q369" s="1496"/>
      <c r="R369" s="1496"/>
      <c r="S369" s="1496"/>
      <c r="T369" s="1496"/>
      <c r="U369" s="1496"/>
      <c r="V369" s="1496"/>
      <c r="W369" s="1496"/>
      <c r="X369" s="1497"/>
      <c r="Y369" s="1498"/>
      <c r="Z369" s="1496"/>
      <c r="AA369" s="1496"/>
    </row>
    <row r="370" spans="10:27" s="1509" customFormat="1">
      <c r="J370" s="1742"/>
      <c r="K370" s="1496"/>
      <c r="L370" s="1496"/>
      <c r="M370" s="1496"/>
      <c r="N370" s="1496"/>
      <c r="O370" s="1496"/>
      <c r="P370" s="1496"/>
      <c r="Q370" s="1496"/>
      <c r="R370" s="1496"/>
      <c r="S370" s="1496"/>
      <c r="T370" s="1496"/>
      <c r="U370" s="1496"/>
      <c r="V370" s="1496"/>
      <c r="W370" s="1496"/>
      <c r="X370" s="1497"/>
      <c r="Y370" s="1498"/>
      <c r="Z370" s="1496"/>
      <c r="AA370" s="1496"/>
    </row>
    <row r="371" spans="10:27" s="1509" customFormat="1">
      <c r="J371" s="1742"/>
      <c r="K371" s="1496"/>
      <c r="L371" s="1496"/>
      <c r="M371" s="1496"/>
      <c r="N371" s="1496"/>
      <c r="O371" s="1496"/>
      <c r="P371" s="1496"/>
      <c r="Q371" s="1496"/>
      <c r="R371" s="1496"/>
      <c r="S371" s="1496"/>
      <c r="T371" s="1496"/>
      <c r="U371" s="1496"/>
      <c r="V371" s="1496"/>
      <c r="W371" s="1496"/>
      <c r="X371" s="1497"/>
      <c r="Y371" s="1498"/>
      <c r="Z371" s="1496"/>
      <c r="AA371" s="1496"/>
    </row>
    <row r="372" spans="10:27" s="1509" customFormat="1">
      <c r="J372" s="1742"/>
      <c r="K372" s="1496"/>
      <c r="L372" s="1496"/>
      <c r="M372" s="1496"/>
      <c r="N372" s="1496"/>
      <c r="O372" s="1496"/>
      <c r="P372" s="1496"/>
      <c r="Q372" s="1496"/>
      <c r="R372" s="1496"/>
      <c r="S372" s="1496"/>
      <c r="T372" s="1496"/>
      <c r="U372" s="1496"/>
      <c r="V372" s="1496"/>
      <c r="W372" s="1496"/>
      <c r="X372" s="1497"/>
      <c r="Y372" s="1498"/>
      <c r="Z372" s="1496"/>
      <c r="AA372" s="1496"/>
    </row>
    <row r="373" spans="10:27" s="1509" customFormat="1">
      <c r="J373" s="1742"/>
      <c r="K373" s="1496"/>
      <c r="L373" s="1496"/>
      <c r="M373" s="1496"/>
      <c r="N373" s="1496"/>
      <c r="O373" s="1496"/>
      <c r="P373" s="1496"/>
      <c r="Q373" s="1496"/>
      <c r="R373" s="1496"/>
      <c r="S373" s="1496"/>
      <c r="T373" s="1496"/>
      <c r="U373" s="1496"/>
      <c r="V373" s="1496"/>
      <c r="W373" s="1496"/>
      <c r="X373" s="1497"/>
      <c r="Y373" s="1498"/>
      <c r="Z373" s="1496"/>
      <c r="AA373" s="1496"/>
    </row>
    <row r="374" spans="10:27" s="1509" customFormat="1">
      <c r="J374" s="1742"/>
      <c r="K374" s="1496"/>
      <c r="L374" s="1496"/>
      <c r="M374" s="1496"/>
      <c r="N374" s="1496"/>
      <c r="O374" s="1496"/>
      <c r="P374" s="1496"/>
      <c r="Q374" s="1496"/>
      <c r="R374" s="1496"/>
      <c r="S374" s="1496"/>
      <c r="T374" s="1496"/>
      <c r="U374" s="1496"/>
      <c r="V374" s="1496"/>
      <c r="W374" s="1496"/>
      <c r="X374" s="1497"/>
      <c r="Y374" s="1498"/>
      <c r="Z374" s="1496"/>
      <c r="AA374" s="1496"/>
    </row>
    <row r="375" spans="10:27" s="1509" customFormat="1">
      <c r="J375" s="1742"/>
      <c r="K375" s="1496"/>
      <c r="L375" s="1496"/>
      <c r="M375" s="1496"/>
      <c r="N375" s="1496"/>
      <c r="O375" s="1496"/>
      <c r="P375" s="1496"/>
      <c r="Q375" s="1496"/>
      <c r="R375" s="1496"/>
      <c r="S375" s="1496"/>
      <c r="T375" s="1496"/>
      <c r="U375" s="1496"/>
      <c r="V375" s="1496"/>
      <c r="W375" s="1496"/>
      <c r="X375" s="1497"/>
      <c r="Y375" s="1498"/>
      <c r="Z375" s="1496"/>
      <c r="AA375" s="1496"/>
    </row>
    <row r="376" spans="10:27" s="1509" customFormat="1">
      <c r="J376" s="1742"/>
      <c r="K376" s="1496"/>
      <c r="L376" s="1496"/>
      <c r="M376" s="1496"/>
      <c r="N376" s="1496"/>
      <c r="O376" s="1496"/>
      <c r="P376" s="1496"/>
      <c r="Q376" s="1496"/>
      <c r="R376" s="1496"/>
      <c r="S376" s="1496"/>
      <c r="T376" s="1496"/>
      <c r="U376" s="1496"/>
      <c r="V376" s="1496"/>
      <c r="W376" s="1496"/>
      <c r="X376" s="1497"/>
      <c r="Y376" s="1498"/>
      <c r="Z376" s="1496"/>
      <c r="AA376" s="1496"/>
    </row>
    <row r="377" spans="10:27" s="1509" customFormat="1">
      <c r="J377" s="1742"/>
      <c r="K377" s="1496"/>
      <c r="L377" s="1496"/>
      <c r="M377" s="1496"/>
      <c r="N377" s="1496"/>
      <c r="O377" s="1496"/>
      <c r="P377" s="1496"/>
      <c r="Q377" s="1496"/>
      <c r="R377" s="1496"/>
      <c r="S377" s="1496"/>
      <c r="T377" s="1496"/>
      <c r="U377" s="1496"/>
      <c r="V377" s="1496"/>
      <c r="W377" s="1496"/>
      <c r="X377" s="1497"/>
      <c r="Y377" s="1498"/>
      <c r="Z377" s="1496"/>
      <c r="AA377" s="1496"/>
    </row>
    <row r="378" spans="10:27" s="1509" customFormat="1">
      <c r="J378" s="1742"/>
      <c r="K378" s="1496"/>
      <c r="L378" s="1496"/>
      <c r="M378" s="1496"/>
      <c r="N378" s="1496"/>
      <c r="O378" s="1496"/>
      <c r="P378" s="1496"/>
      <c r="Q378" s="1496"/>
      <c r="R378" s="1496"/>
      <c r="S378" s="1496"/>
      <c r="T378" s="1496"/>
      <c r="U378" s="1496"/>
      <c r="V378" s="1496"/>
      <c r="W378" s="1496"/>
      <c r="X378" s="1497"/>
      <c r="Y378" s="1498"/>
      <c r="Z378" s="1496"/>
      <c r="AA378" s="1496"/>
    </row>
    <row r="379" spans="10:27" s="1509" customFormat="1">
      <c r="J379" s="1742"/>
      <c r="K379" s="1496"/>
      <c r="L379" s="1496"/>
      <c r="M379" s="1496"/>
      <c r="N379" s="1496"/>
      <c r="O379" s="1496"/>
      <c r="P379" s="1496"/>
      <c r="Q379" s="1496"/>
      <c r="R379" s="1496"/>
      <c r="S379" s="1496"/>
      <c r="T379" s="1496"/>
      <c r="U379" s="1496"/>
      <c r="V379" s="1496"/>
      <c r="W379" s="1496"/>
      <c r="X379" s="1497"/>
      <c r="Y379" s="1498"/>
      <c r="Z379" s="1496"/>
      <c r="AA379" s="1496"/>
    </row>
    <row r="380" spans="10:27" s="1509" customFormat="1">
      <c r="J380" s="1742"/>
      <c r="K380" s="1496"/>
      <c r="L380" s="1496"/>
      <c r="M380" s="1496"/>
      <c r="N380" s="1496"/>
      <c r="O380" s="1496"/>
      <c r="P380" s="1496"/>
      <c r="Q380" s="1496"/>
      <c r="R380" s="1496"/>
      <c r="S380" s="1496"/>
      <c r="T380" s="1496"/>
      <c r="U380" s="1496"/>
      <c r="V380" s="1496"/>
      <c r="W380" s="1496"/>
      <c r="X380" s="1497"/>
      <c r="Y380" s="1498"/>
      <c r="Z380" s="1496"/>
      <c r="AA380" s="1496"/>
    </row>
    <row r="381" spans="10:27" s="1509" customFormat="1">
      <c r="J381" s="1742"/>
      <c r="K381" s="1496"/>
      <c r="L381" s="1496"/>
      <c r="M381" s="1496"/>
      <c r="N381" s="1496"/>
      <c r="O381" s="1496"/>
      <c r="P381" s="1496"/>
      <c r="Q381" s="1496"/>
      <c r="R381" s="1496"/>
      <c r="S381" s="1496"/>
      <c r="T381" s="1496"/>
      <c r="U381" s="1496"/>
      <c r="V381" s="1496"/>
      <c r="W381" s="1496"/>
      <c r="X381" s="1497"/>
      <c r="Y381" s="1498"/>
      <c r="Z381" s="1496"/>
      <c r="AA381" s="1496"/>
    </row>
    <row r="382" spans="10:27" s="1509" customFormat="1">
      <c r="J382" s="1742"/>
      <c r="K382" s="1496"/>
      <c r="L382" s="1496"/>
      <c r="M382" s="1496"/>
      <c r="N382" s="1496"/>
      <c r="O382" s="1496"/>
      <c r="P382" s="1496"/>
      <c r="Q382" s="1496"/>
      <c r="R382" s="1496"/>
      <c r="S382" s="1496"/>
      <c r="T382" s="1496"/>
      <c r="U382" s="1496"/>
      <c r="V382" s="1496"/>
      <c r="W382" s="1496"/>
      <c r="X382" s="1497"/>
      <c r="Y382" s="1498"/>
      <c r="Z382" s="1496"/>
      <c r="AA382" s="1496"/>
    </row>
    <row r="383" spans="10:27" s="1509" customFormat="1">
      <c r="J383" s="1742"/>
      <c r="K383" s="1496"/>
      <c r="L383" s="1496"/>
      <c r="M383" s="1496"/>
      <c r="N383" s="1496"/>
      <c r="O383" s="1496"/>
      <c r="P383" s="1496"/>
      <c r="Q383" s="1496"/>
      <c r="R383" s="1496"/>
      <c r="S383" s="1496"/>
      <c r="T383" s="1496"/>
      <c r="U383" s="1496"/>
      <c r="V383" s="1496"/>
      <c r="W383" s="1496"/>
      <c r="X383" s="1497"/>
      <c r="Y383" s="1498"/>
      <c r="Z383" s="1496"/>
      <c r="AA383" s="1496"/>
    </row>
    <row r="384" spans="10:27" s="1509" customFormat="1">
      <c r="J384" s="1742"/>
      <c r="K384" s="1496"/>
      <c r="L384" s="1496"/>
      <c r="M384" s="1496"/>
      <c r="N384" s="1496"/>
      <c r="O384" s="1496"/>
      <c r="P384" s="1496"/>
      <c r="Q384" s="1496"/>
      <c r="R384" s="1496"/>
      <c r="S384" s="1496"/>
      <c r="T384" s="1496"/>
      <c r="U384" s="1496"/>
      <c r="V384" s="1496"/>
      <c r="W384" s="1496"/>
      <c r="X384" s="1497"/>
      <c r="Y384" s="1498"/>
      <c r="Z384" s="1496"/>
      <c r="AA384" s="1496"/>
    </row>
    <row r="385" spans="10:27" s="1509" customFormat="1">
      <c r="J385" s="1742"/>
      <c r="K385" s="1496"/>
      <c r="L385" s="1496"/>
      <c r="M385" s="1496"/>
      <c r="N385" s="1496"/>
      <c r="O385" s="1496"/>
      <c r="P385" s="1496"/>
      <c r="Q385" s="1496"/>
      <c r="R385" s="1496"/>
      <c r="S385" s="1496"/>
      <c r="T385" s="1496"/>
      <c r="U385" s="1496"/>
      <c r="V385" s="1496"/>
      <c r="W385" s="1496"/>
      <c r="X385" s="1497"/>
      <c r="Y385" s="1498"/>
      <c r="Z385" s="1496"/>
      <c r="AA385" s="1496"/>
    </row>
    <row r="386" spans="10:27" s="1509" customFormat="1">
      <c r="J386" s="1742"/>
      <c r="K386" s="1496"/>
      <c r="L386" s="1496"/>
      <c r="M386" s="1496"/>
      <c r="N386" s="1496"/>
      <c r="O386" s="1496"/>
      <c r="P386" s="1496"/>
      <c r="Q386" s="1496"/>
      <c r="R386" s="1496"/>
      <c r="S386" s="1496"/>
      <c r="T386" s="1496"/>
      <c r="U386" s="1496"/>
      <c r="V386" s="1496"/>
      <c r="W386" s="1496"/>
      <c r="X386" s="1497"/>
      <c r="Y386" s="1498"/>
      <c r="Z386" s="1496"/>
      <c r="AA386" s="1496"/>
    </row>
    <row r="387" spans="10:27" s="1509" customFormat="1">
      <c r="J387" s="1742"/>
      <c r="K387" s="1496"/>
      <c r="L387" s="1496"/>
      <c r="M387" s="1496"/>
      <c r="N387" s="1496"/>
      <c r="O387" s="1496"/>
      <c r="P387" s="1496"/>
      <c r="Q387" s="1496"/>
      <c r="R387" s="1496"/>
      <c r="S387" s="1496"/>
      <c r="T387" s="1496"/>
      <c r="U387" s="1496"/>
      <c r="V387" s="1496"/>
      <c r="W387" s="1496"/>
      <c r="X387" s="1497"/>
      <c r="Y387" s="1498"/>
      <c r="Z387" s="1496"/>
      <c r="AA387" s="1496"/>
    </row>
    <row r="388" spans="10:27" s="1509" customFormat="1">
      <c r="J388" s="1742"/>
      <c r="K388" s="1496"/>
      <c r="L388" s="1496"/>
      <c r="M388" s="1496"/>
      <c r="N388" s="1496"/>
      <c r="O388" s="1496"/>
      <c r="P388" s="1496"/>
      <c r="Q388" s="1496"/>
      <c r="R388" s="1496"/>
      <c r="S388" s="1496"/>
      <c r="T388" s="1496"/>
      <c r="U388" s="1496"/>
      <c r="V388" s="1496"/>
      <c r="W388" s="1496"/>
      <c r="X388" s="1497"/>
      <c r="Y388" s="1498"/>
      <c r="Z388" s="1496"/>
      <c r="AA388" s="1496"/>
    </row>
    <row r="389" spans="10:27" s="1509" customFormat="1">
      <c r="J389" s="1742"/>
      <c r="K389" s="1496"/>
      <c r="L389" s="1496"/>
      <c r="M389" s="1496"/>
      <c r="N389" s="1496"/>
      <c r="O389" s="1496"/>
      <c r="P389" s="1496"/>
      <c r="Q389" s="1496"/>
      <c r="R389" s="1496"/>
      <c r="S389" s="1496"/>
      <c r="T389" s="1496"/>
      <c r="U389" s="1496"/>
      <c r="V389" s="1496"/>
      <c r="W389" s="1496"/>
      <c r="X389" s="1497"/>
      <c r="Y389" s="1498"/>
      <c r="Z389" s="1496"/>
      <c r="AA389" s="1496"/>
    </row>
    <row r="390" spans="10:27" s="1509" customFormat="1">
      <c r="J390" s="1742"/>
      <c r="K390" s="1496"/>
      <c r="L390" s="1496"/>
      <c r="M390" s="1496"/>
      <c r="N390" s="1496"/>
      <c r="O390" s="1496"/>
      <c r="P390" s="1496"/>
      <c r="Q390" s="1496"/>
      <c r="R390" s="1496"/>
      <c r="S390" s="1496"/>
      <c r="T390" s="1496"/>
      <c r="U390" s="1496"/>
      <c r="V390" s="1496"/>
      <c r="W390" s="1496"/>
      <c r="X390" s="1497"/>
      <c r="Y390" s="1498"/>
      <c r="Z390" s="1496"/>
      <c r="AA390" s="1496"/>
    </row>
    <row r="391" spans="10:27" s="1509" customFormat="1">
      <c r="J391" s="1742"/>
      <c r="K391" s="1496"/>
      <c r="L391" s="1496"/>
      <c r="M391" s="1496"/>
      <c r="N391" s="1496"/>
      <c r="O391" s="1496"/>
      <c r="P391" s="1496"/>
      <c r="Q391" s="1496"/>
      <c r="R391" s="1496"/>
      <c r="S391" s="1496"/>
      <c r="T391" s="1496"/>
      <c r="U391" s="1496"/>
      <c r="V391" s="1496"/>
      <c r="W391" s="1496"/>
      <c r="X391" s="1497"/>
      <c r="Y391" s="1498"/>
      <c r="Z391" s="1496"/>
      <c r="AA391" s="1496"/>
    </row>
    <row r="392" spans="10:27" s="1509" customFormat="1">
      <c r="J392" s="1742"/>
      <c r="K392" s="1496"/>
      <c r="L392" s="1496"/>
      <c r="M392" s="1496"/>
      <c r="N392" s="1496"/>
      <c r="O392" s="1496"/>
      <c r="P392" s="1496"/>
      <c r="Q392" s="1496"/>
      <c r="R392" s="1496"/>
      <c r="S392" s="1496"/>
      <c r="T392" s="1496"/>
      <c r="U392" s="1496"/>
      <c r="V392" s="1496"/>
      <c r="W392" s="1496"/>
      <c r="X392" s="1497"/>
      <c r="Y392" s="1498"/>
      <c r="Z392" s="1496"/>
      <c r="AA392" s="1496"/>
    </row>
    <row r="393" spans="10:27" s="1509" customFormat="1">
      <c r="J393" s="1742"/>
      <c r="K393" s="1496"/>
      <c r="L393" s="1496"/>
      <c r="M393" s="1496"/>
      <c r="N393" s="1496"/>
      <c r="O393" s="1496"/>
      <c r="P393" s="1496"/>
      <c r="Q393" s="1496"/>
      <c r="R393" s="1496"/>
      <c r="S393" s="1496"/>
      <c r="T393" s="1496"/>
      <c r="U393" s="1496"/>
      <c r="V393" s="1496"/>
      <c r="W393" s="1496"/>
      <c r="X393" s="1497"/>
      <c r="Y393" s="1498"/>
      <c r="Z393" s="1496"/>
      <c r="AA393" s="1496"/>
    </row>
    <row r="394" spans="10:27" s="1509" customFormat="1">
      <c r="J394" s="1742"/>
      <c r="K394" s="1496"/>
      <c r="L394" s="1496"/>
      <c r="M394" s="1496"/>
      <c r="N394" s="1496"/>
      <c r="O394" s="1496"/>
      <c r="P394" s="1496"/>
      <c r="Q394" s="1496"/>
      <c r="R394" s="1496"/>
      <c r="S394" s="1496"/>
      <c r="T394" s="1496"/>
      <c r="U394" s="1496"/>
      <c r="V394" s="1496"/>
      <c r="W394" s="1496"/>
      <c r="X394" s="1497"/>
      <c r="Y394" s="1498"/>
      <c r="Z394" s="1496"/>
      <c r="AA394" s="1496"/>
    </row>
    <row r="395" spans="10:27" s="1509" customFormat="1">
      <c r="J395" s="1742"/>
      <c r="K395" s="1496"/>
      <c r="L395" s="1496"/>
      <c r="M395" s="1496"/>
      <c r="N395" s="1496"/>
      <c r="O395" s="1496"/>
      <c r="P395" s="1496"/>
      <c r="Q395" s="1496"/>
      <c r="R395" s="1496"/>
      <c r="S395" s="1496"/>
      <c r="T395" s="1496"/>
      <c r="U395" s="1496"/>
      <c r="V395" s="1496"/>
      <c r="W395" s="1496"/>
      <c r="X395" s="1497"/>
      <c r="Y395" s="1498"/>
      <c r="Z395" s="1496"/>
      <c r="AA395" s="1496"/>
    </row>
    <row r="396" spans="10:27" s="1509" customFormat="1">
      <c r="J396" s="1742"/>
      <c r="K396" s="1496"/>
      <c r="L396" s="1496"/>
      <c r="M396" s="1496"/>
      <c r="N396" s="1496"/>
      <c r="O396" s="1496"/>
      <c r="P396" s="1496"/>
      <c r="Q396" s="1496"/>
      <c r="R396" s="1496"/>
      <c r="S396" s="1496"/>
      <c r="T396" s="1496"/>
      <c r="U396" s="1496"/>
      <c r="V396" s="1496"/>
      <c r="W396" s="1496"/>
      <c r="X396" s="1497"/>
      <c r="Y396" s="1498"/>
      <c r="Z396" s="1496"/>
      <c r="AA396" s="1496"/>
    </row>
    <row r="397" spans="10:27" s="1509" customFormat="1">
      <c r="J397" s="1742"/>
      <c r="K397" s="1496"/>
      <c r="L397" s="1496"/>
      <c r="M397" s="1496"/>
      <c r="N397" s="1496"/>
      <c r="O397" s="1496"/>
      <c r="P397" s="1496"/>
      <c r="Q397" s="1496"/>
      <c r="R397" s="1496"/>
      <c r="S397" s="1496"/>
      <c r="T397" s="1496"/>
      <c r="U397" s="1496"/>
      <c r="V397" s="1496"/>
      <c r="W397" s="1496"/>
      <c r="X397" s="1497"/>
      <c r="Y397" s="1498"/>
      <c r="Z397" s="1496"/>
      <c r="AA397" s="1496"/>
    </row>
    <row r="398" spans="10:27" s="1509" customFormat="1">
      <c r="J398" s="1742"/>
      <c r="K398" s="1496"/>
      <c r="L398" s="1496"/>
      <c r="M398" s="1496"/>
      <c r="N398" s="1496"/>
      <c r="O398" s="1496"/>
      <c r="P398" s="1496"/>
      <c r="Q398" s="1496"/>
      <c r="R398" s="1496"/>
      <c r="S398" s="1496"/>
      <c r="T398" s="1496"/>
      <c r="U398" s="1496"/>
      <c r="V398" s="1496"/>
      <c r="W398" s="1496"/>
      <c r="X398" s="1497"/>
      <c r="Y398" s="1498"/>
      <c r="Z398" s="1496"/>
      <c r="AA398" s="1496"/>
    </row>
    <row r="399" spans="10:27" s="1509" customFormat="1">
      <c r="J399" s="1742"/>
      <c r="K399" s="1496"/>
      <c r="L399" s="1496"/>
      <c r="M399" s="1496"/>
      <c r="N399" s="1496"/>
      <c r="O399" s="1496"/>
      <c r="P399" s="1496"/>
      <c r="Q399" s="1496"/>
      <c r="R399" s="1496"/>
      <c r="S399" s="1496"/>
      <c r="T399" s="1496"/>
      <c r="U399" s="1496"/>
      <c r="V399" s="1496"/>
      <c r="W399" s="1496"/>
      <c r="X399" s="1497"/>
      <c r="Y399" s="1498"/>
      <c r="Z399" s="1496"/>
      <c r="AA399" s="1496"/>
    </row>
    <row r="400" spans="10:27" s="1509" customFormat="1">
      <c r="J400" s="1742"/>
      <c r="K400" s="1496"/>
      <c r="L400" s="1496"/>
      <c r="M400" s="1496"/>
      <c r="N400" s="1496"/>
      <c r="O400" s="1496"/>
      <c r="P400" s="1496"/>
      <c r="Q400" s="1496"/>
      <c r="R400" s="1496"/>
      <c r="S400" s="1496"/>
      <c r="T400" s="1496"/>
      <c r="U400" s="1496"/>
      <c r="V400" s="1496"/>
      <c r="W400" s="1496"/>
      <c r="X400" s="1497"/>
      <c r="Y400" s="1498"/>
      <c r="Z400" s="1496"/>
      <c r="AA400" s="1496"/>
    </row>
    <row r="401" spans="10:27" s="1509" customFormat="1">
      <c r="J401" s="1742"/>
      <c r="K401" s="1496"/>
      <c r="L401" s="1496"/>
      <c r="M401" s="1496"/>
      <c r="N401" s="1496"/>
      <c r="O401" s="1496"/>
      <c r="P401" s="1496"/>
      <c r="Q401" s="1496"/>
      <c r="R401" s="1496"/>
      <c r="S401" s="1496"/>
      <c r="T401" s="1496"/>
      <c r="U401" s="1496"/>
      <c r="V401" s="1496"/>
      <c r="W401" s="1496"/>
      <c r="X401" s="1497"/>
      <c r="Y401" s="1498"/>
      <c r="Z401" s="1496"/>
      <c r="AA401" s="1496"/>
    </row>
    <row r="402" spans="10:27" s="1509" customFormat="1">
      <c r="J402" s="1742"/>
      <c r="K402" s="1496"/>
      <c r="L402" s="1496"/>
      <c r="M402" s="1496"/>
      <c r="N402" s="1496"/>
      <c r="O402" s="1496"/>
      <c r="P402" s="1496"/>
      <c r="Q402" s="1496"/>
      <c r="R402" s="1496"/>
      <c r="S402" s="1496"/>
      <c r="T402" s="1496"/>
      <c r="U402" s="1496"/>
      <c r="V402" s="1496"/>
      <c r="W402" s="1496"/>
      <c r="X402" s="1497"/>
      <c r="Y402" s="1498"/>
      <c r="Z402" s="1496"/>
      <c r="AA402" s="1496"/>
    </row>
    <row r="403" spans="10:27" s="1509" customFormat="1">
      <c r="J403" s="1742"/>
      <c r="K403" s="1496"/>
      <c r="L403" s="1496"/>
      <c r="M403" s="1496"/>
      <c r="N403" s="1496"/>
      <c r="O403" s="1496"/>
      <c r="P403" s="1496"/>
      <c r="Q403" s="1496"/>
      <c r="R403" s="1496"/>
      <c r="S403" s="1496"/>
      <c r="T403" s="1496"/>
      <c r="U403" s="1496"/>
      <c r="V403" s="1496"/>
      <c r="W403" s="1496"/>
      <c r="X403" s="1497"/>
      <c r="Y403" s="1498"/>
      <c r="Z403" s="1496"/>
      <c r="AA403" s="1496"/>
    </row>
    <row r="404" spans="10:27" s="1509" customFormat="1">
      <c r="J404" s="1742"/>
      <c r="K404" s="1496"/>
      <c r="L404" s="1496"/>
      <c r="M404" s="1496"/>
      <c r="N404" s="1496"/>
      <c r="O404" s="1496"/>
      <c r="P404" s="1496"/>
      <c r="Q404" s="1496"/>
      <c r="R404" s="1496"/>
      <c r="S404" s="1496"/>
      <c r="T404" s="1496"/>
      <c r="U404" s="1496"/>
      <c r="V404" s="1496"/>
      <c r="W404" s="1496"/>
      <c r="X404" s="1497"/>
      <c r="Y404" s="1498"/>
      <c r="Z404" s="1496"/>
      <c r="AA404" s="1496"/>
    </row>
    <row r="405" spans="10:27" s="1509" customFormat="1">
      <c r="J405" s="1742"/>
      <c r="K405" s="1496"/>
      <c r="L405" s="1496"/>
      <c r="M405" s="1496"/>
      <c r="N405" s="1496"/>
      <c r="O405" s="1496"/>
      <c r="P405" s="1496"/>
      <c r="Q405" s="1496"/>
      <c r="R405" s="1496"/>
      <c r="S405" s="1496"/>
      <c r="T405" s="1496"/>
      <c r="U405" s="1496"/>
      <c r="V405" s="1496"/>
      <c r="W405" s="1496"/>
      <c r="X405" s="1497"/>
      <c r="Y405" s="1498"/>
      <c r="Z405" s="1496"/>
      <c r="AA405" s="1496"/>
    </row>
    <row r="406" spans="10:27" s="1509" customFormat="1">
      <c r="J406" s="1742"/>
      <c r="K406" s="1496"/>
      <c r="L406" s="1496"/>
      <c r="M406" s="1496"/>
      <c r="N406" s="1496"/>
      <c r="O406" s="1496"/>
      <c r="P406" s="1496"/>
      <c r="Q406" s="1496"/>
      <c r="R406" s="1496"/>
      <c r="S406" s="1496"/>
      <c r="T406" s="1496"/>
      <c r="U406" s="1496"/>
      <c r="V406" s="1496"/>
      <c r="W406" s="1496"/>
      <c r="X406" s="1497"/>
      <c r="Y406" s="1498"/>
      <c r="Z406" s="1496"/>
      <c r="AA406" s="1496"/>
    </row>
    <row r="407" spans="10:27" s="1509" customFormat="1">
      <c r="J407" s="1742"/>
      <c r="K407" s="1496"/>
      <c r="L407" s="1496"/>
      <c r="M407" s="1496"/>
      <c r="N407" s="1496"/>
      <c r="O407" s="1496"/>
      <c r="P407" s="1496"/>
      <c r="Q407" s="1496"/>
      <c r="R407" s="1496"/>
      <c r="S407" s="1496"/>
      <c r="T407" s="1496"/>
      <c r="U407" s="1496"/>
      <c r="V407" s="1496"/>
      <c r="W407" s="1496"/>
      <c r="X407" s="1497"/>
      <c r="Y407" s="1498"/>
      <c r="Z407" s="1496"/>
      <c r="AA407" s="1496"/>
    </row>
    <row r="408" spans="10:27" s="1509" customFormat="1">
      <c r="J408" s="1742"/>
      <c r="K408" s="1496"/>
      <c r="L408" s="1496"/>
      <c r="M408" s="1496"/>
      <c r="N408" s="1496"/>
      <c r="O408" s="1496"/>
      <c r="P408" s="1496"/>
      <c r="Q408" s="1496"/>
      <c r="R408" s="1496"/>
      <c r="S408" s="1496"/>
      <c r="T408" s="1496"/>
      <c r="U408" s="1496"/>
      <c r="V408" s="1496"/>
      <c r="W408" s="1496"/>
      <c r="X408" s="1497"/>
      <c r="Y408" s="1498"/>
      <c r="Z408" s="1496"/>
      <c r="AA408" s="1496"/>
    </row>
    <row r="409" spans="10:27" s="1509" customFormat="1">
      <c r="J409" s="1742"/>
      <c r="K409" s="1496"/>
      <c r="L409" s="1496"/>
      <c r="M409" s="1496"/>
      <c r="N409" s="1496"/>
      <c r="O409" s="1496"/>
      <c r="P409" s="1496"/>
      <c r="Q409" s="1496"/>
      <c r="R409" s="1496"/>
      <c r="S409" s="1496"/>
      <c r="T409" s="1496"/>
      <c r="U409" s="1496"/>
      <c r="V409" s="1496"/>
      <c r="W409" s="1496"/>
      <c r="X409" s="1497"/>
      <c r="Y409" s="1498"/>
      <c r="Z409" s="1496"/>
      <c r="AA409" s="1496"/>
    </row>
    <row r="410" spans="10:27" s="1509" customFormat="1">
      <c r="J410" s="1742"/>
      <c r="K410" s="1496"/>
      <c r="L410" s="1496"/>
      <c r="M410" s="1496"/>
      <c r="N410" s="1496"/>
      <c r="O410" s="1496"/>
      <c r="P410" s="1496"/>
      <c r="Q410" s="1496"/>
      <c r="R410" s="1496"/>
      <c r="S410" s="1496"/>
      <c r="T410" s="1496"/>
      <c r="U410" s="1496"/>
      <c r="V410" s="1496"/>
      <c r="W410" s="1496"/>
      <c r="X410" s="1497"/>
      <c r="Y410" s="1498"/>
      <c r="Z410" s="1496"/>
      <c r="AA410" s="1496"/>
    </row>
    <row r="411" spans="10:27" s="1509" customFormat="1">
      <c r="J411" s="1742"/>
      <c r="K411" s="1496"/>
      <c r="L411" s="1496"/>
      <c r="M411" s="1496"/>
      <c r="N411" s="1496"/>
      <c r="O411" s="1496"/>
      <c r="P411" s="1496"/>
      <c r="Q411" s="1496"/>
      <c r="R411" s="1496"/>
      <c r="S411" s="1496"/>
      <c r="T411" s="1496"/>
      <c r="U411" s="1496"/>
      <c r="V411" s="1496"/>
      <c r="W411" s="1496"/>
      <c r="X411" s="1497"/>
      <c r="Y411" s="1498"/>
      <c r="Z411" s="1496"/>
      <c r="AA411" s="1496"/>
    </row>
    <row r="412" spans="10:27" s="1509" customFormat="1">
      <c r="J412" s="1742"/>
      <c r="K412" s="1496"/>
      <c r="L412" s="1496"/>
      <c r="M412" s="1496"/>
      <c r="N412" s="1496"/>
      <c r="O412" s="1496"/>
      <c r="P412" s="1496"/>
      <c r="Q412" s="1496"/>
      <c r="R412" s="1496"/>
      <c r="S412" s="1496"/>
      <c r="T412" s="1496"/>
      <c r="U412" s="1496"/>
      <c r="V412" s="1496"/>
      <c r="W412" s="1496"/>
      <c r="X412" s="1497"/>
      <c r="Y412" s="1498"/>
      <c r="Z412" s="1496"/>
      <c r="AA412" s="1496"/>
    </row>
    <row r="413" spans="10:27" s="1509" customFormat="1">
      <c r="J413" s="1742"/>
      <c r="K413" s="1496"/>
      <c r="L413" s="1496"/>
      <c r="M413" s="1496"/>
      <c r="N413" s="1496"/>
      <c r="O413" s="1496"/>
      <c r="P413" s="1496"/>
      <c r="Q413" s="1496"/>
      <c r="R413" s="1496"/>
      <c r="S413" s="1496"/>
      <c r="T413" s="1496"/>
      <c r="U413" s="1496"/>
      <c r="V413" s="1496"/>
      <c r="W413" s="1496"/>
      <c r="X413" s="1497"/>
      <c r="Y413" s="1498"/>
      <c r="Z413" s="1496"/>
      <c r="AA413" s="1496"/>
    </row>
    <row r="414" spans="10:27" s="1509" customFormat="1">
      <c r="J414" s="1742"/>
      <c r="K414" s="1496"/>
      <c r="L414" s="1496"/>
      <c r="M414" s="1496"/>
      <c r="N414" s="1496"/>
      <c r="O414" s="1496"/>
      <c r="P414" s="1496"/>
      <c r="Q414" s="1496"/>
      <c r="R414" s="1496"/>
      <c r="S414" s="1496"/>
      <c r="T414" s="1496"/>
      <c r="U414" s="1496"/>
      <c r="V414" s="1496"/>
      <c r="W414" s="1496"/>
      <c r="X414" s="1497"/>
      <c r="Y414" s="1498"/>
      <c r="Z414" s="1496"/>
      <c r="AA414" s="1496"/>
    </row>
    <row r="415" spans="10:27" s="1509" customFormat="1">
      <c r="J415" s="1742"/>
      <c r="K415" s="1496"/>
      <c r="L415" s="1496"/>
      <c r="M415" s="1496"/>
      <c r="N415" s="1496"/>
      <c r="O415" s="1496"/>
      <c r="P415" s="1496"/>
      <c r="Q415" s="1496"/>
      <c r="R415" s="1496"/>
      <c r="S415" s="1496"/>
      <c r="T415" s="1496"/>
      <c r="U415" s="1496"/>
      <c r="V415" s="1496"/>
      <c r="W415" s="1496"/>
      <c r="X415" s="1497"/>
      <c r="Y415" s="1498"/>
      <c r="Z415" s="1496"/>
      <c r="AA415" s="1496"/>
    </row>
    <row r="416" spans="10:27" s="1509" customFormat="1">
      <c r="J416" s="1742"/>
      <c r="K416" s="1496"/>
      <c r="L416" s="1496"/>
      <c r="M416" s="1496"/>
      <c r="N416" s="1496"/>
      <c r="O416" s="1496"/>
      <c r="P416" s="1496"/>
      <c r="Q416" s="1496"/>
      <c r="R416" s="1496"/>
      <c r="S416" s="1496"/>
      <c r="T416" s="1496"/>
      <c r="U416" s="1496"/>
      <c r="V416" s="1496"/>
      <c r="W416" s="1496"/>
      <c r="X416" s="1497"/>
      <c r="Y416" s="1498"/>
      <c r="Z416" s="1496"/>
      <c r="AA416" s="1496"/>
    </row>
    <row r="417" spans="10:27" s="1509" customFormat="1">
      <c r="J417" s="1742"/>
      <c r="K417" s="1496"/>
      <c r="L417" s="1496"/>
      <c r="M417" s="1496"/>
      <c r="N417" s="1496"/>
      <c r="O417" s="1496"/>
      <c r="P417" s="1496"/>
      <c r="Q417" s="1496"/>
      <c r="R417" s="1496"/>
      <c r="S417" s="1496"/>
      <c r="T417" s="1496"/>
      <c r="U417" s="1496"/>
      <c r="V417" s="1496"/>
      <c r="W417" s="1496"/>
      <c r="X417" s="1497"/>
      <c r="Y417" s="1498"/>
      <c r="Z417" s="1496"/>
      <c r="AA417" s="1496"/>
    </row>
    <row r="418" spans="10:27" s="1509" customFormat="1">
      <c r="J418" s="1742"/>
      <c r="K418" s="1496"/>
      <c r="L418" s="1496"/>
      <c r="M418" s="1496"/>
      <c r="N418" s="1496"/>
      <c r="O418" s="1496"/>
      <c r="P418" s="1496"/>
      <c r="Q418" s="1496"/>
      <c r="R418" s="1496"/>
      <c r="S418" s="1496"/>
      <c r="T418" s="1496"/>
      <c r="U418" s="1496"/>
      <c r="V418" s="1496"/>
      <c r="W418" s="1496"/>
      <c r="X418" s="1497"/>
      <c r="Y418" s="1498"/>
      <c r="Z418" s="1496"/>
      <c r="AA418" s="1496"/>
    </row>
    <row r="419" spans="10:27" s="1509" customFormat="1">
      <c r="J419" s="1742"/>
      <c r="K419" s="1496"/>
      <c r="L419" s="1496"/>
      <c r="M419" s="1496"/>
      <c r="N419" s="1496"/>
      <c r="O419" s="1496"/>
      <c r="P419" s="1496"/>
      <c r="Q419" s="1496"/>
      <c r="R419" s="1496"/>
      <c r="S419" s="1496"/>
      <c r="T419" s="1496"/>
      <c r="U419" s="1496"/>
      <c r="V419" s="1496"/>
      <c r="W419" s="1496"/>
      <c r="X419" s="1497"/>
      <c r="Y419" s="1498"/>
      <c r="Z419" s="1496"/>
      <c r="AA419" s="1496"/>
    </row>
    <row r="420" spans="10:27" s="1509" customFormat="1">
      <c r="J420" s="1742"/>
      <c r="K420" s="1496"/>
      <c r="L420" s="1496"/>
      <c r="M420" s="1496"/>
      <c r="N420" s="1496"/>
      <c r="O420" s="1496"/>
      <c r="P420" s="1496"/>
      <c r="Q420" s="1496"/>
      <c r="R420" s="1496"/>
      <c r="S420" s="1496"/>
      <c r="T420" s="1496"/>
      <c r="U420" s="1496"/>
      <c r="V420" s="1496"/>
      <c r="W420" s="1496"/>
      <c r="X420" s="1497"/>
      <c r="Y420" s="1498"/>
      <c r="Z420" s="1496"/>
      <c r="AA420" s="1496"/>
    </row>
    <row r="421" spans="10:27" s="1509" customFormat="1">
      <c r="J421" s="1742"/>
      <c r="K421" s="1496"/>
      <c r="L421" s="1496"/>
      <c r="M421" s="1496"/>
      <c r="N421" s="1496"/>
      <c r="O421" s="1496"/>
      <c r="P421" s="1496"/>
      <c r="Q421" s="1496"/>
      <c r="R421" s="1496"/>
      <c r="S421" s="1496"/>
      <c r="T421" s="1496"/>
      <c r="U421" s="1496"/>
      <c r="V421" s="1496"/>
      <c r="W421" s="1496"/>
      <c r="X421" s="1497"/>
      <c r="Y421" s="1498"/>
      <c r="Z421" s="1496"/>
      <c r="AA421" s="1496"/>
    </row>
    <row r="422" spans="10:27" s="1509" customFormat="1">
      <c r="J422" s="1742"/>
      <c r="K422" s="1496"/>
      <c r="L422" s="1496"/>
      <c r="M422" s="1496"/>
      <c r="N422" s="1496"/>
      <c r="O422" s="1496"/>
      <c r="P422" s="1496"/>
      <c r="Q422" s="1496"/>
      <c r="R422" s="1496"/>
      <c r="S422" s="1496"/>
      <c r="T422" s="1496"/>
      <c r="U422" s="1496"/>
      <c r="V422" s="1496"/>
      <c r="W422" s="1496"/>
      <c r="X422" s="1497"/>
      <c r="Y422" s="1498"/>
      <c r="Z422" s="1496"/>
      <c r="AA422" s="1496"/>
    </row>
    <row r="423" spans="10:27" s="1509" customFormat="1">
      <c r="J423" s="1742"/>
      <c r="K423" s="1496"/>
      <c r="L423" s="1496"/>
      <c r="M423" s="1496"/>
      <c r="N423" s="1496"/>
      <c r="O423" s="1496"/>
      <c r="P423" s="1496"/>
      <c r="Q423" s="1496"/>
      <c r="R423" s="1496"/>
      <c r="S423" s="1496"/>
      <c r="T423" s="1496"/>
      <c r="U423" s="1496"/>
      <c r="V423" s="1496"/>
      <c r="W423" s="1496"/>
      <c r="X423" s="1497"/>
      <c r="Y423" s="1498"/>
      <c r="Z423" s="1496"/>
      <c r="AA423" s="1496"/>
    </row>
    <row r="424" spans="10:27" s="1509" customFormat="1">
      <c r="J424" s="1742"/>
      <c r="K424" s="1496"/>
      <c r="L424" s="1496"/>
      <c r="M424" s="1496"/>
      <c r="N424" s="1496"/>
      <c r="O424" s="1496"/>
      <c r="P424" s="1496"/>
      <c r="Q424" s="1496"/>
      <c r="R424" s="1496"/>
      <c r="S424" s="1496"/>
      <c r="T424" s="1496"/>
      <c r="U424" s="1496"/>
      <c r="V424" s="1496"/>
      <c r="W424" s="1496"/>
      <c r="X424" s="1497"/>
      <c r="Y424" s="1498"/>
      <c r="Z424" s="1496"/>
      <c r="AA424" s="1496"/>
    </row>
    <row r="425" spans="10:27" s="1509" customFormat="1">
      <c r="J425" s="1742"/>
      <c r="K425" s="1496"/>
      <c r="L425" s="1496"/>
      <c r="M425" s="1496"/>
      <c r="N425" s="1496"/>
      <c r="O425" s="1496"/>
      <c r="P425" s="1496"/>
      <c r="Q425" s="1496"/>
      <c r="R425" s="1496"/>
      <c r="S425" s="1496"/>
      <c r="T425" s="1496"/>
      <c r="U425" s="1496"/>
      <c r="V425" s="1496"/>
      <c r="W425" s="1496"/>
      <c r="X425" s="1497"/>
      <c r="Y425" s="1498"/>
      <c r="Z425" s="1496"/>
      <c r="AA425" s="1496"/>
    </row>
    <row r="426" spans="10:27" s="1509" customFormat="1">
      <c r="J426" s="1742"/>
      <c r="K426" s="1496"/>
      <c r="L426" s="1496"/>
      <c r="M426" s="1496"/>
      <c r="N426" s="1496"/>
      <c r="O426" s="1496"/>
      <c r="P426" s="1496"/>
      <c r="Q426" s="1496"/>
      <c r="R426" s="1496"/>
      <c r="S426" s="1496"/>
      <c r="T426" s="1496"/>
      <c r="U426" s="1496"/>
      <c r="V426" s="1496"/>
      <c r="W426" s="1496"/>
      <c r="X426" s="1497"/>
      <c r="Y426" s="1498"/>
      <c r="Z426" s="1496"/>
      <c r="AA426" s="1496"/>
    </row>
    <row r="427" spans="10:27" s="1509" customFormat="1">
      <c r="J427" s="1742"/>
      <c r="K427" s="1496"/>
      <c r="L427" s="1496"/>
      <c r="M427" s="1496"/>
      <c r="N427" s="1496"/>
      <c r="O427" s="1496"/>
      <c r="P427" s="1496"/>
      <c r="Q427" s="1496"/>
      <c r="R427" s="1496"/>
      <c r="S427" s="1496"/>
      <c r="T427" s="1496"/>
      <c r="U427" s="1496"/>
      <c r="V427" s="1496"/>
      <c r="W427" s="1496"/>
      <c r="X427" s="1497"/>
      <c r="Y427" s="1498"/>
      <c r="Z427" s="1496"/>
      <c r="AA427" s="1496"/>
    </row>
    <row r="428" spans="10:27" s="1509" customFormat="1">
      <c r="J428" s="1742"/>
      <c r="K428" s="1496"/>
      <c r="L428" s="1496"/>
      <c r="M428" s="1496"/>
      <c r="N428" s="1496"/>
      <c r="O428" s="1496"/>
      <c r="P428" s="1496"/>
      <c r="Q428" s="1496"/>
      <c r="R428" s="1496"/>
      <c r="S428" s="1496"/>
      <c r="T428" s="1496"/>
      <c r="U428" s="1496"/>
      <c r="V428" s="1496"/>
      <c r="W428" s="1496"/>
      <c r="X428" s="1497"/>
      <c r="Y428" s="1498"/>
      <c r="Z428" s="1496"/>
      <c r="AA428" s="1496"/>
    </row>
    <row r="429" spans="10:27" s="1509" customFormat="1">
      <c r="J429" s="1742"/>
      <c r="K429" s="1496"/>
      <c r="L429" s="1496"/>
      <c r="M429" s="1496"/>
      <c r="N429" s="1496"/>
      <c r="O429" s="1496"/>
      <c r="P429" s="1496"/>
      <c r="Q429" s="1496"/>
      <c r="R429" s="1496"/>
      <c r="S429" s="1496"/>
      <c r="T429" s="1496"/>
      <c r="U429" s="1496"/>
      <c r="V429" s="1496"/>
      <c r="W429" s="1496"/>
      <c r="X429" s="1497"/>
      <c r="Y429" s="1498"/>
      <c r="Z429" s="1496"/>
      <c r="AA429" s="1496"/>
    </row>
    <row r="430" spans="10:27" s="1509" customFormat="1">
      <c r="J430" s="1742"/>
      <c r="K430" s="1496"/>
      <c r="L430" s="1496"/>
      <c r="M430" s="1496"/>
      <c r="N430" s="1496"/>
      <c r="O430" s="1496"/>
      <c r="P430" s="1496"/>
      <c r="Q430" s="1496"/>
      <c r="R430" s="1496"/>
      <c r="S430" s="1496"/>
      <c r="T430" s="1496"/>
      <c r="U430" s="1496"/>
      <c r="V430" s="1496"/>
      <c r="W430" s="1496"/>
      <c r="X430" s="1497"/>
      <c r="Y430" s="1498"/>
      <c r="Z430" s="1496"/>
      <c r="AA430" s="1496"/>
    </row>
    <row r="431" spans="10:27" s="1509" customFormat="1">
      <c r="J431" s="1742"/>
      <c r="K431" s="1496"/>
      <c r="L431" s="1496"/>
      <c r="M431" s="1496"/>
      <c r="N431" s="1496"/>
      <c r="O431" s="1496"/>
      <c r="P431" s="1496"/>
      <c r="Q431" s="1496"/>
      <c r="R431" s="1496"/>
      <c r="S431" s="1496"/>
      <c r="T431" s="1496"/>
      <c r="U431" s="1496"/>
      <c r="V431" s="1496"/>
      <c r="W431" s="1496"/>
      <c r="X431" s="1497"/>
      <c r="Y431" s="1498"/>
      <c r="Z431" s="1496"/>
      <c r="AA431" s="1496"/>
    </row>
    <row r="432" spans="10:27" s="1509" customFormat="1">
      <c r="J432" s="1742"/>
      <c r="K432" s="1496"/>
      <c r="L432" s="1496"/>
      <c r="M432" s="1496"/>
      <c r="N432" s="1496"/>
      <c r="O432" s="1496"/>
      <c r="P432" s="1496"/>
      <c r="Q432" s="1496"/>
      <c r="R432" s="1496"/>
      <c r="S432" s="1496"/>
      <c r="T432" s="1496"/>
      <c r="U432" s="1496"/>
      <c r="V432" s="1496"/>
      <c r="W432" s="1496"/>
      <c r="X432" s="1497"/>
      <c r="Y432" s="1498"/>
      <c r="Z432" s="1496"/>
      <c r="AA432" s="1496"/>
    </row>
    <row r="433" spans="10:27" s="1509" customFormat="1">
      <c r="J433" s="1742"/>
      <c r="K433" s="1496"/>
      <c r="L433" s="1496"/>
      <c r="M433" s="1496"/>
      <c r="N433" s="1496"/>
      <c r="O433" s="1496"/>
      <c r="P433" s="1496"/>
      <c r="Q433" s="1496"/>
      <c r="R433" s="1496"/>
      <c r="S433" s="1496"/>
      <c r="T433" s="1496"/>
      <c r="U433" s="1496"/>
      <c r="V433" s="1496"/>
      <c r="W433" s="1496"/>
      <c r="X433" s="1497"/>
      <c r="Y433" s="1498"/>
      <c r="Z433" s="1496"/>
      <c r="AA433" s="1496"/>
    </row>
    <row r="434" spans="10:27" s="1509" customFormat="1">
      <c r="J434" s="1742"/>
      <c r="K434" s="1496"/>
      <c r="L434" s="1496"/>
      <c r="M434" s="1496"/>
      <c r="N434" s="1496"/>
      <c r="O434" s="1496"/>
      <c r="P434" s="1496"/>
      <c r="Q434" s="1496"/>
      <c r="R434" s="1496"/>
      <c r="S434" s="1496"/>
      <c r="T434" s="1496"/>
      <c r="U434" s="1496"/>
      <c r="V434" s="1496"/>
      <c r="W434" s="1496"/>
      <c r="X434" s="1497"/>
      <c r="Y434" s="1498"/>
      <c r="Z434" s="1496"/>
      <c r="AA434" s="1496"/>
    </row>
    <row r="435" spans="10:27" s="1509" customFormat="1">
      <c r="J435" s="1742"/>
      <c r="K435" s="1496"/>
      <c r="L435" s="1496"/>
      <c r="M435" s="1496"/>
      <c r="N435" s="1496"/>
      <c r="O435" s="1496"/>
      <c r="P435" s="1496"/>
      <c r="Q435" s="1496"/>
      <c r="R435" s="1496"/>
      <c r="S435" s="1496"/>
      <c r="T435" s="1496"/>
      <c r="U435" s="1496"/>
      <c r="V435" s="1496"/>
      <c r="W435" s="1496"/>
      <c r="X435" s="1497"/>
      <c r="Y435" s="1498"/>
      <c r="Z435" s="1496"/>
      <c r="AA435" s="1496"/>
    </row>
    <row r="436" spans="10:27" s="1509" customFormat="1">
      <c r="J436" s="1742"/>
      <c r="K436" s="1496"/>
      <c r="L436" s="1496"/>
      <c r="M436" s="1496"/>
      <c r="N436" s="1496"/>
      <c r="O436" s="1496"/>
      <c r="P436" s="1496"/>
      <c r="Q436" s="1496"/>
      <c r="R436" s="1496"/>
      <c r="S436" s="1496"/>
      <c r="T436" s="1496"/>
      <c r="U436" s="1496"/>
      <c r="V436" s="1496"/>
      <c r="W436" s="1496"/>
      <c r="X436" s="1497"/>
      <c r="Y436" s="1498"/>
      <c r="Z436" s="1496"/>
      <c r="AA436" s="1496"/>
    </row>
    <row r="437" spans="10:27" s="1509" customFormat="1">
      <c r="J437" s="1742"/>
      <c r="K437" s="1496"/>
      <c r="L437" s="1496"/>
      <c r="M437" s="1496"/>
      <c r="N437" s="1496"/>
      <c r="O437" s="1496"/>
      <c r="P437" s="1496"/>
      <c r="Q437" s="1496"/>
      <c r="R437" s="1496"/>
      <c r="S437" s="1496"/>
      <c r="T437" s="1496"/>
      <c r="U437" s="1496"/>
      <c r="V437" s="1496"/>
      <c r="W437" s="1496"/>
      <c r="X437" s="1497"/>
      <c r="Y437" s="1498"/>
      <c r="Z437" s="1496"/>
      <c r="AA437" s="1496"/>
    </row>
    <row r="438" spans="10:27" s="1509" customFormat="1">
      <c r="J438" s="1742"/>
      <c r="K438" s="1496"/>
      <c r="L438" s="1496"/>
      <c r="M438" s="1496"/>
      <c r="N438" s="1496"/>
      <c r="O438" s="1496"/>
      <c r="P438" s="1496"/>
      <c r="Q438" s="1496"/>
      <c r="R438" s="1496"/>
      <c r="S438" s="1496"/>
      <c r="T438" s="1496"/>
      <c r="U438" s="1496"/>
      <c r="V438" s="1496"/>
      <c r="W438" s="1496"/>
      <c r="X438" s="1497"/>
      <c r="Y438" s="1498"/>
      <c r="Z438" s="1496"/>
      <c r="AA438" s="1496"/>
    </row>
    <row r="439" spans="10:27" s="1509" customFormat="1">
      <c r="J439" s="1742"/>
      <c r="K439" s="1496"/>
      <c r="L439" s="1496"/>
      <c r="M439" s="1496"/>
      <c r="N439" s="1496"/>
      <c r="O439" s="1496"/>
      <c r="P439" s="1496"/>
      <c r="Q439" s="1496"/>
      <c r="R439" s="1496"/>
      <c r="S439" s="1496"/>
      <c r="T439" s="1496"/>
      <c r="U439" s="1496"/>
      <c r="V439" s="1496"/>
      <c r="W439" s="1496"/>
      <c r="X439" s="1497"/>
      <c r="Y439" s="1498"/>
      <c r="Z439" s="1496"/>
      <c r="AA439" s="1496"/>
    </row>
    <row r="440" spans="10:27" s="1509" customFormat="1">
      <c r="J440" s="1742"/>
      <c r="K440" s="1496"/>
      <c r="L440" s="1496"/>
      <c r="M440" s="1496"/>
      <c r="N440" s="1496"/>
      <c r="O440" s="1496"/>
      <c r="P440" s="1496"/>
      <c r="Q440" s="1496"/>
      <c r="R440" s="1496"/>
      <c r="S440" s="1496"/>
      <c r="T440" s="1496"/>
      <c r="U440" s="1496"/>
      <c r="V440" s="1496"/>
      <c r="W440" s="1496"/>
      <c r="X440" s="1497"/>
      <c r="Y440" s="1498"/>
      <c r="Z440" s="1496"/>
      <c r="AA440" s="1496"/>
    </row>
    <row r="441" spans="10:27" s="1509" customFormat="1">
      <c r="J441" s="1742"/>
      <c r="K441" s="1496"/>
      <c r="L441" s="1496"/>
      <c r="M441" s="1496"/>
      <c r="N441" s="1496"/>
      <c r="O441" s="1496"/>
      <c r="P441" s="1496"/>
      <c r="Q441" s="1496"/>
      <c r="R441" s="1496"/>
      <c r="S441" s="1496"/>
      <c r="T441" s="1496"/>
      <c r="U441" s="1496"/>
      <c r="V441" s="1496"/>
      <c r="W441" s="1496"/>
      <c r="X441" s="1497"/>
      <c r="Y441" s="1498"/>
      <c r="Z441" s="1496"/>
      <c r="AA441" s="1496"/>
    </row>
    <row r="442" spans="10:27" s="1509" customFormat="1">
      <c r="J442" s="1742"/>
      <c r="K442" s="1496"/>
      <c r="L442" s="1496"/>
      <c r="M442" s="1496"/>
      <c r="N442" s="1496"/>
      <c r="O442" s="1496"/>
      <c r="P442" s="1496"/>
      <c r="Q442" s="1496"/>
      <c r="R442" s="1496"/>
      <c r="S442" s="1496"/>
      <c r="T442" s="1496"/>
      <c r="U442" s="1496"/>
      <c r="V442" s="1496"/>
      <c r="W442" s="1496"/>
      <c r="X442" s="1497"/>
      <c r="Y442" s="1498"/>
      <c r="Z442" s="1496"/>
      <c r="AA442" s="1496"/>
    </row>
    <row r="443" spans="10:27" s="1509" customFormat="1">
      <c r="J443" s="1742"/>
      <c r="K443" s="1496"/>
      <c r="L443" s="1496"/>
      <c r="M443" s="1496"/>
      <c r="N443" s="1496"/>
      <c r="O443" s="1496"/>
      <c r="P443" s="1496"/>
      <c r="Q443" s="1496"/>
      <c r="R443" s="1496"/>
      <c r="S443" s="1496"/>
      <c r="T443" s="1496"/>
      <c r="U443" s="1496"/>
      <c r="V443" s="1496"/>
      <c r="W443" s="1496"/>
      <c r="X443" s="1497"/>
      <c r="Y443" s="1498"/>
      <c r="Z443" s="1496"/>
      <c r="AA443" s="1496"/>
    </row>
    <row r="444" spans="10:27" s="1509" customFormat="1">
      <c r="J444" s="1742"/>
      <c r="K444" s="1496"/>
      <c r="L444" s="1496"/>
      <c r="M444" s="1496"/>
      <c r="N444" s="1496"/>
      <c r="O444" s="1496"/>
      <c r="P444" s="1496"/>
      <c r="Q444" s="1496"/>
      <c r="R444" s="1496"/>
      <c r="S444" s="1496"/>
      <c r="T444" s="1496"/>
      <c r="U444" s="1496"/>
      <c r="V444" s="1496"/>
      <c r="W444" s="1496"/>
      <c r="X444" s="1497"/>
      <c r="Y444" s="1498"/>
      <c r="Z444" s="1496"/>
      <c r="AA444" s="1496"/>
    </row>
    <row r="445" spans="10:27" s="1509" customFormat="1">
      <c r="J445" s="1742"/>
      <c r="K445" s="1496"/>
      <c r="L445" s="1496"/>
      <c r="M445" s="1496"/>
      <c r="N445" s="1496"/>
      <c r="O445" s="1496"/>
      <c r="P445" s="1496"/>
      <c r="Q445" s="1496"/>
      <c r="R445" s="1496"/>
      <c r="S445" s="1496"/>
      <c r="T445" s="1496"/>
      <c r="U445" s="1496"/>
      <c r="V445" s="1496"/>
      <c r="W445" s="1496"/>
      <c r="X445" s="1497"/>
      <c r="Y445" s="1498"/>
      <c r="Z445" s="1496"/>
      <c r="AA445" s="1496"/>
    </row>
    <row r="446" spans="10:27" s="1509" customFormat="1">
      <c r="J446" s="1742"/>
      <c r="K446" s="1496"/>
      <c r="L446" s="1496"/>
      <c r="M446" s="1496"/>
      <c r="N446" s="1496"/>
      <c r="O446" s="1496"/>
      <c r="P446" s="1496"/>
      <c r="Q446" s="1496"/>
      <c r="R446" s="1496"/>
      <c r="S446" s="1496"/>
      <c r="T446" s="1496"/>
      <c r="U446" s="1496"/>
      <c r="V446" s="1496"/>
      <c r="W446" s="1496"/>
      <c r="X446" s="1497"/>
      <c r="Y446" s="1498"/>
      <c r="Z446" s="1496"/>
      <c r="AA446" s="1496"/>
    </row>
    <row r="447" spans="10:27" s="1509" customFormat="1">
      <c r="J447" s="1742"/>
      <c r="K447" s="1496"/>
      <c r="L447" s="1496"/>
      <c r="M447" s="1496"/>
      <c r="N447" s="1496"/>
      <c r="O447" s="1496"/>
      <c r="P447" s="1496"/>
      <c r="Q447" s="1496"/>
      <c r="R447" s="1496"/>
      <c r="S447" s="1496"/>
      <c r="T447" s="1496"/>
      <c r="U447" s="1496"/>
      <c r="V447" s="1496"/>
      <c r="W447" s="1496"/>
      <c r="X447" s="1497"/>
      <c r="Y447" s="1498"/>
      <c r="Z447" s="1496"/>
      <c r="AA447" s="1496"/>
    </row>
    <row r="448" spans="10:27" s="1509" customFormat="1">
      <c r="J448" s="1742"/>
      <c r="K448" s="1496"/>
      <c r="L448" s="1496"/>
      <c r="M448" s="1496"/>
      <c r="N448" s="1496"/>
      <c r="O448" s="1496"/>
      <c r="P448" s="1496"/>
      <c r="Q448" s="1496"/>
      <c r="R448" s="1496"/>
      <c r="S448" s="1496"/>
      <c r="T448" s="1496"/>
      <c r="U448" s="1496"/>
      <c r="V448" s="1496"/>
      <c r="W448" s="1496"/>
      <c r="X448" s="1497"/>
      <c r="Y448" s="1498"/>
      <c r="Z448" s="1496"/>
      <c r="AA448" s="1496"/>
    </row>
    <row r="449" spans="10:27" s="1509" customFormat="1">
      <c r="J449" s="1742"/>
      <c r="K449" s="1496"/>
      <c r="L449" s="1496"/>
      <c r="M449" s="1496"/>
      <c r="N449" s="1496"/>
      <c r="O449" s="1496"/>
      <c r="P449" s="1496"/>
      <c r="Q449" s="1496"/>
      <c r="R449" s="1496"/>
      <c r="S449" s="1496"/>
      <c r="T449" s="1496"/>
      <c r="U449" s="1496"/>
      <c r="V449" s="1496"/>
      <c r="W449" s="1496"/>
      <c r="X449" s="1497"/>
      <c r="Y449" s="1498"/>
      <c r="Z449" s="1496"/>
      <c r="AA449" s="1496"/>
    </row>
    <row r="450" spans="10:27" s="1509" customFormat="1">
      <c r="J450" s="1742"/>
      <c r="K450" s="1496"/>
      <c r="L450" s="1496"/>
      <c r="M450" s="1496"/>
      <c r="N450" s="1496"/>
      <c r="O450" s="1496"/>
      <c r="P450" s="1496"/>
      <c r="Q450" s="1496"/>
      <c r="R450" s="1496"/>
      <c r="S450" s="1496"/>
      <c r="T450" s="1496"/>
      <c r="U450" s="1496"/>
      <c r="V450" s="1496"/>
      <c r="W450" s="1496"/>
      <c r="X450" s="1497"/>
      <c r="Y450" s="1498"/>
      <c r="Z450" s="1496"/>
      <c r="AA450" s="1496"/>
    </row>
    <row r="451" spans="10:27" s="1509" customFormat="1">
      <c r="J451" s="1742"/>
      <c r="K451" s="1496"/>
      <c r="L451" s="1496"/>
      <c r="M451" s="1496"/>
      <c r="N451" s="1496"/>
      <c r="O451" s="1496"/>
      <c r="P451" s="1496"/>
      <c r="Q451" s="1496"/>
      <c r="R451" s="1496"/>
      <c r="S451" s="1496"/>
      <c r="T451" s="1496"/>
      <c r="U451" s="1496"/>
      <c r="V451" s="1496"/>
      <c r="W451" s="1496"/>
      <c r="X451" s="1497"/>
      <c r="Y451" s="1498"/>
      <c r="Z451" s="1496"/>
      <c r="AA451" s="1496"/>
    </row>
    <row r="452" spans="10:27" s="1509" customFormat="1">
      <c r="J452" s="1742"/>
      <c r="K452" s="1496"/>
      <c r="L452" s="1496"/>
      <c r="M452" s="1496"/>
      <c r="N452" s="1496"/>
      <c r="O452" s="1496"/>
      <c r="P452" s="1496"/>
      <c r="Q452" s="1496"/>
      <c r="R452" s="1496"/>
      <c r="S452" s="1496"/>
      <c r="T452" s="1496"/>
      <c r="U452" s="1496"/>
      <c r="V452" s="1496"/>
      <c r="W452" s="1496"/>
      <c r="X452" s="1497"/>
      <c r="Y452" s="1498"/>
      <c r="Z452" s="1496"/>
      <c r="AA452" s="1496"/>
    </row>
    <row r="453" spans="10:27" s="1509" customFormat="1">
      <c r="J453" s="1742"/>
      <c r="K453" s="1496"/>
      <c r="L453" s="1496"/>
      <c r="M453" s="1496"/>
      <c r="N453" s="1496"/>
      <c r="O453" s="1496"/>
      <c r="P453" s="1496"/>
      <c r="Q453" s="1496"/>
      <c r="R453" s="1496"/>
      <c r="S453" s="1496"/>
      <c r="T453" s="1496"/>
      <c r="U453" s="1496"/>
      <c r="V453" s="1496"/>
      <c r="W453" s="1496"/>
      <c r="X453" s="1497"/>
      <c r="Y453" s="1498"/>
      <c r="Z453" s="1496"/>
      <c r="AA453" s="1496"/>
    </row>
    <row r="454" spans="10:27" s="1509" customFormat="1">
      <c r="J454" s="1742"/>
      <c r="K454" s="1496"/>
      <c r="L454" s="1496"/>
      <c r="M454" s="1496"/>
      <c r="N454" s="1496"/>
      <c r="O454" s="1496"/>
      <c r="P454" s="1496"/>
      <c r="Q454" s="1496"/>
      <c r="R454" s="1496"/>
      <c r="S454" s="1496"/>
      <c r="T454" s="1496"/>
      <c r="U454" s="1496"/>
      <c r="V454" s="1496"/>
      <c r="W454" s="1496"/>
      <c r="X454" s="1497"/>
      <c r="Y454" s="1498"/>
      <c r="Z454" s="1496"/>
      <c r="AA454" s="1496"/>
    </row>
    <row r="455" spans="10:27" s="1509" customFormat="1">
      <c r="J455" s="1742"/>
      <c r="K455" s="1496"/>
      <c r="L455" s="1496"/>
      <c r="M455" s="1496"/>
      <c r="N455" s="1496"/>
      <c r="O455" s="1496"/>
      <c r="P455" s="1496"/>
      <c r="Q455" s="1496"/>
      <c r="R455" s="1496"/>
      <c r="S455" s="1496"/>
      <c r="T455" s="1496"/>
      <c r="U455" s="1496"/>
      <c r="V455" s="1496"/>
      <c r="W455" s="1496"/>
      <c r="X455" s="1497"/>
      <c r="Y455" s="1498"/>
      <c r="Z455" s="1496"/>
      <c r="AA455" s="1496"/>
    </row>
    <row r="456" spans="10:27" s="1509" customFormat="1">
      <c r="J456" s="1742"/>
      <c r="K456" s="1496"/>
      <c r="L456" s="1496"/>
      <c r="M456" s="1496"/>
      <c r="N456" s="1496"/>
      <c r="O456" s="1496"/>
      <c r="P456" s="1496"/>
      <c r="Q456" s="1496"/>
      <c r="R456" s="1496"/>
      <c r="S456" s="1496"/>
      <c r="T456" s="1496"/>
      <c r="U456" s="1496"/>
      <c r="V456" s="1496"/>
      <c r="W456" s="1496"/>
      <c r="X456" s="1497"/>
      <c r="Y456" s="1498"/>
      <c r="Z456" s="1496"/>
      <c r="AA456" s="1496"/>
    </row>
    <row r="457" spans="10:27" s="1509" customFormat="1">
      <c r="J457" s="1742"/>
      <c r="K457" s="1496"/>
      <c r="L457" s="1496"/>
      <c r="M457" s="1496"/>
      <c r="N457" s="1496"/>
      <c r="O457" s="1496"/>
      <c r="P457" s="1496"/>
      <c r="Q457" s="1496"/>
      <c r="R457" s="1496"/>
      <c r="S457" s="1496"/>
      <c r="T457" s="1496"/>
      <c r="U457" s="1496"/>
      <c r="V457" s="1496"/>
      <c r="W457" s="1496"/>
      <c r="X457" s="1497"/>
      <c r="Y457" s="1498"/>
      <c r="Z457" s="1496"/>
      <c r="AA457" s="1496"/>
    </row>
    <row r="458" spans="10:27" s="1509" customFormat="1">
      <c r="J458" s="1742"/>
      <c r="K458" s="1496"/>
      <c r="L458" s="1496"/>
      <c r="M458" s="1496"/>
      <c r="N458" s="1496"/>
      <c r="O458" s="1496"/>
      <c r="P458" s="1496"/>
      <c r="Q458" s="1496"/>
      <c r="R458" s="1496"/>
      <c r="S458" s="1496"/>
      <c r="T458" s="1496"/>
      <c r="U458" s="1496"/>
      <c r="V458" s="1496"/>
      <c r="W458" s="1496"/>
      <c r="X458" s="1497"/>
      <c r="Y458" s="1498"/>
      <c r="Z458" s="1496"/>
      <c r="AA458" s="1496"/>
    </row>
    <row r="459" spans="10:27" s="1509" customFormat="1">
      <c r="J459" s="1742"/>
      <c r="K459" s="1496"/>
      <c r="L459" s="1496"/>
      <c r="M459" s="1496"/>
      <c r="N459" s="1496"/>
      <c r="O459" s="1496"/>
      <c r="P459" s="1496"/>
      <c r="Q459" s="1496"/>
      <c r="R459" s="1496"/>
      <c r="S459" s="1496"/>
      <c r="T459" s="1496"/>
      <c r="U459" s="1496"/>
      <c r="V459" s="1496"/>
      <c r="W459" s="1496"/>
      <c r="X459" s="1497"/>
      <c r="Y459" s="1498"/>
      <c r="Z459" s="1496"/>
      <c r="AA459" s="1496"/>
    </row>
    <row r="460" spans="10:27" s="1509" customFormat="1">
      <c r="J460" s="1742"/>
      <c r="K460" s="1496"/>
      <c r="L460" s="1496"/>
      <c r="M460" s="1496"/>
      <c r="N460" s="1496"/>
      <c r="O460" s="1496"/>
      <c r="P460" s="1496"/>
      <c r="Q460" s="1496"/>
      <c r="R460" s="1496"/>
      <c r="S460" s="1496"/>
      <c r="T460" s="1496"/>
      <c r="U460" s="1496"/>
      <c r="V460" s="1496"/>
      <c r="W460" s="1496"/>
      <c r="X460" s="1497"/>
      <c r="Y460" s="1498"/>
      <c r="Z460" s="1496"/>
      <c r="AA460" s="1496"/>
    </row>
    <row r="461" spans="10:27" s="1509" customFormat="1">
      <c r="J461" s="1742"/>
      <c r="K461" s="1496"/>
      <c r="L461" s="1496"/>
      <c r="M461" s="1496"/>
      <c r="N461" s="1496"/>
      <c r="O461" s="1496"/>
      <c r="P461" s="1496"/>
      <c r="Q461" s="1496"/>
      <c r="R461" s="1496"/>
      <c r="S461" s="1496"/>
      <c r="T461" s="1496"/>
      <c r="U461" s="1496"/>
      <c r="V461" s="1496"/>
      <c r="W461" s="1496"/>
      <c r="X461" s="1497"/>
      <c r="Y461" s="1498"/>
      <c r="Z461" s="1496"/>
      <c r="AA461" s="1496"/>
    </row>
    <row r="462" spans="10:27" s="1509" customFormat="1">
      <c r="J462" s="1742"/>
      <c r="K462" s="1496"/>
      <c r="L462" s="1496"/>
      <c r="M462" s="1496"/>
      <c r="N462" s="1496"/>
      <c r="O462" s="1496"/>
      <c r="P462" s="1496"/>
      <c r="Q462" s="1496"/>
      <c r="R462" s="1496"/>
      <c r="S462" s="1496"/>
      <c r="T462" s="1496"/>
      <c r="U462" s="1496"/>
      <c r="V462" s="1496"/>
      <c r="W462" s="1496"/>
      <c r="X462" s="1497"/>
      <c r="Y462" s="1498"/>
      <c r="Z462" s="1496"/>
      <c r="AA462" s="1496"/>
    </row>
    <row r="463" spans="10:27" s="1509" customFormat="1">
      <c r="J463" s="1742"/>
      <c r="K463" s="1496"/>
      <c r="L463" s="1496"/>
      <c r="M463" s="1496"/>
      <c r="N463" s="1496"/>
      <c r="O463" s="1496"/>
      <c r="P463" s="1496"/>
      <c r="Q463" s="1496"/>
      <c r="R463" s="1496"/>
      <c r="S463" s="1496"/>
      <c r="T463" s="1496"/>
      <c r="U463" s="1496"/>
      <c r="V463" s="1496"/>
      <c r="W463" s="1496"/>
      <c r="X463" s="1497"/>
      <c r="Y463" s="1498"/>
      <c r="Z463" s="1496"/>
      <c r="AA463" s="1496"/>
    </row>
    <row r="464" spans="10:27" s="1509" customFormat="1">
      <c r="J464" s="1742"/>
      <c r="K464" s="1496"/>
      <c r="L464" s="1496"/>
      <c r="M464" s="1496"/>
      <c r="N464" s="1496"/>
      <c r="O464" s="1496"/>
      <c r="P464" s="1496"/>
      <c r="Q464" s="1496"/>
      <c r="R464" s="1496"/>
      <c r="S464" s="1496"/>
      <c r="T464" s="1496"/>
      <c r="U464" s="1496"/>
      <c r="V464" s="1496"/>
      <c r="W464" s="1496"/>
      <c r="X464" s="1497"/>
      <c r="Y464" s="1498"/>
      <c r="Z464" s="1496"/>
      <c r="AA464" s="1496"/>
    </row>
    <row r="465" spans="10:27" s="1509" customFormat="1">
      <c r="J465" s="1742"/>
      <c r="K465" s="1496"/>
      <c r="L465" s="1496"/>
      <c r="M465" s="1496"/>
      <c r="N465" s="1496"/>
      <c r="O465" s="1496"/>
      <c r="P465" s="1496"/>
      <c r="Q465" s="1496"/>
      <c r="R465" s="1496"/>
      <c r="S465" s="1496"/>
      <c r="T465" s="1496"/>
      <c r="U465" s="1496"/>
      <c r="V465" s="1496"/>
      <c r="W465" s="1496"/>
      <c r="X465" s="1497"/>
      <c r="Y465" s="1498"/>
      <c r="Z465" s="1496"/>
      <c r="AA465" s="1496"/>
    </row>
    <row r="466" spans="10:27" s="1509" customFormat="1">
      <c r="J466" s="1742"/>
      <c r="K466" s="1496"/>
      <c r="L466" s="1496"/>
      <c r="M466" s="1496"/>
      <c r="N466" s="1496"/>
      <c r="O466" s="1496"/>
      <c r="P466" s="1496"/>
      <c r="Q466" s="1496"/>
      <c r="R466" s="1496"/>
      <c r="S466" s="1496"/>
      <c r="T466" s="1496"/>
      <c r="U466" s="1496"/>
      <c r="V466" s="1496"/>
      <c r="W466" s="1496"/>
      <c r="X466" s="1497"/>
      <c r="Y466" s="1498"/>
      <c r="Z466" s="1496"/>
      <c r="AA466" s="1496"/>
    </row>
    <row r="467" spans="10:27" s="1509" customFormat="1">
      <c r="J467" s="1742"/>
      <c r="K467" s="1496"/>
      <c r="L467" s="1496"/>
      <c r="M467" s="1496"/>
      <c r="N467" s="1496"/>
      <c r="O467" s="1496"/>
      <c r="P467" s="1496"/>
      <c r="Q467" s="1496"/>
      <c r="R467" s="1496"/>
      <c r="S467" s="1496"/>
      <c r="T467" s="1496"/>
      <c r="U467" s="1496"/>
      <c r="V467" s="1496"/>
      <c r="W467" s="1496"/>
      <c r="X467" s="1497"/>
      <c r="Y467" s="1498"/>
      <c r="Z467" s="1496"/>
      <c r="AA467" s="1496"/>
    </row>
    <row r="468" spans="10:27" s="1509" customFormat="1">
      <c r="J468" s="1742"/>
      <c r="K468" s="1496"/>
      <c r="L468" s="1496"/>
      <c r="M468" s="1496"/>
      <c r="N468" s="1496"/>
      <c r="O468" s="1496"/>
      <c r="P468" s="1496"/>
      <c r="Q468" s="1496"/>
      <c r="R468" s="1496"/>
      <c r="S468" s="1496"/>
      <c r="T468" s="1496"/>
      <c r="U468" s="1496"/>
      <c r="V468" s="1496"/>
      <c r="W468" s="1496"/>
      <c r="X468" s="1497"/>
      <c r="Y468" s="1498"/>
      <c r="Z468" s="1496"/>
      <c r="AA468" s="1496"/>
    </row>
    <row r="469" spans="10:27" s="1509" customFormat="1">
      <c r="J469" s="1742"/>
      <c r="K469" s="1496"/>
      <c r="L469" s="1496"/>
      <c r="M469" s="1496"/>
      <c r="N469" s="1496"/>
      <c r="O469" s="1496"/>
      <c r="P469" s="1496"/>
      <c r="Q469" s="1496"/>
      <c r="R469" s="1496"/>
      <c r="S469" s="1496"/>
      <c r="T469" s="1496"/>
      <c r="U469" s="1496"/>
      <c r="V469" s="1496"/>
      <c r="W469" s="1496"/>
      <c r="X469" s="1497"/>
      <c r="Y469" s="1498"/>
      <c r="Z469" s="1496"/>
      <c r="AA469" s="1496"/>
    </row>
    <row r="470" spans="10:27" s="1509" customFormat="1">
      <c r="J470" s="1742"/>
      <c r="K470" s="1496"/>
      <c r="L470" s="1496"/>
      <c r="M470" s="1496"/>
      <c r="N470" s="1496"/>
      <c r="O470" s="1496"/>
      <c r="P470" s="1496"/>
      <c r="Q470" s="1496"/>
      <c r="R470" s="1496"/>
      <c r="S470" s="1496"/>
      <c r="T470" s="1496"/>
      <c r="U470" s="1496"/>
      <c r="V470" s="1496"/>
      <c r="W470" s="1496"/>
      <c r="X470" s="1497"/>
      <c r="Y470" s="1498"/>
      <c r="Z470" s="1496"/>
      <c r="AA470" s="1496"/>
    </row>
    <row r="471" spans="10:27" s="1509" customFormat="1">
      <c r="J471" s="1742"/>
      <c r="K471" s="1496"/>
      <c r="L471" s="1496"/>
      <c r="M471" s="1496"/>
      <c r="N471" s="1496"/>
      <c r="O471" s="1496"/>
      <c r="P471" s="1496"/>
      <c r="Q471" s="1496"/>
      <c r="R471" s="1496"/>
      <c r="S471" s="1496"/>
      <c r="T471" s="1496"/>
      <c r="U471" s="1496"/>
      <c r="V471" s="1496"/>
      <c r="W471" s="1496"/>
      <c r="X471" s="1497"/>
      <c r="Y471" s="1498"/>
      <c r="Z471" s="1496"/>
      <c r="AA471" s="1496"/>
    </row>
    <row r="472" spans="10:27" s="1509" customFormat="1">
      <c r="J472" s="1742"/>
      <c r="K472" s="1496"/>
      <c r="L472" s="1496"/>
      <c r="M472" s="1496"/>
      <c r="N472" s="1496"/>
      <c r="O472" s="1496"/>
      <c r="P472" s="1496"/>
      <c r="Q472" s="1496"/>
      <c r="R472" s="1496"/>
      <c r="S472" s="1496"/>
      <c r="T472" s="1496"/>
      <c r="U472" s="1496"/>
      <c r="V472" s="1496"/>
      <c r="W472" s="1496"/>
      <c r="X472" s="1497"/>
      <c r="Y472" s="1498"/>
      <c r="Z472" s="1496"/>
      <c r="AA472" s="1496"/>
    </row>
    <row r="473" spans="10:27" s="1509" customFormat="1">
      <c r="J473" s="1742"/>
      <c r="K473" s="1496"/>
      <c r="L473" s="1496"/>
      <c r="M473" s="1496"/>
      <c r="N473" s="1496"/>
      <c r="O473" s="1496"/>
      <c r="P473" s="1496"/>
      <c r="Q473" s="1496"/>
      <c r="R473" s="1496"/>
      <c r="S473" s="1496"/>
      <c r="T473" s="1496"/>
      <c r="U473" s="1496"/>
      <c r="V473" s="1496"/>
      <c r="W473" s="1496"/>
      <c r="X473" s="1497"/>
      <c r="Y473" s="1498"/>
      <c r="Z473" s="1496"/>
      <c r="AA473" s="1496"/>
    </row>
    <row r="474" spans="10:27" s="1509" customFormat="1">
      <c r="J474" s="1742"/>
      <c r="K474" s="1496"/>
      <c r="L474" s="1496"/>
      <c r="M474" s="1496"/>
      <c r="N474" s="1496"/>
      <c r="O474" s="1496"/>
      <c r="P474" s="1496"/>
      <c r="Q474" s="1496"/>
      <c r="R474" s="1496"/>
      <c r="S474" s="1496"/>
      <c r="T474" s="1496"/>
      <c r="U474" s="1496"/>
      <c r="V474" s="1496"/>
      <c r="W474" s="1496"/>
      <c r="X474" s="1497"/>
      <c r="Y474" s="1498"/>
      <c r="Z474" s="1496"/>
      <c r="AA474" s="1496"/>
    </row>
    <row r="475" spans="10:27" s="1509" customFormat="1">
      <c r="J475" s="1742"/>
      <c r="K475" s="1496"/>
      <c r="L475" s="1496"/>
      <c r="M475" s="1496"/>
      <c r="N475" s="1496"/>
      <c r="O475" s="1496"/>
      <c r="P475" s="1496"/>
      <c r="Q475" s="1496"/>
      <c r="R475" s="1496"/>
      <c r="S475" s="1496"/>
      <c r="T475" s="1496"/>
      <c r="U475" s="1496"/>
      <c r="V475" s="1496"/>
      <c r="W475" s="1496"/>
      <c r="X475" s="1497"/>
      <c r="Y475" s="1498"/>
      <c r="Z475" s="1496"/>
      <c r="AA475" s="1496"/>
    </row>
    <row r="476" spans="10:27" s="1509" customFormat="1">
      <c r="J476" s="1742"/>
      <c r="K476" s="1496"/>
      <c r="L476" s="1496"/>
      <c r="M476" s="1496"/>
      <c r="N476" s="1496"/>
      <c r="O476" s="1496"/>
      <c r="P476" s="1496"/>
      <c r="Q476" s="1496"/>
      <c r="R476" s="1496"/>
      <c r="S476" s="1496"/>
      <c r="T476" s="1496"/>
      <c r="U476" s="1496"/>
      <c r="V476" s="1496"/>
      <c r="W476" s="1496"/>
      <c r="X476" s="1497"/>
      <c r="Y476" s="1498"/>
      <c r="Z476" s="1496"/>
      <c r="AA476" s="1496"/>
    </row>
    <row r="477" spans="10:27" s="1509" customFormat="1">
      <c r="J477" s="1742"/>
      <c r="K477" s="1496"/>
      <c r="L477" s="1496"/>
      <c r="M477" s="1496"/>
      <c r="N477" s="1496"/>
      <c r="O477" s="1496"/>
      <c r="P477" s="1496"/>
      <c r="Q477" s="1496"/>
      <c r="R477" s="1496"/>
      <c r="S477" s="1496"/>
      <c r="T477" s="1496"/>
      <c r="U477" s="1496"/>
      <c r="V477" s="1496"/>
      <c r="W477" s="1496"/>
      <c r="X477" s="1497"/>
      <c r="Y477" s="1498"/>
      <c r="Z477" s="1496"/>
      <c r="AA477" s="1496"/>
    </row>
    <row r="478" spans="10:27" s="1509" customFormat="1">
      <c r="J478" s="1742"/>
      <c r="K478" s="1496"/>
      <c r="L478" s="1496"/>
      <c r="M478" s="1496"/>
      <c r="N478" s="1496"/>
      <c r="O478" s="1496"/>
      <c r="P478" s="1496"/>
      <c r="Q478" s="1496"/>
      <c r="R478" s="1496"/>
      <c r="S478" s="1496"/>
      <c r="T478" s="1496"/>
      <c r="U478" s="1496"/>
      <c r="V478" s="1496"/>
      <c r="W478" s="1496"/>
      <c r="X478" s="1497"/>
      <c r="Y478" s="1498"/>
      <c r="Z478" s="1496"/>
      <c r="AA478" s="1496"/>
    </row>
    <row r="479" spans="10:27" s="1509" customFormat="1">
      <c r="J479" s="1742"/>
      <c r="K479" s="1496"/>
      <c r="L479" s="1496"/>
      <c r="M479" s="1496"/>
      <c r="N479" s="1496"/>
      <c r="O479" s="1496"/>
      <c r="P479" s="1496"/>
      <c r="Q479" s="1496"/>
      <c r="R479" s="1496"/>
      <c r="S479" s="1496"/>
      <c r="T479" s="1496"/>
      <c r="U479" s="1496"/>
      <c r="V479" s="1496"/>
      <c r="W479" s="1496"/>
      <c r="X479" s="1497"/>
      <c r="Y479" s="1498"/>
      <c r="Z479" s="1496"/>
      <c r="AA479" s="1496"/>
    </row>
    <row r="480" spans="10:27" s="1509" customFormat="1">
      <c r="J480" s="1742"/>
      <c r="K480" s="1496"/>
      <c r="L480" s="1496"/>
      <c r="M480" s="1496"/>
      <c r="N480" s="1496"/>
      <c r="O480" s="1496"/>
      <c r="P480" s="1496"/>
      <c r="Q480" s="1496"/>
      <c r="R480" s="1496"/>
      <c r="S480" s="1496"/>
      <c r="T480" s="1496"/>
      <c r="U480" s="1496"/>
      <c r="V480" s="1496"/>
      <c r="W480" s="1496"/>
      <c r="X480" s="1497"/>
      <c r="Y480" s="1498"/>
      <c r="Z480" s="1496"/>
      <c r="AA480" s="1496"/>
    </row>
    <row r="481" spans="10:27" s="1509" customFormat="1">
      <c r="J481" s="1742"/>
      <c r="K481" s="1496"/>
      <c r="L481" s="1496"/>
      <c r="M481" s="1496"/>
      <c r="N481" s="1496"/>
      <c r="O481" s="1496"/>
      <c r="P481" s="1496"/>
      <c r="Q481" s="1496"/>
      <c r="R481" s="1496"/>
      <c r="S481" s="1496"/>
      <c r="T481" s="1496"/>
      <c r="U481" s="1496"/>
      <c r="V481" s="1496"/>
      <c r="W481" s="1496"/>
      <c r="X481" s="1497"/>
      <c r="Y481" s="1498"/>
      <c r="Z481" s="1496"/>
      <c r="AA481" s="1496"/>
    </row>
    <row r="482" spans="10:27" s="1509" customFormat="1">
      <c r="J482" s="1742"/>
      <c r="K482" s="1496"/>
      <c r="L482" s="1496"/>
      <c r="M482" s="1496"/>
      <c r="N482" s="1496"/>
      <c r="O482" s="1496"/>
      <c r="P482" s="1496"/>
      <c r="Q482" s="1496"/>
      <c r="R482" s="1496"/>
      <c r="S482" s="1496"/>
      <c r="T482" s="1496"/>
      <c r="U482" s="1496"/>
      <c r="V482" s="1496"/>
      <c r="W482" s="1496"/>
      <c r="X482" s="1497"/>
      <c r="Y482" s="1498"/>
      <c r="Z482" s="1496"/>
      <c r="AA482" s="1496"/>
    </row>
    <row r="483" spans="10:27" s="1509" customFormat="1">
      <c r="J483" s="1742"/>
      <c r="K483" s="1496"/>
      <c r="L483" s="1496"/>
      <c r="M483" s="1496"/>
      <c r="N483" s="1496"/>
      <c r="O483" s="1496"/>
      <c r="P483" s="1496"/>
      <c r="Q483" s="1496"/>
      <c r="R483" s="1496"/>
      <c r="S483" s="1496"/>
      <c r="T483" s="1496"/>
      <c r="U483" s="1496"/>
      <c r="V483" s="1496"/>
      <c r="W483" s="1496"/>
      <c r="X483" s="1497"/>
      <c r="Y483" s="1498"/>
      <c r="Z483" s="1496"/>
      <c r="AA483" s="1496"/>
    </row>
    <row r="484" spans="10:27" s="1509" customFormat="1">
      <c r="J484" s="1742"/>
      <c r="K484" s="1496"/>
      <c r="L484" s="1496"/>
      <c r="M484" s="1496"/>
      <c r="N484" s="1496"/>
      <c r="O484" s="1496"/>
      <c r="P484" s="1496"/>
      <c r="Q484" s="1496"/>
      <c r="R484" s="1496"/>
      <c r="S484" s="1496"/>
      <c r="T484" s="1496"/>
      <c r="U484" s="1496"/>
      <c r="V484" s="1496"/>
      <c r="W484" s="1496"/>
      <c r="X484" s="1497"/>
      <c r="Y484" s="1498"/>
      <c r="Z484" s="1496"/>
      <c r="AA484" s="1496"/>
    </row>
    <row r="485" spans="10:27" s="1509" customFormat="1">
      <c r="J485" s="1742"/>
      <c r="K485" s="1496"/>
      <c r="L485" s="1496"/>
      <c r="M485" s="1496"/>
      <c r="N485" s="1496"/>
      <c r="O485" s="1496"/>
      <c r="P485" s="1496"/>
      <c r="Q485" s="1496"/>
      <c r="R485" s="1496"/>
      <c r="S485" s="1496"/>
      <c r="T485" s="1496"/>
      <c r="U485" s="1496"/>
      <c r="V485" s="1496"/>
      <c r="W485" s="1496"/>
      <c r="X485" s="1497"/>
      <c r="Y485" s="1498"/>
      <c r="Z485" s="1496"/>
      <c r="AA485" s="1496"/>
    </row>
    <row r="486" spans="10:27" s="1509" customFormat="1">
      <c r="J486" s="1742"/>
      <c r="K486" s="1496"/>
      <c r="L486" s="1496"/>
      <c r="M486" s="1496"/>
      <c r="N486" s="1496"/>
      <c r="O486" s="1496"/>
      <c r="P486" s="1496"/>
      <c r="Q486" s="1496"/>
      <c r="R486" s="1496"/>
      <c r="S486" s="1496"/>
      <c r="T486" s="1496"/>
      <c r="U486" s="1496"/>
      <c r="V486" s="1496"/>
      <c r="W486" s="1496"/>
      <c r="X486" s="1497"/>
      <c r="Y486" s="1498"/>
      <c r="Z486" s="1496"/>
      <c r="AA486" s="1496"/>
    </row>
    <row r="487" spans="10:27" s="1509" customFormat="1">
      <c r="J487" s="1742"/>
      <c r="K487" s="1496"/>
      <c r="L487" s="1496"/>
      <c r="M487" s="1496"/>
      <c r="N487" s="1496"/>
      <c r="O487" s="1496"/>
      <c r="P487" s="1496"/>
      <c r="Q487" s="1496"/>
      <c r="R487" s="1496"/>
      <c r="S487" s="1496"/>
      <c r="T487" s="1496"/>
      <c r="U487" s="1496"/>
      <c r="V487" s="1496"/>
      <c r="W487" s="1496"/>
      <c r="X487" s="1497"/>
      <c r="Y487" s="1498"/>
      <c r="Z487" s="1496"/>
      <c r="AA487" s="1496"/>
    </row>
    <row r="488" spans="10:27" s="1509" customFormat="1">
      <c r="J488" s="1742"/>
      <c r="K488" s="1496"/>
      <c r="L488" s="1496"/>
      <c r="M488" s="1496"/>
      <c r="N488" s="1496"/>
      <c r="O488" s="1496"/>
      <c r="P488" s="1496"/>
      <c r="Q488" s="1496"/>
      <c r="R488" s="1496"/>
      <c r="S488" s="1496"/>
      <c r="T488" s="1496"/>
      <c r="U488" s="1496"/>
      <c r="V488" s="1496"/>
      <c r="W488" s="1496"/>
      <c r="X488" s="1497"/>
      <c r="Y488" s="1498"/>
      <c r="Z488" s="1496"/>
      <c r="AA488" s="1496"/>
    </row>
    <row r="489" spans="10:27" s="1509" customFormat="1">
      <c r="J489" s="1742"/>
      <c r="K489" s="1496"/>
      <c r="L489" s="1496"/>
      <c r="M489" s="1496"/>
      <c r="N489" s="1496"/>
      <c r="O489" s="1496"/>
      <c r="P489" s="1496"/>
      <c r="Q489" s="1496"/>
      <c r="R489" s="1496"/>
      <c r="S489" s="1496"/>
      <c r="T489" s="1496"/>
      <c r="U489" s="1496"/>
      <c r="V489" s="1496"/>
      <c r="W489" s="1496"/>
      <c r="X489" s="1497"/>
      <c r="Y489" s="1498"/>
      <c r="Z489" s="1496"/>
      <c r="AA489" s="1496"/>
    </row>
    <row r="490" spans="10:27" s="1509" customFormat="1">
      <c r="J490" s="1742"/>
      <c r="K490" s="1496"/>
      <c r="L490" s="1496"/>
      <c r="M490" s="1496"/>
      <c r="N490" s="1496"/>
      <c r="O490" s="1496"/>
      <c r="P490" s="1496"/>
      <c r="Q490" s="1496"/>
      <c r="R490" s="1496"/>
      <c r="S490" s="1496"/>
      <c r="T490" s="1496"/>
      <c r="U490" s="1496"/>
      <c r="V490" s="1496"/>
      <c r="W490" s="1496"/>
      <c r="X490" s="1497"/>
      <c r="Y490" s="1498"/>
      <c r="Z490" s="1496"/>
      <c r="AA490" s="1496"/>
    </row>
    <row r="491" spans="10:27" s="1509" customFormat="1">
      <c r="J491" s="1742"/>
      <c r="K491" s="1496"/>
      <c r="L491" s="1496"/>
      <c r="M491" s="1496"/>
      <c r="N491" s="1496"/>
      <c r="O491" s="1496"/>
      <c r="P491" s="1496"/>
      <c r="Q491" s="1496"/>
      <c r="R491" s="1496"/>
      <c r="S491" s="1496"/>
      <c r="T491" s="1496"/>
      <c r="U491" s="1496"/>
      <c r="V491" s="1496"/>
      <c r="W491" s="1496"/>
      <c r="X491" s="1497"/>
      <c r="Y491" s="1498"/>
      <c r="Z491" s="1496"/>
      <c r="AA491" s="1496"/>
    </row>
    <row r="492" spans="10:27" s="1509" customFormat="1">
      <c r="J492" s="1742"/>
      <c r="K492" s="1496"/>
      <c r="L492" s="1496"/>
      <c r="M492" s="1496"/>
      <c r="N492" s="1496"/>
      <c r="O492" s="1496"/>
      <c r="P492" s="1496"/>
      <c r="Q492" s="1496"/>
      <c r="R492" s="1496"/>
      <c r="S492" s="1496"/>
      <c r="T492" s="1496"/>
      <c r="U492" s="1496"/>
      <c r="V492" s="1496"/>
      <c r="W492" s="1496"/>
      <c r="X492" s="1497"/>
      <c r="Y492" s="1498"/>
      <c r="Z492" s="1496"/>
      <c r="AA492" s="1496"/>
    </row>
    <row r="493" spans="10:27" s="1509" customFormat="1">
      <c r="J493" s="1742"/>
      <c r="K493" s="1496"/>
      <c r="L493" s="1496"/>
      <c r="M493" s="1496"/>
      <c r="N493" s="1496"/>
      <c r="O493" s="1496"/>
      <c r="P493" s="1496"/>
      <c r="Q493" s="1496"/>
      <c r="R493" s="1496"/>
      <c r="S493" s="1496"/>
      <c r="T493" s="1496"/>
      <c r="U493" s="1496"/>
      <c r="V493" s="1496"/>
      <c r="W493" s="1496"/>
      <c r="X493" s="1497"/>
      <c r="Y493" s="1498"/>
      <c r="Z493" s="1496"/>
      <c r="AA493" s="1496"/>
    </row>
    <row r="494" spans="10:27" s="1509" customFormat="1">
      <c r="J494" s="1742"/>
      <c r="K494" s="1496"/>
      <c r="L494" s="1496"/>
      <c r="M494" s="1496"/>
      <c r="N494" s="1496"/>
      <c r="O494" s="1496"/>
      <c r="P494" s="1496"/>
      <c r="Q494" s="1496"/>
      <c r="R494" s="1496"/>
      <c r="S494" s="1496"/>
      <c r="T494" s="1496"/>
      <c r="U494" s="1496"/>
      <c r="V494" s="1496"/>
      <c r="W494" s="1496"/>
      <c r="X494" s="1497"/>
      <c r="Y494" s="1498"/>
      <c r="Z494" s="1496"/>
      <c r="AA494" s="1496"/>
    </row>
    <row r="495" spans="10:27" s="1509" customFormat="1">
      <c r="J495" s="1742"/>
      <c r="K495" s="1496"/>
      <c r="L495" s="1496"/>
      <c r="M495" s="1496"/>
      <c r="N495" s="1496"/>
      <c r="O495" s="1496"/>
      <c r="P495" s="1496"/>
      <c r="Q495" s="1496"/>
      <c r="R495" s="1496"/>
      <c r="S495" s="1496"/>
      <c r="T495" s="1496"/>
      <c r="U495" s="1496"/>
      <c r="V495" s="1496"/>
      <c r="W495" s="1496"/>
      <c r="X495" s="1497"/>
      <c r="Y495" s="1498"/>
      <c r="Z495" s="1496"/>
      <c r="AA495" s="1496"/>
    </row>
    <row r="496" spans="10:27" s="1509" customFormat="1">
      <c r="J496" s="1742"/>
      <c r="K496" s="1496"/>
      <c r="L496" s="1496"/>
      <c r="M496" s="1496"/>
      <c r="N496" s="1496"/>
      <c r="O496" s="1496"/>
      <c r="P496" s="1496"/>
      <c r="Q496" s="1496"/>
      <c r="R496" s="1496"/>
      <c r="S496" s="1496"/>
      <c r="T496" s="1496"/>
      <c r="U496" s="1496"/>
      <c r="V496" s="1496"/>
      <c r="W496" s="1496"/>
      <c r="X496" s="1497"/>
      <c r="Y496" s="1498"/>
      <c r="Z496" s="1496"/>
      <c r="AA496" s="1496"/>
    </row>
    <row r="497" spans="10:27" s="1509" customFormat="1">
      <c r="J497" s="1742"/>
      <c r="K497" s="1496"/>
      <c r="L497" s="1496"/>
      <c r="M497" s="1496"/>
      <c r="N497" s="1496"/>
      <c r="O497" s="1496"/>
      <c r="P497" s="1496"/>
      <c r="Q497" s="1496"/>
      <c r="R497" s="1496"/>
      <c r="S497" s="1496"/>
      <c r="T497" s="1496"/>
      <c r="U497" s="1496"/>
      <c r="V497" s="1496"/>
      <c r="W497" s="1496"/>
      <c r="X497" s="1497"/>
      <c r="Y497" s="1498"/>
      <c r="Z497" s="1496"/>
      <c r="AA497" s="1496"/>
    </row>
    <row r="498" spans="10:27" s="1509" customFormat="1">
      <c r="J498" s="1742"/>
      <c r="K498" s="1496"/>
      <c r="L498" s="1496"/>
      <c r="M498" s="1496"/>
      <c r="N498" s="1496"/>
      <c r="O498" s="1496"/>
      <c r="P498" s="1496"/>
      <c r="Q498" s="1496"/>
      <c r="R498" s="1496"/>
      <c r="S498" s="1496"/>
      <c r="T498" s="1496"/>
      <c r="U498" s="1496"/>
      <c r="V498" s="1496"/>
      <c r="W498" s="1496"/>
      <c r="X498" s="1497"/>
      <c r="Y498" s="1498"/>
      <c r="Z498" s="1496"/>
      <c r="AA498" s="1496"/>
    </row>
  </sheetData>
  <mergeCells count="18">
    <mergeCell ref="Y6:Y7"/>
    <mergeCell ref="Z6:Z7"/>
    <mergeCell ref="AA6:AA7"/>
    <mergeCell ref="A1:D1"/>
    <mergeCell ref="A2:D2"/>
    <mergeCell ref="A4:Z4"/>
    <mergeCell ref="A6:C7"/>
    <mergeCell ref="D6:D7"/>
    <mergeCell ref="E6:E7"/>
    <mergeCell ref="F6:F7"/>
    <mergeCell ref="G6:G7"/>
    <mergeCell ref="H6:H7"/>
    <mergeCell ref="I6:J6"/>
    <mergeCell ref="C9:D9"/>
    <mergeCell ref="T81:W81"/>
    <mergeCell ref="K6:K7"/>
    <mergeCell ref="L6:W6"/>
    <mergeCell ref="X6:X7"/>
  </mergeCells>
  <pageMargins left="1" right="0.25" top="0.75" bottom="0.5" header="0.25" footer="0.25"/>
  <pageSetup paperSize="9" scale="9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>
    <tabColor theme="0"/>
  </sheetPr>
  <dimension ref="A1:J22"/>
  <sheetViews>
    <sheetView zoomScale="90" zoomScaleNormal="90" workbookViewId="0">
      <selection activeCell="M23" sqref="M23"/>
    </sheetView>
  </sheetViews>
  <sheetFormatPr defaultColWidth="9.109375" defaultRowHeight="15.6"/>
  <cols>
    <col min="1" max="1" width="6.109375" style="18" customWidth="1"/>
    <col min="2" max="2" width="44.88671875" style="18" customWidth="1"/>
    <col min="3" max="3" width="11.33203125" style="18" bestFit="1" customWidth="1"/>
    <col min="4" max="4" width="12.88671875" style="18" bestFit="1" customWidth="1"/>
    <col min="5" max="5" width="13.88671875" style="18" customWidth="1"/>
    <col min="6" max="6" width="10.44140625" style="18" bestFit="1" customWidth="1"/>
    <col min="7" max="7" width="12" style="18" customWidth="1"/>
    <col min="8" max="8" width="11.44140625" style="18" bestFit="1" customWidth="1"/>
    <col min="9" max="9" width="8.44140625" style="18" bestFit="1" customWidth="1"/>
    <col min="10" max="10" width="6.44140625" style="18" customWidth="1"/>
    <col min="11" max="16384" width="9.109375" style="18"/>
  </cols>
  <sheetData>
    <row r="1" spans="1:10" s="5" customFormat="1">
      <c r="A1" s="2360" t="s">
        <v>859</v>
      </c>
      <c r="B1" s="2360"/>
      <c r="C1" s="2360"/>
      <c r="G1" s="2563"/>
      <c r="H1" s="2563"/>
      <c r="I1" s="2563"/>
      <c r="J1" s="2563"/>
    </row>
    <row r="2" spans="1:10">
      <c r="A2" s="7"/>
      <c r="B2" s="7"/>
      <c r="C2" s="7"/>
    </row>
    <row r="3" spans="1:10" s="5" customFormat="1">
      <c r="A3" s="2360" t="s">
        <v>1869</v>
      </c>
      <c r="B3" s="2360"/>
      <c r="C3" s="2360"/>
      <c r="D3" s="2360"/>
      <c r="E3" s="2360"/>
      <c r="F3" s="2360"/>
      <c r="G3" s="2360"/>
      <c r="H3" s="2360"/>
      <c r="I3" s="2360"/>
      <c r="J3" s="2360"/>
    </row>
    <row r="4" spans="1:10">
      <c r="G4" s="2562" t="s">
        <v>316</v>
      </c>
      <c r="H4" s="2562"/>
      <c r="I4" s="2562"/>
      <c r="J4" s="2562"/>
    </row>
    <row r="5" spans="1:10">
      <c r="A5" s="2373" t="s">
        <v>8</v>
      </c>
      <c r="B5" s="2373" t="s">
        <v>162</v>
      </c>
      <c r="C5" s="59" t="s">
        <v>280</v>
      </c>
      <c r="D5" s="59" t="s">
        <v>280</v>
      </c>
      <c r="E5" s="59" t="s">
        <v>280</v>
      </c>
      <c r="F5" s="2559" t="s">
        <v>272</v>
      </c>
      <c r="G5" s="2561"/>
      <c r="H5" s="2559" t="s">
        <v>315</v>
      </c>
      <c r="I5" s="2560"/>
      <c r="J5" s="2373" t="s">
        <v>146</v>
      </c>
    </row>
    <row r="6" spans="1:10" ht="30.75" customHeight="1">
      <c r="A6" s="2374"/>
      <c r="B6" s="2374"/>
      <c r="C6" s="147" t="s">
        <v>281</v>
      </c>
      <c r="D6" s="147" t="s">
        <v>282</v>
      </c>
      <c r="E6" s="147" t="s">
        <v>283</v>
      </c>
      <c r="F6" s="54" t="s">
        <v>284</v>
      </c>
      <c r="G6" s="54" t="s">
        <v>285</v>
      </c>
      <c r="H6" s="54" t="s">
        <v>173</v>
      </c>
      <c r="I6" s="54" t="s">
        <v>174</v>
      </c>
      <c r="J6" s="2374"/>
    </row>
    <row r="7" spans="1:10" s="5" customFormat="1">
      <c r="A7" s="19" t="s">
        <v>13</v>
      </c>
      <c r="B7" s="19" t="s">
        <v>286</v>
      </c>
      <c r="C7" s="19"/>
      <c r="D7" s="19"/>
      <c r="E7" s="19"/>
      <c r="F7" s="19"/>
      <c r="G7" s="19"/>
      <c r="H7" s="70"/>
      <c r="I7" s="71"/>
      <c r="J7" s="70"/>
    </row>
    <row r="8" spans="1:10">
      <c r="A8" s="8"/>
      <c r="B8" s="8"/>
      <c r="C8" s="8"/>
      <c r="D8" s="8"/>
      <c r="E8" s="8"/>
      <c r="F8" s="8"/>
      <c r="G8" s="8"/>
      <c r="H8" s="42"/>
      <c r="I8" s="72"/>
      <c r="J8" s="42"/>
    </row>
    <row r="9" spans="1:10" s="5" customFormat="1">
      <c r="A9" s="21" t="s">
        <v>16</v>
      </c>
      <c r="B9" s="21" t="s">
        <v>287</v>
      </c>
      <c r="C9" s="21"/>
      <c r="D9" s="21"/>
      <c r="E9" s="21"/>
      <c r="F9" s="21"/>
      <c r="G9" s="21"/>
      <c r="H9" s="66"/>
      <c r="I9" s="73"/>
      <c r="J9" s="66"/>
    </row>
    <row r="10" spans="1:10" ht="31.2" hidden="1">
      <c r="A10" s="22">
        <v>1</v>
      </c>
      <c r="B10" s="6" t="s">
        <v>299</v>
      </c>
      <c r="C10" s="22" t="s">
        <v>297</v>
      </c>
      <c r="D10" s="8" t="s">
        <v>296</v>
      </c>
      <c r="E10" s="8" t="s">
        <v>298</v>
      </c>
      <c r="F10" s="60" t="s">
        <v>483</v>
      </c>
      <c r="G10" s="60" t="s">
        <v>484</v>
      </c>
      <c r="H10" s="61"/>
      <c r="I10" s="72">
        <f>'BANG TÍNH'!I115/2</f>
        <v>0</v>
      </c>
      <c r="J10" s="61"/>
    </row>
    <row r="11" spans="1:10">
      <c r="A11" s="8"/>
      <c r="B11" s="8"/>
      <c r="C11" s="22"/>
      <c r="D11" s="8"/>
      <c r="E11" s="8"/>
      <c r="F11" s="8"/>
      <c r="G11" s="8"/>
      <c r="H11" s="42"/>
      <c r="I11" s="72"/>
      <c r="J11" s="42"/>
    </row>
    <row r="12" spans="1:10" s="5" customFormat="1">
      <c r="A12" s="21" t="s">
        <v>17</v>
      </c>
      <c r="B12" s="21" t="s">
        <v>288</v>
      </c>
      <c r="C12" s="31"/>
      <c r="D12" s="21"/>
      <c r="E12" s="21"/>
      <c r="F12" s="21"/>
      <c r="G12" s="21"/>
      <c r="H12" s="66"/>
      <c r="I12" s="73">
        <f>I13</f>
        <v>0</v>
      </c>
      <c r="J12" s="66"/>
    </row>
    <row r="13" spans="1:10">
      <c r="A13" s="22"/>
      <c r="B13" s="8"/>
      <c r="C13" s="22"/>
      <c r="D13" s="22"/>
      <c r="E13" s="22"/>
      <c r="F13" s="60"/>
      <c r="G13" s="60"/>
      <c r="H13" s="61"/>
      <c r="I13" s="72"/>
      <c r="J13" s="61"/>
    </row>
    <row r="14" spans="1:10">
      <c r="A14" s="14"/>
      <c r="B14" s="14"/>
      <c r="C14" s="14"/>
      <c r="D14" s="14"/>
      <c r="E14" s="14"/>
      <c r="F14" s="14"/>
      <c r="G14" s="14"/>
      <c r="H14" s="67"/>
      <c r="I14" s="74"/>
      <c r="J14" s="67"/>
    </row>
    <row r="16" spans="1:10">
      <c r="E16" s="2516" t="s">
        <v>2058</v>
      </c>
      <c r="F16" s="2516"/>
      <c r="G16" s="2516"/>
      <c r="H16" s="2516"/>
      <c r="I16" s="2516"/>
      <c r="J16" s="2516"/>
    </row>
    <row r="17" spans="1:10" ht="15.75" customHeight="1">
      <c r="A17" s="2360" t="s">
        <v>167</v>
      </c>
      <c r="B17" s="2360"/>
      <c r="C17" s="2360" t="s">
        <v>1263</v>
      </c>
      <c r="D17" s="2360"/>
      <c r="E17" s="2360"/>
      <c r="F17" s="5"/>
      <c r="G17" s="2360" t="s">
        <v>182</v>
      </c>
      <c r="H17" s="2360"/>
      <c r="I17" s="2360"/>
      <c r="J17" s="2360"/>
    </row>
    <row r="22" spans="1:10" s="5" customFormat="1" ht="15.75" customHeight="1">
      <c r="A22" s="2360" t="s">
        <v>861</v>
      </c>
      <c r="B22" s="2360"/>
      <c r="C22" s="2360" t="s">
        <v>394</v>
      </c>
      <c r="D22" s="2360"/>
      <c r="E22" s="2360"/>
      <c r="G22" s="2360" t="s">
        <v>1571</v>
      </c>
      <c r="H22" s="2360"/>
      <c r="I22" s="2360"/>
      <c r="J22" s="2360"/>
    </row>
  </sheetData>
  <mergeCells count="16">
    <mergeCell ref="A1:C1"/>
    <mergeCell ref="H5:I5"/>
    <mergeCell ref="F5:G5"/>
    <mergeCell ref="A5:A6"/>
    <mergeCell ref="B5:B6"/>
    <mergeCell ref="G4:J4"/>
    <mergeCell ref="G1:J1"/>
    <mergeCell ref="E16:J16"/>
    <mergeCell ref="A3:J3"/>
    <mergeCell ref="J5:J6"/>
    <mergeCell ref="G17:J17"/>
    <mergeCell ref="G22:J22"/>
    <mergeCell ref="C17:E17"/>
    <mergeCell ref="C22:E22"/>
    <mergeCell ref="A17:B17"/>
    <mergeCell ref="A22:B22"/>
  </mergeCells>
  <phoneticPr fontId="6" type="noConversion"/>
  <printOptions horizontalCentered="1"/>
  <pageMargins left="0.78740157480314965" right="0" top="0.55118110236220474" bottom="0.31496062992125984" header="0.23622047244094491" footer="0.23622047244094491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"/>
  <dimension ref="A1:L126"/>
  <sheetViews>
    <sheetView zoomScale="90" zoomScaleNormal="90" workbookViewId="0">
      <selection activeCell="H16" sqref="H16"/>
    </sheetView>
  </sheetViews>
  <sheetFormatPr defaultColWidth="9.109375" defaultRowHeight="15.6"/>
  <cols>
    <col min="1" max="1" width="6.88671875" style="18" customWidth="1"/>
    <col min="2" max="2" width="38.33203125" style="18" bestFit="1" customWidth="1"/>
    <col min="3" max="3" width="8.33203125" style="18" customWidth="1"/>
    <col min="4" max="4" width="9.6640625" style="18" customWidth="1"/>
    <col min="5" max="5" width="16.6640625" style="18" customWidth="1"/>
    <col min="6" max="6" width="12" style="18" bestFit="1" customWidth="1"/>
    <col min="7" max="7" width="10.88671875" style="18" customWidth="1"/>
    <col min="8" max="8" width="12.6640625" style="18" customWidth="1"/>
    <col min="9" max="9" width="19.109375" style="18" customWidth="1"/>
    <col min="10" max="10" width="14.88671875" style="32" bestFit="1" customWidth="1"/>
    <col min="11" max="11" width="19.33203125" style="18" customWidth="1"/>
    <col min="12" max="12" width="13.88671875" style="18" bestFit="1" customWidth="1"/>
    <col min="13" max="16384" width="9.109375" style="18"/>
  </cols>
  <sheetData>
    <row r="1" spans="1:12">
      <c r="A1" s="2564" t="s">
        <v>859</v>
      </c>
      <c r="B1" s="2564"/>
      <c r="C1" s="2564"/>
      <c r="H1" s="2362"/>
      <c r="I1" s="2362"/>
    </row>
    <row r="2" spans="1:12">
      <c r="A2" s="7"/>
      <c r="B2" s="7"/>
      <c r="C2" s="7"/>
    </row>
    <row r="3" spans="1:12">
      <c r="A3" s="2360" t="s">
        <v>1870</v>
      </c>
      <c r="B3" s="2360"/>
      <c r="C3" s="2360"/>
      <c r="D3" s="2360"/>
      <c r="E3" s="2360"/>
      <c r="F3" s="2360"/>
      <c r="G3" s="2360"/>
      <c r="H3" s="2360"/>
      <c r="I3" s="2360"/>
    </row>
    <row r="4" spans="1:12">
      <c r="G4" s="99"/>
      <c r="H4" s="2519" t="s">
        <v>316</v>
      </c>
      <c r="I4" s="2519"/>
    </row>
    <row r="5" spans="1:12">
      <c r="A5" s="2373" t="s">
        <v>8</v>
      </c>
      <c r="B5" s="2373" t="s">
        <v>169</v>
      </c>
      <c r="C5" s="2373" t="s">
        <v>141</v>
      </c>
      <c r="D5" s="2373" t="s">
        <v>170</v>
      </c>
      <c r="E5" s="59" t="s">
        <v>171</v>
      </c>
      <c r="F5" s="2559" t="s">
        <v>864</v>
      </c>
      <c r="G5" s="2560"/>
      <c r="H5" s="2561"/>
      <c r="I5" s="59" t="s">
        <v>172</v>
      </c>
    </row>
    <row r="6" spans="1:12">
      <c r="A6" s="2374"/>
      <c r="B6" s="2374"/>
      <c r="C6" s="2374"/>
      <c r="D6" s="2374"/>
      <c r="E6" s="147" t="s">
        <v>863</v>
      </c>
      <c r="F6" s="54" t="s">
        <v>173</v>
      </c>
      <c r="G6" s="54" t="s">
        <v>174</v>
      </c>
      <c r="H6" s="54" t="s">
        <v>175</v>
      </c>
      <c r="I6" s="147" t="s">
        <v>176</v>
      </c>
    </row>
    <row r="7" spans="1:12" s="11" customFormat="1">
      <c r="A7" s="17" t="s">
        <v>14</v>
      </c>
      <c r="B7" s="17" t="s">
        <v>15</v>
      </c>
      <c r="C7" s="17" t="s">
        <v>18</v>
      </c>
      <c r="D7" s="17">
        <v>1</v>
      </c>
      <c r="E7" s="17">
        <v>2</v>
      </c>
      <c r="F7" s="17">
        <v>3</v>
      </c>
      <c r="G7" s="17">
        <v>4</v>
      </c>
      <c r="H7" s="17">
        <v>5</v>
      </c>
      <c r="I7" s="17">
        <v>6</v>
      </c>
      <c r="J7" s="458"/>
    </row>
    <row r="8" spans="1:12" s="5" customFormat="1">
      <c r="A8" s="1909" t="s">
        <v>13</v>
      </c>
      <c r="B8" s="19" t="s">
        <v>302</v>
      </c>
      <c r="C8" s="19"/>
      <c r="D8" s="1936"/>
      <c r="E8" s="55">
        <f>E9+E10</f>
        <v>24533.436335300001</v>
      </c>
      <c r="F8" s="55">
        <f>F9+F10</f>
        <v>0</v>
      </c>
      <c r="G8" s="55">
        <f>G9+G10</f>
        <v>24533.436335300001</v>
      </c>
      <c r="H8" s="55">
        <f>H9+H10</f>
        <v>24533.436335300001</v>
      </c>
      <c r="I8" s="55"/>
      <c r="J8" s="758"/>
    </row>
    <row r="9" spans="1:12" s="5" customFormat="1">
      <c r="A9" s="31">
        <v>1</v>
      </c>
      <c r="B9" s="21" t="s">
        <v>177</v>
      </c>
      <c r="C9" s="21"/>
      <c r="D9" s="240"/>
      <c r="E9" s="13"/>
      <c r="F9" s="13"/>
      <c r="G9" s="13"/>
      <c r="H9" s="13"/>
      <c r="I9" s="13"/>
      <c r="J9" s="758"/>
    </row>
    <row r="10" spans="1:12" s="5" customFormat="1">
      <c r="A10" s="31">
        <v>2</v>
      </c>
      <c r="B10" s="21" t="s">
        <v>178</v>
      </c>
      <c r="C10" s="21"/>
      <c r="D10" s="240"/>
      <c r="E10" s="13">
        <f>SUM(E11:E14)+E24</f>
        <v>24533.436335300001</v>
      </c>
      <c r="F10" s="13">
        <f>SUM(F11:F14)+F24</f>
        <v>0</v>
      </c>
      <c r="G10" s="13">
        <f>SUM(G11:G14)+G24</f>
        <v>24533.436335300001</v>
      </c>
      <c r="H10" s="13">
        <f>SUM(H11:H14)+H24</f>
        <v>24533.436335300001</v>
      </c>
      <c r="I10" s="13"/>
      <c r="J10" s="758"/>
    </row>
    <row r="11" spans="1:12">
      <c r="A11" s="1822">
        <v>2.1</v>
      </c>
      <c r="B11" s="6" t="s">
        <v>1505</v>
      </c>
      <c r="C11" s="22" t="s">
        <v>168</v>
      </c>
      <c r="D11" s="84">
        <v>1</v>
      </c>
      <c r="E11" s="84">
        <f>'BANG TÍNH'!I60</f>
        <v>30</v>
      </c>
      <c r="F11" s="12"/>
      <c r="G11" s="12">
        <f>E11</f>
        <v>30</v>
      </c>
      <c r="H11" s="12">
        <f>SUM(F11:G11)</f>
        <v>30</v>
      </c>
      <c r="I11" s="12"/>
    </row>
    <row r="12" spans="1:12">
      <c r="A12" s="1822">
        <v>2.2000000000000002</v>
      </c>
      <c r="B12" s="6" t="s">
        <v>291</v>
      </c>
      <c r="C12" s="22" t="s">
        <v>168</v>
      </c>
      <c r="D12" s="84">
        <v>2</v>
      </c>
      <c r="E12" s="84" t="s">
        <v>1574</v>
      </c>
      <c r="F12" s="12"/>
      <c r="G12" s="12" t="str">
        <f>E12</f>
        <v>-</v>
      </c>
      <c r="H12" s="12">
        <f>SUM(F12:G12)</f>
        <v>0</v>
      </c>
      <c r="I12" s="12"/>
      <c r="K12" s="44"/>
      <c r="L12" s="1937"/>
    </row>
    <row r="13" spans="1:12">
      <c r="A13" s="1822">
        <v>2.2999999999999998</v>
      </c>
      <c r="B13" s="6" t="s">
        <v>1369</v>
      </c>
      <c r="C13" s="22" t="s">
        <v>168</v>
      </c>
      <c r="D13" s="2159">
        <v>2</v>
      </c>
      <c r="E13" s="84">
        <f>('PHONG KTVT'!G86+'PHONG TCKT'!G61+'PHONG TCKT'!G62)/10^6</f>
        <v>2279.3785469999998</v>
      </c>
      <c r="F13" s="12"/>
      <c r="G13" s="12">
        <f>E13</f>
        <v>2279.3785469999998</v>
      </c>
      <c r="H13" s="12">
        <f>SUM(F13:G13)</f>
        <v>2279.3785469999998</v>
      </c>
      <c r="I13" s="12"/>
      <c r="K13" s="38"/>
    </row>
    <row r="14" spans="1:12">
      <c r="A14" s="1822">
        <v>2.4</v>
      </c>
      <c r="B14" s="10" t="s">
        <v>332</v>
      </c>
      <c r="C14" s="22" t="s">
        <v>168</v>
      </c>
      <c r="D14" s="84">
        <f>SUM(D15:D22)</f>
        <v>8</v>
      </c>
      <c r="E14" s="84">
        <f>SUM(E15:E23)</f>
        <v>22224.057788300001</v>
      </c>
      <c r="F14" s="84"/>
      <c r="G14" s="84">
        <f>SUM(G15:G23)</f>
        <v>22224.057788300001</v>
      </c>
      <c r="H14" s="84">
        <f>SUM(H15:H23)</f>
        <v>22224.057788300001</v>
      </c>
      <c r="I14" s="12"/>
      <c r="K14" s="38"/>
    </row>
    <row r="15" spans="1:12" s="24" customFormat="1">
      <c r="A15" s="1831"/>
      <c r="B15" s="1938" t="s">
        <v>431</v>
      </c>
      <c r="C15" s="9" t="s">
        <v>168</v>
      </c>
      <c r="D15" s="516">
        <v>1</v>
      </c>
      <c r="E15" s="516">
        <f>('PHONG KTVT'!G90+'PHONG TCKT'!G63)/10^6</f>
        <v>5860.3219959999997</v>
      </c>
      <c r="F15" s="121"/>
      <c r="G15" s="121">
        <f t="shared" ref="G15:G24" si="0">E15</f>
        <v>5860.3219959999997</v>
      </c>
      <c r="H15" s="121">
        <f t="shared" ref="H15:H24" si="1">SUM(F15:G15)</f>
        <v>5860.3219959999997</v>
      </c>
      <c r="I15" s="121"/>
      <c r="J15" s="1939"/>
      <c r="K15" s="1940"/>
    </row>
    <row r="16" spans="1:12" s="24" customFormat="1">
      <c r="A16" s="1831"/>
      <c r="B16" s="1938" t="s">
        <v>432</v>
      </c>
      <c r="C16" s="9" t="s">
        <v>168</v>
      </c>
      <c r="D16" s="516">
        <v>1</v>
      </c>
      <c r="E16" s="516">
        <f>('PHONG KTVT'!G91+'PHONG TCKT'!G64)/10^6</f>
        <v>3267.7756608000009</v>
      </c>
      <c r="F16" s="121"/>
      <c r="G16" s="121">
        <f>E16</f>
        <v>3267.7756608000009</v>
      </c>
      <c r="H16" s="121">
        <f t="shared" si="1"/>
        <v>3267.7756608000009</v>
      </c>
      <c r="I16" s="121"/>
      <c r="J16" s="1939"/>
      <c r="K16" s="1940"/>
    </row>
    <row r="17" spans="1:11" s="24" customFormat="1">
      <c r="A17" s="1831"/>
      <c r="B17" s="1938" t="s">
        <v>503</v>
      </c>
      <c r="C17" s="9" t="s">
        <v>168</v>
      </c>
      <c r="D17" s="516">
        <v>1</v>
      </c>
      <c r="E17" s="516">
        <f>('PHONG KTVT'!G92+'PHONG TCKT'!G65)/10^6</f>
        <v>3076.0046735000001</v>
      </c>
      <c r="F17" s="121"/>
      <c r="G17" s="121">
        <f>E17</f>
        <v>3076.0046735000001</v>
      </c>
      <c r="H17" s="121">
        <f t="shared" si="1"/>
        <v>3076.0046735000001</v>
      </c>
      <c r="I17" s="121"/>
      <c r="J17" s="1939"/>
      <c r="K17" s="1940"/>
    </row>
    <row r="18" spans="1:11" s="24" customFormat="1">
      <c r="A18" s="1831"/>
      <c r="B18" s="1938" t="s">
        <v>504</v>
      </c>
      <c r="C18" s="9" t="s">
        <v>168</v>
      </c>
      <c r="D18" s="516">
        <v>1</v>
      </c>
      <c r="E18" s="516">
        <f>('PHONG KTVT'!G93+'PHONG TCKT'!G66)/10^6</f>
        <v>2059.583333333333</v>
      </c>
      <c r="F18" s="121"/>
      <c r="G18" s="121">
        <f t="shared" si="0"/>
        <v>2059.583333333333</v>
      </c>
      <c r="H18" s="121">
        <f t="shared" si="1"/>
        <v>2059.583333333333</v>
      </c>
      <c r="I18" s="121"/>
      <c r="J18" s="1939"/>
      <c r="K18" s="1940"/>
    </row>
    <row r="19" spans="1:11" s="24" customFormat="1">
      <c r="A19" s="1831"/>
      <c r="B19" s="1938" t="s">
        <v>521</v>
      </c>
      <c r="C19" s="9" t="s">
        <v>168</v>
      </c>
      <c r="D19" s="516">
        <v>1</v>
      </c>
      <c r="E19" s="516">
        <f>('PHONG KTVT'!G94+'PHONG TCKT'!G67)/10^6</f>
        <v>2483.6349279999999</v>
      </c>
      <c r="F19" s="121"/>
      <c r="G19" s="121">
        <f t="shared" si="0"/>
        <v>2483.6349279999999</v>
      </c>
      <c r="H19" s="121">
        <f t="shared" si="1"/>
        <v>2483.6349279999999</v>
      </c>
      <c r="I19" s="121"/>
      <c r="J19" s="1939"/>
      <c r="K19" s="1940"/>
    </row>
    <row r="20" spans="1:11" s="24" customFormat="1">
      <c r="A20" s="1831"/>
      <c r="B20" s="1938" t="s">
        <v>701</v>
      </c>
      <c r="C20" s="9" t="s">
        <v>168</v>
      </c>
      <c r="D20" s="516">
        <v>1</v>
      </c>
      <c r="E20" s="516">
        <f>('PHONG KTVT'!G95+'PHONG TCKT'!G68)/10^6</f>
        <v>2298.416666666667</v>
      </c>
      <c r="F20" s="121"/>
      <c r="G20" s="121">
        <f t="shared" si="0"/>
        <v>2298.416666666667</v>
      </c>
      <c r="H20" s="121">
        <f t="shared" si="1"/>
        <v>2298.416666666667</v>
      </c>
      <c r="I20" s="121"/>
      <c r="J20" s="1939"/>
      <c r="K20" s="1940"/>
    </row>
    <row r="21" spans="1:11" s="1945" customFormat="1">
      <c r="A21" s="1941"/>
      <c r="B21" s="1938" t="s">
        <v>707</v>
      </c>
      <c r="C21" s="9" t="s">
        <v>168</v>
      </c>
      <c r="D21" s="516">
        <v>1</v>
      </c>
      <c r="E21" s="516">
        <f>('PHONG KTVT'!G96+'PHONG TCKT'!G69)/10^6</f>
        <v>2708.32053</v>
      </c>
      <c r="F21" s="1942"/>
      <c r="G21" s="121">
        <f>E21</f>
        <v>2708.32053</v>
      </c>
      <c r="H21" s="121">
        <f>SUM(F21:G21)</f>
        <v>2708.32053</v>
      </c>
      <c r="I21" s="1942"/>
      <c r="J21" s="1943"/>
      <c r="K21" s="1944"/>
    </row>
    <row r="22" spans="1:11" s="1945" customFormat="1">
      <c r="A22" s="1941"/>
      <c r="B22" s="1938" t="s">
        <v>738</v>
      </c>
      <c r="C22" s="9" t="s">
        <v>168</v>
      </c>
      <c r="D22" s="516">
        <v>1</v>
      </c>
      <c r="E22" s="516">
        <f>('PHONG KTVT'!G97+'PHONG TCKT'!G70)/10^6</f>
        <v>470</v>
      </c>
      <c r="F22" s="1942"/>
      <c r="G22" s="121">
        <f>E22</f>
        <v>470</v>
      </c>
      <c r="H22" s="121">
        <f>SUM(F22:G22)</f>
        <v>470</v>
      </c>
      <c r="I22" s="1942"/>
      <c r="J22" s="1943"/>
      <c r="K22" s="1944"/>
    </row>
    <row r="23" spans="1:11" s="1945" customFormat="1">
      <c r="A23" s="1941"/>
      <c r="B23" s="1938" t="s">
        <v>1504</v>
      </c>
      <c r="C23" s="9" t="s">
        <v>168</v>
      </c>
      <c r="D23" s="516">
        <v>1</v>
      </c>
      <c r="E23" s="516" t="s">
        <v>1574</v>
      </c>
      <c r="F23" s="1942"/>
      <c r="G23" s="121" t="str">
        <f>E23</f>
        <v>-</v>
      </c>
      <c r="H23" s="121">
        <f>SUM(F23:G23)</f>
        <v>0</v>
      </c>
      <c r="I23" s="1942"/>
      <c r="J23" s="1943"/>
      <c r="K23" s="1944"/>
    </row>
    <row r="24" spans="1:11">
      <c r="A24" s="1822">
        <v>2.5</v>
      </c>
      <c r="B24" s="6" t="s">
        <v>289</v>
      </c>
      <c r="C24" s="22"/>
      <c r="D24" s="84"/>
      <c r="E24" s="84">
        <f>'BANG TÍNH'!I61</f>
        <v>0</v>
      </c>
      <c r="F24" s="12"/>
      <c r="G24" s="12">
        <f t="shared" si="0"/>
        <v>0</v>
      </c>
      <c r="H24" s="12">
        <f t="shared" si="1"/>
        <v>0</v>
      </c>
      <c r="I24" s="12"/>
      <c r="K24" s="28"/>
    </row>
    <row r="25" spans="1:11" s="5" customFormat="1">
      <c r="A25" s="1818" t="s">
        <v>16</v>
      </c>
      <c r="B25" s="21" t="s">
        <v>179</v>
      </c>
      <c r="C25" s="21"/>
      <c r="D25" s="240"/>
      <c r="E25" s="13"/>
      <c r="F25" s="13"/>
      <c r="G25" s="13"/>
      <c r="H25" s="13"/>
      <c r="I25" s="13"/>
      <c r="J25" s="758"/>
      <c r="K25" s="75"/>
    </row>
    <row r="26" spans="1:11">
      <c r="A26" s="1926"/>
      <c r="B26" s="8"/>
      <c r="C26" s="8"/>
      <c r="D26" s="84"/>
      <c r="E26" s="12"/>
      <c r="F26" s="12"/>
      <c r="G26" s="12"/>
      <c r="H26" s="12"/>
      <c r="I26" s="12"/>
      <c r="K26" s="28"/>
    </row>
    <row r="27" spans="1:11">
      <c r="A27" s="1926"/>
      <c r="B27" s="31" t="s">
        <v>150</v>
      </c>
      <c r="C27" s="8"/>
      <c r="D27" s="84"/>
      <c r="E27" s="12">
        <f>E8+E25</f>
        <v>24533.436335300001</v>
      </c>
      <c r="F27" s="12">
        <f>F8+F25</f>
        <v>0</v>
      </c>
      <c r="G27" s="12">
        <f>G8+G25</f>
        <v>24533.436335300001</v>
      </c>
      <c r="H27" s="12">
        <f>H8+H25</f>
        <v>24533.436335300001</v>
      </c>
      <c r="I27" s="12"/>
    </row>
    <row r="28" spans="1:11" s="5" customFormat="1">
      <c r="A28" s="31">
        <v>1</v>
      </c>
      <c r="B28" s="21" t="s">
        <v>180</v>
      </c>
      <c r="C28" s="21"/>
      <c r="D28" s="240"/>
      <c r="E28" s="13"/>
      <c r="F28" s="13"/>
      <c r="G28" s="13"/>
      <c r="H28" s="13"/>
      <c r="I28" s="13"/>
      <c r="J28" s="758"/>
    </row>
    <row r="29" spans="1:11" s="5" customFormat="1">
      <c r="A29" s="1946">
        <v>2</v>
      </c>
      <c r="B29" s="1947" t="s">
        <v>181</v>
      </c>
      <c r="C29" s="1947"/>
      <c r="D29" s="1948"/>
      <c r="E29" s="77">
        <f>E10</f>
        <v>24533.436335300001</v>
      </c>
      <c r="F29" s="77">
        <f>F10</f>
        <v>0</v>
      </c>
      <c r="G29" s="77">
        <f>G10</f>
        <v>24533.436335300001</v>
      </c>
      <c r="H29" s="77">
        <f>H10</f>
        <v>24533.436335300001</v>
      </c>
      <c r="I29" s="77"/>
      <c r="J29" s="758"/>
    </row>
    <row r="30" spans="1:11">
      <c r="A30" s="1949"/>
    </row>
    <row r="31" spans="1:11">
      <c r="E31" s="2516" t="s">
        <v>2058</v>
      </c>
      <c r="F31" s="2516"/>
      <c r="G31" s="2516"/>
      <c r="H31" s="2516"/>
      <c r="I31" s="2516"/>
      <c r="J31" s="1939"/>
    </row>
    <row r="32" spans="1:11">
      <c r="A32" s="2360"/>
      <c r="B32" s="2360"/>
      <c r="C32" s="5"/>
      <c r="D32" s="5"/>
      <c r="E32" s="2360" t="s">
        <v>392</v>
      </c>
      <c r="F32" s="2360"/>
      <c r="G32" s="2360"/>
      <c r="H32" s="2360"/>
      <c r="I32" s="2360"/>
      <c r="J32" s="758"/>
    </row>
    <row r="34" spans="1:9" ht="24.75" customHeight="1"/>
    <row r="36" spans="1:9">
      <c r="A36" s="2360"/>
      <c r="B36" s="2360"/>
      <c r="C36" s="5"/>
      <c r="D36" s="5"/>
      <c r="E36" s="2360" t="s">
        <v>1812</v>
      </c>
      <c r="F36" s="2360"/>
      <c r="G36" s="2360"/>
      <c r="H36" s="2360"/>
      <c r="I36" s="2360"/>
    </row>
    <row r="37" spans="1:9">
      <c r="A37" s="1949"/>
    </row>
    <row r="38" spans="1:9">
      <c r="A38" s="1949"/>
    </row>
    <row r="39" spans="1:9">
      <c r="A39" s="1949"/>
    </row>
    <row r="40" spans="1:9">
      <c r="A40" s="1949"/>
    </row>
    <row r="41" spans="1:9">
      <c r="A41" s="1949"/>
    </row>
    <row r="42" spans="1:9">
      <c r="A42" s="1949"/>
    </row>
    <row r="43" spans="1:9">
      <c r="A43" s="1949"/>
    </row>
    <row r="44" spans="1:9">
      <c r="A44" s="1949"/>
    </row>
    <row r="45" spans="1:9">
      <c r="A45" s="1949"/>
    </row>
    <row r="46" spans="1:9">
      <c r="A46" s="1949"/>
    </row>
    <row r="47" spans="1:9">
      <c r="A47" s="1949"/>
    </row>
    <row r="48" spans="1:9">
      <c r="A48" s="1949"/>
    </row>
    <row r="49" spans="1:1">
      <c r="A49" s="1949"/>
    </row>
    <row r="50" spans="1:1">
      <c r="A50" s="1949"/>
    </row>
    <row r="51" spans="1:1">
      <c r="A51" s="1949"/>
    </row>
    <row r="52" spans="1:1">
      <c r="A52" s="1949"/>
    </row>
    <row r="53" spans="1:1">
      <c r="A53" s="1949"/>
    </row>
    <row r="54" spans="1:1">
      <c r="A54" s="1949"/>
    </row>
    <row r="55" spans="1:1">
      <c r="A55" s="1949"/>
    </row>
    <row r="56" spans="1:1">
      <c r="A56" s="1949"/>
    </row>
    <row r="57" spans="1:1">
      <c r="A57" s="1949"/>
    </row>
    <row r="58" spans="1:1">
      <c r="A58" s="1949"/>
    </row>
    <row r="59" spans="1:1">
      <c r="A59" s="1949"/>
    </row>
    <row r="60" spans="1:1">
      <c r="A60" s="1949"/>
    </row>
    <row r="61" spans="1:1">
      <c r="A61" s="1949"/>
    </row>
    <row r="62" spans="1:1">
      <c r="A62" s="1949"/>
    </row>
    <row r="63" spans="1:1">
      <c r="A63" s="1949"/>
    </row>
    <row r="64" spans="1:1">
      <c r="A64" s="1949"/>
    </row>
    <row r="65" spans="1:1">
      <c r="A65" s="1949"/>
    </row>
    <row r="66" spans="1:1">
      <c r="A66" s="1949"/>
    </row>
    <row r="67" spans="1:1">
      <c r="A67" s="1949"/>
    </row>
    <row r="68" spans="1:1">
      <c r="A68" s="1949"/>
    </row>
    <row r="69" spans="1:1">
      <c r="A69" s="1949"/>
    </row>
    <row r="70" spans="1:1">
      <c r="A70" s="1949"/>
    </row>
    <row r="71" spans="1:1">
      <c r="A71" s="1949"/>
    </row>
    <row r="72" spans="1:1">
      <c r="A72" s="1949"/>
    </row>
    <row r="73" spans="1:1">
      <c r="A73" s="1949"/>
    </row>
    <row r="74" spans="1:1">
      <c r="A74" s="1949"/>
    </row>
    <row r="75" spans="1:1">
      <c r="A75" s="1949"/>
    </row>
    <row r="76" spans="1:1">
      <c r="A76" s="1949"/>
    </row>
    <row r="77" spans="1:1">
      <c r="A77" s="1949"/>
    </row>
    <row r="78" spans="1:1">
      <c r="A78" s="1949"/>
    </row>
    <row r="79" spans="1:1">
      <c r="A79" s="1949"/>
    </row>
    <row r="80" spans="1:1">
      <c r="A80" s="1949"/>
    </row>
    <row r="81" spans="1:1">
      <c r="A81" s="1949"/>
    </row>
    <row r="82" spans="1:1">
      <c r="A82" s="1949"/>
    </row>
    <row r="126" spans="2:2">
      <c r="B126" s="109"/>
    </row>
  </sheetData>
  <mergeCells count="14">
    <mergeCell ref="A1:C1"/>
    <mergeCell ref="D5:D6"/>
    <mergeCell ref="H4:I4"/>
    <mergeCell ref="C5:C6"/>
    <mergeCell ref="B5:B6"/>
    <mergeCell ref="A5:A6"/>
    <mergeCell ref="H1:I1"/>
    <mergeCell ref="A3:I3"/>
    <mergeCell ref="F5:H5"/>
    <mergeCell ref="E31:I31"/>
    <mergeCell ref="E32:I32"/>
    <mergeCell ref="E36:I36"/>
    <mergeCell ref="A32:B32"/>
    <mergeCell ref="A36:B36"/>
  </mergeCells>
  <phoneticPr fontId="6" type="noConversion"/>
  <printOptions horizontalCentered="1"/>
  <pageMargins left="0.78740157480314998" right="0" top="0.39370078740157499" bottom="0.31496062992126" header="0.23622047244094499" footer="0.23622047244094499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8">
    <tabColor theme="0"/>
  </sheetPr>
  <dimension ref="A1:I36"/>
  <sheetViews>
    <sheetView zoomScale="90" zoomScaleNormal="90" workbookViewId="0">
      <selection activeCell="H34" sqref="H34"/>
    </sheetView>
  </sheetViews>
  <sheetFormatPr defaultColWidth="11.44140625" defaultRowHeight="16.8"/>
  <cols>
    <col min="1" max="1" width="6.88671875" style="4" customWidth="1"/>
    <col min="2" max="2" width="70.44140625" style="4" customWidth="1"/>
    <col min="3" max="3" width="11.44140625" style="4" customWidth="1"/>
    <col min="4" max="4" width="12.88671875" style="4" customWidth="1"/>
    <col min="5" max="5" width="10.6640625" style="4" customWidth="1"/>
    <col min="6" max="6" width="11.44140625" style="4" customWidth="1"/>
    <col min="7" max="7" width="15" style="4" customWidth="1"/>
    <col min="8" max="8" width="14.6640625" style="4" customWidth="1"/>
    <col min="9" max="9" width="14.109375" style="4" customWidth="1"/>
    <col min="10" max="16384" width="11.44140625" style="4"/>
  </cols>
  <sheetData>
    <row r="1" spans="1:9">
      <c r="A1" s="2523" t="s">
        <v>859</v>
      </c>
      <c r="B1" s="2523"/>
      <c r="C1" s="2523"/>
      <c r="D1" s="616"/>
      <c r="E1" s="616"/>
      <c r="F1" s="616"/>
      <c r="G1" s="616"/>
    </row>
    <row r="3" spans="1:9">
      <c r="A3" s="2523" t="s">
        <v>1856</v>
      </c>
      <c r="B3" s="2523"/>
      <c r="C3" s="2523"/>
      <c r="D3" s="2523"/>
      <c r="E3" s="2523"/>
      <c r="F3" s="2523"/>
      <c r="G3" s="2523"/>
      <c r="H3" s="2523"/>
      <c r="I3" s="2523"/>
    </row>
    <row r="5" spans="1:9">
      <c r="A5" s="2533" t="s">
        <v>8</v>
      </c>
      <c r="B5" s="2533" t="s">
        <v>0</v>
      </c>
      <c r="C5" s="2533" t="s">
        <v>141</v>
      </c>
      <c r="D5" s="2533" t="s">
        <v>1405</v>
      </c>
      <c r="E5" s="2533"/>
      <c r="F5" s="2533"/>
      <c r="G5" s="2565" t="s">
        <v>1625</v>
      </c>
      <c r="H5" s="2533" t="s">
        <v>682</v>
      </c>
    </row>
    <row r="6" spans="1:9">
      <c r="A6" s="2533"/>
      <c r="B6" s="2533"/>
      <c r="C6" s="2533"/>
      <c r="D6" s="523" t="s">
        <v>44</v>
      </c>
      <c r="E6" s="523" t="s">
        <v>45</v>
      </c>
      <c r="F6" s="523" t="s">
        <v>1195</v>
      </c>
      <c r="G6" s="2566"/>
      <c r="H6" s="2533"/>
    </row>
    <row r="7" spans="1:9">
      <c r="A7" s="622" t="s">
        <v>14</v>
      </c>
      <c r="B7" s="622" t="s">
        <v>15</v>
      </c>
      <c r="C7" s="622" t="s">
        <v>18</v>
      </c>
      <c r="D7" s="622">
        <v>1</v>
      </c>
      <c r="E7" s="622">
        <v>2</v>
      </c>
      <c r="F7" s="622" t="s">
        <v>336</v>
      </c>
      <c r="G7" s="622">
        <v>4</v>
      </c>
      <c r="H7" s="622" t="s">
        <v>337</v>
      </c>
    </row>
    <row r="8" spans="1:9" s="616" customFormat="1">
      <c r="A8" s="866">
        <v>1</v>
      </c>
      <c r="B8" s="673" t="s">
        <v>122</v>
      </c>
      <c r="C8" s="672" t="s">
        <v>1196</v>
      </c>
      <c r="D8" s="665">
        <f>D9+D10+D11+D12+D13</f>
        <v>108</v>
      </c>
      <c r="E8" s="665">
        <f>E9+E10+E11+E12+E13</f>
        <v>103</v>
      </c>
      <c r="F8" s="872">
        <f>E8/D8</f>
        <v>0.95370370370370372</v>
      </c>
      <c r="G8" s="665">
        <f>G9+G10+G11+G12+G13</f>
        <v>111</v>
      </c>
      <c r="H8" s="872">
        <f>G8/E8</f>
        <v>1.0776699029126213</v>
      </c>
    </row>
    <row r="9" spans="1:9">
      <c r="A9" s="623">
        <v>1.1000000000000001</v>
      </c>
      <c r="B9" s="620" t="s">
        <v>1197</v>
      </c>
      <c r="C9" s="623" t="s">
        <v>1198</v>
      </c>
      <c r="D9" s="641">
        <v>3</v>
      </c>
      <c r="E9" s="641">
        <v>4</v>
      </c>
      <c r="F9" s="662">
        <f>E9/D9</f>
        <v>1.3333333333333333</v>
      </c>
      <c r="G9" s="641">
        <v>4</v>
      </c>
      <c r="H9" s="662">
        <f>G9/E9</f>
        <v>1</v>
      </c>
    </row>
    <row r="10" spans="1:9">
      <c r="A10" s="623">
        <v>1.2</v>
      </c>
      <c r="B10" s="620" t="s">
        <v>1199</v>
      </c>
      <c r="C10" s="623" t="s">
        <v>1198</v>
      </c>
      <c r="D10" s="641">
        <v>6</v>
      </c>
      <c r="E10" s="641">
        <v>5</v>
      </c>
      <c r="F10" s="662">
        <f>E10/D10</f>
        <v>0.83333333333333337</v>
      </c>
      <c r="G10" s="641">
        <v>5</v>
      </c>
      <c r="H10" s="662">
        <f>G10/E10</f>
        <v>1</v>
      </c>
    </row>
    <row r="11" spans="1:9">
      <c r="A11" s="623">
        <v>1.3</v>
      </c>
      <c r="B11" s="620" t="s">
        <v>1200</v>
      </c>
      <c r="C11" s="623" t="s">
        <v>1198</v>
      </c>
      <c r="D11" s="641"/>
      <c r="E11" s="641"/>
      <c r="F11" s="662"/>
      <c r="G11" s="641"/>
      <c r="H11" s="662"/>
    </row>
    <row r="12" spans="1:9">
      <c r="A12" s="623">
        <v>1.4</v>
      </c>
      <c r="B12" s="620" t="s">
        <v>1201</v>
      </c>
      <c r="C12" s="623" t="s">
        <v>1198</v>
      </c>
      <c r="D12" s="641">
        <v>99</v>
      </c>
      <c r="E12" s="641">
        <v>94</v>
      </c>
      <c r="F12" s="662">
        <f>E12/D12</f>
        <v>0.9494949494949495</v>
      </c>
      <c r="G12" s="641">
        <v>102</v>
      </c>
      <c r="H12" s="662">
        <f>G12/E12</f>
        <v>1.0851063829787233</v>
      </c>
      <c r="I12" s="731"/>
    </row>
    <row r="13" spans="1:9">
      <c r="A13" s="623">
        <v>1.5</v>
      </c>
      <c r="B13" s="455" t="s">
        <v>1202</v>
      </c>
      <c r="C13" s="623"/>
      <c r="D13" s="641">
        <f>'01BKH Chi tieu tong hop'!D76</f>
        <v>0</v>
      </c>
      <c r="E13" s="641"/>
      <c r="F13" s="662"/>
      <c r="G13" s="641"/>
      <c r="H13" s="662"/>
    </row>
    <row r="14" spans="1:9">
      <c r="A14" s="623">
        <v>1.6</v>
      </c>
      <c r="B14" s="455" t="s">
        <v>1203</v>
      </c>
      <c r="C14" s="623"/>
      <c r="D14" s="641">
        <v>8</v>
      </c>
      <c r="E14" s="641">
        <v>8</v>
      </c>
      <c r="F14" s="662">
        <f>E14/D14</f>
        <v>1</v>
      </c>
      <c r="G14" s="641">
        <v>8</v>
      </c>
      <c r="H14" s="662">
        <f>G14/E14</f>
        <v>1</v>
      </c>
    </row>
    <row r="15" spans="1:9">
      <c r="A15" s="623"/>
      <c r="B15" s="455" t="s">
        <v>1204</v>
      </c>
      <c r="C15" s="623" t="s">
        <v>1198</v>
      </c>
      <c r="D15" s="641">
        <v>0</v>
      </c>
      <c r="E15" s="641"/>
      <c r="F15" s="662"/>
      <c r="G15" s="641"/>
      <c r="H15" s="662"/>
    </row>
    <row r="16" spans="1:9" s="616" customFormat="1">
      <c r="A16" s="618">
        <v>2</v>
      </c>
      <c r="B16" s="474" t="s">
        <v>1292</v>
      </c>
      <c r="C16" s="618" t="s">
        <v>1198</v>
      </c>
      <c r="D16" s="642">
        <v>1</v>
      </c>
      <c r="E16" s="642">
        <v>2</v>
      </c>
      <c r="F16" s="662">
        <f>E16/D16</f>
        <v>2</v>
      </c>
      <c r="G16" s="642">
        <v>0</v>
      </c>
      <c r="H16" s="662">
        <f>G16/E16</f>
        <v>0</v>
      </c>
    </row>
    <row r="17" spans="1:8" s="616" customFormat="1">
      <c r="A17" s="618">
        <v>3</v>
      </c>
      <c r="B17" s="474" t="s">
        <v>1293</v>
      </c>
      <c r="C17" s="618" t="s">
        <v>1198</v>
      </c>
      <c r="D17" s="642">
        <v>0</v>
      </c>
      <c r="E17" s="642">
        <v>3</v>
      </c>
      <c r="F17" s="662"/>
      <c r="G17" s="642">
        <v>0</v>
      </c>
      <c r="H17" s="873"/>
    </row>
    <row r="18" spans="1:8" s="616" customFormat="1">
      <c r="A18" s="618">
        <v>4</v>
      </c>
      <c r="B18" s="474" t="s">
        <v>1205</v>
      </c>
      <c r="C18" s="618" t="s">
        <v>1198</v>
      </c>
      <c r="D18" s="642">
        <v>8</v>
      </c>
      <c r="E18" s="642">
        <v>7</v>
      </c>
      <c r="F18" s="1784"/>
      <c r="G18" s="642">
        <v>8</v>
      </c>
      <c r="H18" s="662">
        <f>G18/E18</f>
        <v>1.1428571428571428</v>
      </c>
    </row>
    <row r="19" spans="1:8" s="616" customFormat="1">
      <c r="A19" s="618">
        <v>5</v>
      </c>
      <c r="B19" s="474" t="s">
        <v>1206</v>
      </c>
      <c r="C19" s="618" t="s">
        <v>1198</v>
      </c>
      <c r="D19" s="642">
        <f>'BANG TÍNH'!N17</f>
        <v>97</v>
      </c>
      <c r="E19" s="642"/>
      <c r="F19" s="873">
        <f>E19/D19</f>
        <v>0</v>
      </c>
      <c r="G19" s="642"/>
      <c r="H19" s="873"/>
    </row>
    <row r="20" spans="1:8">
      <c r="A20" s="623">
        <v>5.0999999999999996</v>
      </c>
      <c r="B20" s="620" t="s">
        <v>1207</v>
      </c>
      <c r="C20" s="623" t="s">
        <v>1198</v>
      </c>
      <c r="D20" s="641">
        <v>0</v>
      </c>
      <c r="E20" s="641"/>
      <c r="F20" s="662"/>
      <c r="G20" s="641">
        <v>0</v>
      </c>
      <c r="H20" s="662"/>
    </row>
    <row r="21" spans="1:8">
      <c r="A21" s="623">
        <v>5.2</v>
      </c>
      <c r="B21" s="455" t="s">
        <v>1208</v>
      </c>
      <c r="C21" s="623" t="s">
        <v>1198</v>
      </c>
      <c r="D21" s="641">
        <v>103</v>
      </c>
      <c r="E21" s="641">
        <v>98</v>
      </c>
      <c r="F21" s="662">
        <f>E21/D21</f>
        <v>0.95145631067961167</v>
      </c>
      <c r="G21" s="641">
        <v>106</v>
      </c>
      <c r="H21" s="662">
        <f>G21/E21</f>
        <v>1.0816326530612246</v>
      </c>
    </row>
    <row r="22" spans="1:8">
      <c r="A22" s="623">
        <v>5.3</v>
      </c>
      <c r="B22" s="620" t="s">
        <v>1209</v>
      </c>
      <c r="C22" s="623" t="s">
        <v>1198</v>
      </c>
      <c r="D22" s="641">
        <v>0</v>
      </c>
      <c r="E22" s="641"/>
      <c r="F22" s="662"/>
      <c r="G22" s="641"/>
      <c r="H22" s="662"/>
    </row>
    <row r="23" spans="1:8">
      <c r="A23" s="623">
        <v>5.4</v>
      </c>
      <c r="B23" s="620" t="s">
        <v>1210</v>
      </c>
      <c r="C23" s="623" t="s">
        <v>1198</v>
      </c>
      <c r="D23" s="641">
        <v>0</v>
      </c>
      <c r="E23" s="641"/>
      <c r="F23" s="662"/>
      <c r="G23" s="641"/>
      <c r="H23" s="662"/>
    </row>
    <row r="24" spans="1:8">
      <c r="A24" s="623">
        <v>5.5</v>
      </c>
      <c r="B24" s="620" t="s">
        <v>1211</v>
      </c>
      <c r="C24" s="623" t="s">
        <v>1212</v>
      </c>
      <c r="D24" s="641"/>
      <c r="E24" s="641"/>
      <c r="F24" s="662"/>
      <c r="G24" s="641"/>
      <c r="H24" s="662"/>
    </row>
    <row r="25" spans="1:8">
      <c r="A25" s="618">
        <v>6</v>
      </c>
      <c r="B25" s="619" t="s">
        <v>1213</v>
      </c>
      <c r="C25" s="623"/>
      <c r="D25" s="641"/>
      <c r="E25" s="641"/>
      <c r="F25" s="662"/>
      <c r="G25" s="641"/>
      <c r="H25" s="662"/>
    </row>
    <row r="26" spans="1:8">
      <c r="A26" s="623">
        <v>6.1</v>
      </c>
      <c r="B26" s="620" t="s">
        <v>1214</v>
      </c>
      <c r="C26" s="623" t="s">
        <v>1196</v>
      </c>
      <c r="D26" s="641">
        <f>D8</f>
        <v>108</v>
      </c>
      <c r="E26" s="641">
        <v>103</v>
      </c>
      <c r="F26" s="662">
        <f>E26/D26</f>
        <v>0.95370370370370372</v>
      </c>
      <c r="G26" s="641">
        <v>111</v>
      </c>
      <c r="H26" s="662">
        <f>G26/E26</f>
        <v>1.0776699029126213</v>
      </c>
    </row>
    <row r="27" spans="1:8">
      <c r="A27" s="623">
        <v>6.2</v>
      </c>
      <c r="B27" s="620" t="s">
        <v>1215</v>
      </c>
      <c r="C27" s="623" t="s">
        <v>1198</v>
      </c>
      <c r="D27" s="641">
        <f>D26-D9-D10-D11</f>
        <v>99</v>
      </c>
      <c r="E27" s="641">
        <v>94</v>
      </c>
      <c r="F27" s="662">
        <f>E27/D27</f>
        <v>0.9494949494949495</v>
      </c>
      <c r="G27" s="641">
        <v>102</v>
      </c>
      <c r="H27" s="662">
        <f>G27/E27</f>
        <v>1.0851063829787233</v>
      </c>
    </row>
    <row r="28" spans="1:8">
      <c r="A28" s="624">
        <v>6.3</v>
      </c>
      <c r="B28" s="621" t="s">
        <v>1216</v>
      </c>
      <c r="C28" s="624" t="s">
        <v>1301</v>
      </c>
      <c r="D28" s="664">
        <v>4.8208934901960783</v>
      </c>
      <c r="E28" s="664">
        <f>'BANG TÍNH'!F88/'07 KH LAO DONG'!E8</f>
        <v>7.7148560000000002</v>
      </c>
      <c r="F28" s="663">
        <f>E28/D28</f>
        <v>1.6002958820163058</v>
      </c>
      <c r="G28" s="664">
        <f>'BANG TÍNH'!I88/'07 KH LAO DONG'!G26</f>
        <v>4.1975531351351352</v>
      </c>
      <c r="H28" s="663">
        <f>G28/E28</f>
        <v>0.54408703612032872</v>
      </c>
    </row>
    <row r="29" spans="1:8">
      <c r="C29" s="611"/>
    </row>
    <row r="30" spans="1:8">
      <c r="E30" s="2524" t="s">
        <v>2058</v>
      </c>
      <c r="F30" s="2524"/>
      <c r="G30" s="2524"/>
      <c r="H30" s="2524"/>
    </row>
    <row r="31" spans="1:8">
      <c r="B31" s="49" t="s">
        <v>167</v>
      </c>
      <c r="C31" s="2523" t="s">
        <v>1263</v>
      </c>
      <c r="D31" s="2523"/>
      <c r="E31" s="2523"/>
      <c r="F31" s="2523" t="s">
        <v>182</v>
      </c>
      <c r="G31" s="2523"/>
      <c r="H31" s="2523"/>
    </row>
    <row r="32" spans="1:8">
      <c r="B32" s="614"/>
      <c r="D32" s="614"/>
      <c r="G32" s="614"/>
    </row>
    <row r="36" spans="2:8" s="616" customFormat="1">
      <c r="B36" s="49" t="s">
        <v>861</v>
      </c>
      <c r="C36" s="2523" t="s">
        <v>394</v>
      </c>
      <c r="D36" s="2523"/>
      <c r="E36" s="2523"/>
      <c r="F36" s="2523" t="s">
        <v>1571</v>
      </c>
      <c r="G36" s="2523"/>
      <c r="H36" s="2523"/>
    </row>
  </sheetData>
  <mergeCells count="13">
    <mergeCell ref="F36:H36"/>
    <mergeCell ref="C36:E36"/>
    <mergeCell ref="A1:C1"/>
    <mergeCell ref="E30:H30"/>
    <mergeCell ref="C31:E31"/>
    <mergeCell ref="F31:H31"/>
    <mergeCell ref="A3:I3"/>
    <mergeCell ref="A5:A6"/>
    <mergeCell ref="B5:B6"/>
    <mergeCell ref="C5:C6"/>
    <mergeCell ref="D5:F5"/>
    <mergeCell ref="G5:G6"/>
    <mergeCell ref="H5:H6"/>
  </mergeCells>
  <printOptions horizontalCentered="1"/>
  <pageMargins left="0.1" right="0" top="0.5" bottom="0.25" header="0.25" footer="0.25"/>
  <pageSetup paperSize="9" scale="9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>
    <tabColor theme="0"/>
  </sheetPr>
  <dimension ref="A1:N46"/>
  <sheetViews>
    <sheetView zoomScale="90" zoomScaleNormal="90" workbookViewId="0">
      <selection activeCell="M27" sqref="M27:M28"/>
    </sheetView>
  </sheetViews>
  <sheetFormatPr defaultColWidth="11.44140625" defaultRowHeight="16.8"/>
  <cols>
    <col min="1" max="1" width="6.88671875" style="4" customWidth="1"/>
    <col min="2" max="2" width="70.44140625" style="4" bestFit="1" customWidth="1"/>
    <col min="3" max="3" width="11.109375" style="611" bestFit="1" customWidth="1"/>
    <col min="4" max="4" width="12.44140625" style="4" bestFit="1" customWidth="1"/>
    <col min="5" max="6" width="11.88671875" style="4" bestFit="1" customWidth="1"/>
    <col min="7" max="7" width="11.33203125" style="4" customWidth="1"/>
    <col min="8" max="8" width="11.44140625" style="4" customWidth="1"/>
    <col min="9" max="9" width="11.88671875" style="4" bestFit="1" customWidth="1"/>
    <col min="10" max="10" width="12" style="4" bestFit="1" customWidth="1"/>
    <col min="11" max="11" width="14.109375" style="4" customWidth="1"/>
    <col min="12" max="16384" width="11.44140625" style="4"/>
  </cols>
  <sheetData>
    <row r="1" spans="1:14">
      <c r="A1" s="2523" t="s">
        <v>859</v>
      </c>
      <c r="B1" s="2523"/>
      <c r="C1" s="49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</row>
    <row r="2" spans="1:14" ht="8.25" customHeight="1"/>
    <row r="3" spans="1:14">
      <c r="A3" s="2523" t="s">
        <v>1857</v>
      </c>
      <c r="B3" s="2523"/>
      <c r="C3" s="2523"/>
      <c r="D3" s="2523"/>
      <c r="E3" s="2523"/>
      <c r="F3" s="2523"/>
      <c r="G3" s="2523"/>
      <c r="H3" s="2523"/>
      <c r="I3" s="2523"/>
      <c r="J3" s="2523"/>
    </row>
    <row r="4" spans="1:14">
      <c r="A4" s="2524" t="s">
        <v>1217</v>
      </c>
      <c r="B4" s="2534"/>
      <c r="C4" s="2534"/>
      <c r="D4" s="2534"/>
      <c r="E4" s="2534"/>
      <c r="F4" s="2534"/>
      <c r="G4" s="2534"/>
      <c r="H4" s="2534"/>
      <c r="I4" s="2534"/>
      <c r="J4" s="2534"/>
    </row>
    <row r="5" spans="1:14" ht="9.75" customHeight="1"/>
    <row r="6" spans="1:14">
      <c r="A6" s="2533" t="s">
        <v>8</v>
      </c>
      <c r="B6" s="2533" t="s">
        <v>941</v>
      </c>
      <c r="C6" s="2533" t="s">
        <v>141</v>
      </c>
      <c r="D6" s="2533" t="s">
        <v>1501</v>
      </c>
      <c r="E6" s="2533" t="s">
        <v>1627</v>
      </c>
      <c r="F6" s="2533" t="s">
        <v>1626</v>
      </c>
      <c r="G6" s="2533"/>
      <c r="H6" s="2533"/>
      <c r="I6" s="2533" t="s">
        <v>1625</v>
      </c>
      <c r="J6" s="2533"/>
    </row>
    <row r="7" spans="1:14" ht="59.25" customHeight="1">
      <c r="A7" s="2533"/>
      <c r="B7" s="2533"/>
      <c r="C7" s="2533"/>
      <c r="D7" s="2533"/>
      <c r="E7" s="2533"/>
      <c r="F7" s="523" t="s">
        <v>1157</v>
      </c>
      <c r="G7" s="523" t="s">
        <v>1218</v>
      </c>
      <c r="H7" s="523" t="s">
        <v>2001</v>
      </c>
      <c r="I7" s="523" t="s">
        <v>1625</v>
      </c>
      <c r="J7" s="523" t="s">
        <v>682</v>
      </c>
    </row>
    <row r="8" spans="1:14">
      <c r="A8" s="523" t="s">
        <v>14</v>
      </c>
      <c r="B8" s="523" t="s">
        <v>15</v>
      </c>
      <c r="C8" s="523" t="s">
        <v>18</v>
      </c>
      <c r="D8" s="523">
        <v>1</v>
      </c>
      <c r="E8" s="523">
        <v>2</v>
      </c>
      <c r="F8" s="523">
        <v>3</v>
      </c>
      <c r="G8" s="523">
        <v>4</v>
      </c>
      <c r="H8" s="523">
        <v>5</v>
      </c>
      <c r="I8" s="523">
        <v>6</v>
      </c>
      <c r="J8" s="523">
        <v>7</v>
      </c>
    </row>
    <row r="9" spans="1:14">
      <c r="A9" s="617">
        <v>1</v>
      </c>
      <c r="B9" s="636" t="s">
        <v>1219</v>
      </c>
      <c r="C9" s="656" t="s">
        <v>1196</v>
      </c>
      <c r="D9" s="640">
        <v>102</v>
      </c>
      <c r="E9" s="640">
        <f>E11+E13</f>
        <v>108</v>
      </c>
      <c r="F9" s="1999">
        <f>F11+F13</f>
        <v>103</v>
      </c>
      <c r="G9" s="657">
        <f>F9/E9</f>
        <v>0.95370370370370372</v>
      </c>
      <c r="H9" s="657">
        <f>F9/D9</f>
        <v>1.0098039215686274</v>
      </c>
      <c r="I9" s="640">
        <v>111</v>
      </c>
      <c r="J9" s="657">
        <f>I9/F9</f>
        <v>1.0776699029126213</v>
      </c>
      <c r="K9" s="731"/>
    </row>
    <row r="10" spans="1:14" ht="15.75" customHeight="1">
      <c r="A10" s="623"/>
      <c r="B10" s="620" t="s">
        <v>300</v>
      </c>
      <c r="C10" s="623"/>
      <c r="D10" s="641"/>
      <c r="E10" s="641"/>
      <c r="F10" s="1968"/>
      <c r="G10" s="658"/>
      <c r="H10" s="658"/>
      <c r="I10" s="641"/>
      <c r="J10" s="658"/>
      <c r="K10" s="731"/>
    </row>
    <row r="11" spans="1:14">
      <c r="A11" s="623"/>
      <c r="B11" s="620" t="s">
        <v>1220</v>
      </c>
      <c r="C11" s="623" t="s">
        <v>1196</v>
      </c>
      <c r="D11" s="641">
        <v>12</v>
      </c>
      <c r="E11" s="641">
        <v>9</v>
      </c>
      <c r="F11" s="1968">
        <v>9</v>
      </c>
      <c r="G11" s="658">
        <f>F11/E11</f>
        <v>1</v>
      </c>
      <c r="H11" s="658">
        <f>F11/D11</f>
        <v>0.75</v>
      </c>
      <c r="I11" s="641">
        <v>9</v>
      </c>
      <c r="J11" s="658">
        <f>I11/F11</f>
        <v>1</v>
      </c>
      <c r="K11" s="731"/>
    </row>
    <row r="12" spans="1:14">
      <c r="A12" s="623"/>
      <c r="B12" s="620" t="s">
        <v>1221</v>
      </c>
      <c r="C12" s="623" t="s">
        <v>1196</v>
      </c>
      <c r="D12" s="641"/>
      <c r="E12" s="641"/>
      <c r="F12" s="1968"/>
      <c r="G12" s="658"/>
      <c r="H12" s="658"/>
      <c r="I12" s="641"/>
      <c r="J12" s="658"/>
      <c r="K12" s="731"/>
    </row>
    <row r="13" spans="1:14" ht="15.75" customHeight="1">
      <c r="A13" s="618"/>
      <c r="B13" s="620" t="s">
        <v>1222</v>
      </c>
      <c r="C13" s="623" t="s">
        <v>1196</v>
      </c>
      <c r="D13" s="641">
        <v>90</v>
      </c>
      <c r="E13" s="641">
        <v>99</v>
      </c>
      <c r="F13" s="1968">
        <v>94</v>
      </c>
      <c r="G13" s="658">
        <f t="shared" ref="G13:G35" si="0">F13/E13</f>
        <v>0.9494949494949495</v>
      </c>
      <c r="H13" s="658">
        <f t="shared" ref="H13:H35" si="1">F13/D13</f>
        <v>1.0444444444444445</v>
      </c>
      <c r="I13" s="641">
        <v>102</v>
      </c>
      <c r="J13" s="658">
        <f t="shared" ref="J13:J35" si="2">I13/F13</f>
        <v>1.0851063829787233</v>
      </c>
      <c r="K13" s="731"/>
    </row>
    <row r="14" spans="1:14" ht="15.75" customHeight="1">
      <c r="A14" s="623">
        <v>1.1000000000000001</v>
      </c>
      <c r="B14" s="620" t="s">
        <v>1223</v>
      </c>
      <c r="C14" s="623" t="s">
        <v>1196</v>
      </c>
      <c r="D14" s="641">
        <v>102</v>
      </c>
      <c r="E14" s="641">
        <v>108</v>
      </c>
      <c r="F14" s="641">
        <v>102</v>
      </c>
      <c r="G14" s="658">
        <f t="shared" si="0"/>
        <v>0.94444444444444442</v>
      </c>
      <c r="H14" s="658">
        <f t="shared" si="1"/>
        <v>1</v>
      </c>
      <c r="I14" s="641">
        <v>111</v>
      </c>
      <c r="J14" s="658">
        <f t="shared" si="2"/>
        <v>1.088235294117647</v>
      </c>
      <c r="K14" s="731"/>
    </row>
    <row r="15" spans="1:14" ht="15.75" customHeight="1">
      <c r="A15" s="623">
        <v>1.2</v>
      </c>
      <c r="B15" s="620" t="s">
        <v>1224</v>
      </c>
      <c r="C15" s="623" t="s">
        <v>1196</v>
      </c>
      <c r="D15" s="641">
        <v>97</v>
      </c>
      <c r="E15" s="641">
        <v>102</v>
      </c>
      <c r="F15" s="641">
        <v>97</v>
      </c>
      <c r="G15" s="658">
        <f t="shared" si="0"/>
        <v>0.9509803921568627</v>
      </c>
      <c r="H15" s="658">
        <f t="shared" si="1"/>
        <v>1</v>
      </c>
      <c r="I15" s="641">
        <v>102</v>
      </c>
      <c r="J15" s="658">
        <f t="shared" si="2"/>
        <v>1.0515463917525774</v>
      </c>
      <c r="K15" s="731"/>
    </row>
    <row r="16" spans="1:14" ht="15.75" customHeight="1">
      <c r="A16" s="623">
        <v>2</v>
      </c>
      <c r="B16" s="620" t="s">
        <v>3</v>
      </c>
      <c r="C16" s="623" t="s">
        <v>1225</v>
      </c>
      <c r="D16" s="641">
        <v>337645.13526799995</v>
      </c>
      <c r="E16" s="641">
        <f>'BANG TÍNH'!E13</f>
        <v>340269.5826293563</v>
      </c>
      <c r="F16" s="641">
        <f>'BANG TÍNH'!F13</f>
        <v>357327.56436500006</v>
      </c>
      <c r="G16" s="658">
        <f t="shared" si="0"/>
        <v>1.0501307863131111</v>
      </c>
      <c r="H16" s="658">
        <f t="shared" si="1"/>
        <v>1.0582932405686152</v>
      </c>
      <c r="I16" s="641">
        <f>'[91]BANG TÍNH '!I13</f>
        <v>362036.28240163013</v>
      </c>
      <c r="J16" s="658">
        <f t="shared" si="2"/>
        <v>1.0131775953108959</v>
      </c>
      <c r="K16" s="731"/>
    </row>
    <row r="17" spans="1:11" ht="15.75" customHeight="1">
      <c r="A17" s="623">
        <v>3</v>
      </c>
      <c r="B17" s="620" t="s">
        <v>1226</v>
      </c>
      <c r="C17" s="623" t="s">
        <v>1225</v>
      </c>
      <c r="D17" s="641">
        <v>212936.69598433338</v>
      </c>
      <c r="E17" s="641">
        <v>210209.6570479965</v>
      </c>
      <c r="F17" s="641">
        <f>'BANG TÍNH'!F14-'BANG TÍNH'!F48-'BANG TÍNH'!F49-'BANG TÍNH'!F53</f>
        <v>213337.1998844</v>
      </c>
      <c r="G17" s="658">
        <f t="shared" si="0"/>
        <v>1.0148782072161862</v>
      </c>
      <c r="H17" s="658">
        <f t="shared" si="1"/>
        <v>1.0018808589952768</v>
      </c>
      <c r="I17" s="641">
        <f>'[91]BANG TÍNH '!I14-'[91]BANG TÍNH '!I47-'[91]BANG TÍNH '!I48</f>
        <v>211337.2585779345</v>
      </c>
      <c r="J17" s="658">
        <f t="shared" si="2"/>
        <v>0.99062544503467187</v>
      </c>
      <c r="K17" s="731"/>
    </row>
    <row r="18" spans="1:11" ht="15.75" customHeight="1">
      <c r="A18" s="623">
        <v>4</v>
      </c>
      <c r="B18" s="620" t="s">
        <v>1227</v>
      </c>
      <c r="C18" s="623" t="s">
        <v>1225</v>
      </c>
      <c r="D18" s="641">
        <v>124708.43928366658</v>
      </c>
      <c r="E18" s="641">
        <v>130059.9255813598</v>
      </c>
      <c r="F18" s="641">
        <f>F16-F17</f>
        <v>143990.36448060005</v>
      </c>
      <c r="G18" s="658">
        <f t="shared" si="0"/>
        <v>1.1071078492239024</v>
      </c>
      <c r="H18" s="658">
        <f t="shared" si="1"/>
        <v>1.1546160412854984</v>
      </c>
      <c r="I18" s="641">
        <f>I16-I17</f>
        <v>150699.02382369564</v>
      </c>
      <c r="J18" s="658">
        <f t="shared" si="2"/>
        <v>1.0465910296657346</v>
      </c>
      <c r="K18" s="731"/>
    </row>
    <row r="19" spans="1:11" ht="15.75" customHeight="1">
      <c r="A19" s="623">
        <v>5</v>
      </c>
      <c r="B19" s="620" t="s">
        <v>1228</v>
      </c>
      <c r="C19" s="623" t="s">
        <v>1225</v>
      </c>
      <c r="D19" s="1968">
        <v>25796</v>
      </c>
      <c r="E19" s="1968">
        <v>39588</v>
      </c>
      <c r="F19" s="1968">
        <f>'BANG TÍNH'!F17</f>
        <v>32180</v>
      </c>
      <c r="G19" s="1969">
        <f t="shared" si="0"/>
        <v>0.81287258765282411</v>
      </c>
      <c r="H19" s="1969">
        <f t="shared" si="1"/>
        <v>1.2474802294929446</v>
      </c>
      <c r="I19" s="1968">
        <f>'BANG TÍNH'!I17</f>
        <v>42829</v>
      </c>
      <c r="J19" s="1969"/>
      <c r="K19" s="731"/>
    </row>
    <row r="20" spans="1:11" ht="15.75" customHeight="1">
      <c r="A20" s="623">
        <v>6</v>
      </c>
      <c r="B20" s="620" t="s">
        <v>1229</v>
      </c>
      <c r="C20" s="623" t="s">
        <v>1230</v>
      </c>
      <c r="D20" s="661">
        <v>1278.2835907800684</v>
      </c>
      <c r="E20" s="661">
        <v>1275.0973096211744</v>
      </c>
      <c r="F20" s="661">
        <f>'BANG TÍNH'!P12</f>
        <v>1469.2894334755108</v>
      </c>
      <c r="G20" s="658">
        <f t="shared" si="0"/>
        <v>1.1522959247024291</v>
      </c>
      <c r="H20" s="658">
        <f t="shared" si="1"/>
        <v>1.1494236835027207</v>
      </c>
      <c r="I20" s="661">
        <f>'[91]BANG TÍNH '!P12</f>
        <v>1506.9902382369564</v>
      </c>
      <c r="J20" s="658">
        <f t="shared" si="2"/>
        <v>1.0256592090724199</v>
      </c>
      <c r="K20" s="731"/>
    </row>
    <row r="21" spans="1:11" ht="15.75" customHeight="1">
      <c r="A21" s="623">
        <v>7</v>
      </c>
      <c r="B21" s="620" t="s">
        <v>1231</v>
      </c>
      <c r="C21" s="623"/>
      <c r="D21" s="661"/>
      <c r="E21" s="661"/>
      <c r="F21" s="661"/>
      <c r="G21" s="658"/>
      <c r="H21" s="658"/>
      <c r="I21" s="661"/>
      <c r="J21" s="658"/>
      <c r="K21" s="731"/>
    </row>
    <row r="22" spans="1:11" ht="15.75" customHeight="1">
      <c r="A22" s="623">
        <v>7.1</v>
      </c>
      <c r="B22" s="620" t="s">
        <v>1232</v>
      </c>
      <c r="C22" s="623" t="s">
        <v>1196</v>
      </c>
      <c r="D22" s="641">
        <v>97</v>
      </c>
      <c r="E22" s="641">
        <v>102</v>
      </c>
      <c r="F22" s="641">
        <v>98</v>
      </c>
      <c r="G22" s="658">
        <f t="shared" si="0"/>
        <v>0.96078431372549022</v>
      </c>
      <c r="H22" s="658">
        <f t="shared" si="1"/>
        <v>1.0103092783505154</v>
      </c>
      <c r="I22" s="2007">
        <v>99</v>
      </c>
      <c r="J22" s="658">
        <f t="shared" si="2"/>
        <v>1.010204081632653</v>
      </c>
      <c r="K22" s="731"/>
    </row>
    <row r="23" spans="1:11" ht="15.75" customHeight="1">
      <c r="A23" s="688">
        <v>7.2</v>
      </c>
      <c r="B23" s="687" t="s">
        <v>1233</v>
      </c>
      <c r="C23" s="688" t="s">
        <v>1225</v>
      </c>
      <c r="D23" s="689">
        <v>30861.696263000002</v>
      </c>
      <c r="E23" s="689">
        <v>32137.003554999999</v>
      </c>
      <c r="F23" s="689">
        <f>'BANG TÍNH'!P16</f>
        <v>34833.89888666667</v>
      </c>
      <c r="G23" s="690">
        <f t="shared" si="0"/>
        <v>1.0839186928878153</v>
      </c>
      <c r="H23" s="690">
        <f t="shared" si="1"/>
        <v>1.1287097957875027</v>
      </c>
      <c r="I23" s="2354">
        <v>37645.239670000003</v>
      </c>
      <c r="J23" s="690">
        <f t="shared" si="2"/>
        <v>1.080707037488974</v>
      </c>
      <c r="K23" s="731"/>
    </row>
    <row r="24" spans="1:11" ht="15.75" customHeight="1">
      <c r="A24" s="688">
        <v>7.3</v>
      </c>
      <c r="B24" s="687" t="s">
        <v>1234</v>
      </c>
      <c r="C24" s="688" t="s">
        <v>1302</v>
      </c>
      <c r="D24" s="661">
        <f>D23/D22/12</f>
        <v>26.513484762027492</v>
      </c>
      <c r="E24" s="661">
        <v>26.255721858660127</v>
      </c>
      <c r="F24" s="661">
        <f>F23/F22/12</f>
        <v>29.620662318594103</v>
      </c>
      <c r="G24" s="658">
        <f>F24/E24</f>
        <v>1.1281602721893587</v>
      </c>
      <c r="H24" s="658">
        <f>F24/D24</f>
        <v>1.1171923488917119</v>
      </c>
      <c r="I24" s="661">
        <f>I23/I22/12</f>
        <v>31.687912180134685</v>
      </c>
      <c r="J24" s="658">
        <f>I24/F24</f>
        <v>1.0697908047870652</v>
      </c>
      <c r="K24" s="731"/>
    </row>
    <row r="25" spans="1:11" ht="15.75" customHeight="1">
      <c r="A25" s="688">
        <v>8</v>
      </c>
      <c r="B25" s="687" t="s">
        <v>1235</v>
      </c>
      <c r="C25" s="688"/>
      <c r="D25" s="689"/>
      <c r="E25" s="689"/>
      <c r="F25" s="689"/>
      <c r="G25" s="690"/>
      <c r="H25" s="690"/>
      <c r="I25" s="689"/>
      <c r="J25" s="690"/>
      <c r="K25" s="731"/>
    </row>
    <row r="26" spans="1:11" ht="15.75" customHeight="1">
      <c r="A26" s="623">
        <v>8.1</v>
      </c>
      <c r="B26" s="620" t="s">
        <v>1236</v>
      </c>
      <c r="C26" s="623" t="s">
        <v>1196</v>
      </c>
      <c r="D26" s="641">
        <v>5</v>
      </c>
      <c r="E26" s="641">
        <v>5</v>
      </c>
      <c r="F26" s="641">
        <v>5</v>
      </c>
      <c r="G26" s="658">
        <f t="shared" si="0"/>
        <v>1</v>
      </c>
      <c r="H26" s="658">
        <f t="shared" si="1"/>
        <v>1</v>
      </c>
      <c r="I26" s="641">
        <v>5</v>
      </c>
      <c r="J26" s="658">
        <f t="shared" si="2"/>
        <v>1</v>
      </c>
      <c r="K26" s="731"/>
    </row>
    <row r="27" spans="1:11" ht="15.75" customHeight="1">
      <c r="A27" s="623">
        <v>8.1999999999999993</v>
      </c>
      <c r="B27" s="620" t="s">
        <v>1237</v>
      </c>
      <c r="C27" s="623" t="s">
        <v>1225</v>
      </c>
      <c r="D27" s="641">
        <v>3834</v>
      </c>
      <c r="E27" s="641">
        <v>3195</v>
      </c>
      <c r="F27" s="641">
        <f>'BANG TÍNH'!F51</f>
        <v>3642.3</v>
      </c>
      <c r="G27" s="658">
        <f t="shared" si="0"/>
        <v>1.1400000000000001</v>
      </c>
      <c r="H27" s="658">
        <f t="shared" si="1"/>
        <v>0.95000000000000007</v>
      </c>
      <c r="I27" s="641">
        <f>'[91]BANG TÍNH '!I50</f>
        <v>4200</v>
      </c>
      <c r="J27" s="658">
        <f t="shared" si="2"/>
        <v>1.1531175356230952</v>
      </c>
      <c r="K27" s="731"/>
    </row>
    <row r="28" spans="1:11">
      <c r="A28" s="623">
        <v>8.3000000000000007</v>
      </c>
      <c r="B28" s="620" t="s">
        <v>1238</v>
      </c>
      <c r="C28" s="623" t="s">
        <v>1302</v>
      </c>
      <c r="D28" s="661">
        <f>D27/D26/12</f>
        <v>63.9</v>
      </c>
      <c r="E28" s="661">
        <f>E27/E26/12</f>
        <v>53.25</v>
      </c>
      <c r="F28" s="661">
        <f>F27/F26/12</f>
        <v>60.705000000000005</v>
      </c>
      <c r="G28" s="658">
        <f t="shared" si="0"/>
        <v>1.1400000000000001</v>
      </c>
      <c r="H28" s="658">
        <f t="shared" si="1"/>
        <v>0.95000000000000007</v>
      </c>
      <c r="I28" s="661">
        <f>I27/I26/12</f>
        <v>70</v>
      </c>
      <c r="J28" s="658">
        <f t="shared" si="2"/>
        <v>1.1531175356230952</v>
      </c>
      <c r="K28" s="731"/>
    </row>
    <row r="29" spans="1:11">
      <c r="A29" s="623">
        <v>8.4</v>
      </c>
      <c r="B29" s="620" t="s">
        <v>1363</v>
      </c>
      <c r="C29" s="623" t="s">
        <v>1302</v>
      </c>
      <c r="D29" s="661">
        <f>54*1.2</f>
        <v>64.8</v>
      </c>
      <c r="E29" s="661">
        <v>54</v>
      </c>
      <c r="F29" s="661">
        <f>54*1.2</f>
        <v>64.8</v>
      </c>
      <c r="G29" s="658">
        <f t="shared" si="0"/>
        <v>1.2</v>
      </c>
      <c r="H29" s="658">
        <f t="shared" si="1"/>
        <v>1</v>
      </c>
      <c r="I29" s="661">
        <v>72</v>
      </c>
      <c r="J29" s="658">
        <f t="shared" si="2"/>
        <v>1.1111111111111112</v>
      </c>
      <c r="K29" s="731"/>
    </row>
    <row r="30" spans="1:11">
      <c r="A30" s="623">
        <v>9</v>
      </c>
      <c r="B30" s="620" t="s">
        <v>1239</v>
      </c>
      <c r="C30" s="623"/>
      <c r="D30" s="641"/>
      <c r="E30" s="641"/>
      <c r="F30" s="641"/>
      <c r="G30" s="658"/>
      <c r="H30" s="658"/>
      <c r="I30" s="641"/>
      <c r="J30" s="658"/>
      <c r="K30" s="731"/>
    </row>
    <row r="31" spans="1:11">
      <c r="A31" s="623">
        <v>9.1</v>
      </c>
      <c r="B31" s="620" t="s">
        <v>1240</v>
      </c>
      <c r="C31" s="623" t="s">
        <v>1196</v>
      </c>
      <c r="D31" s="641">
        <v>5</v>
      </c>
      <c r="E31" s="641">
        <v>5</v>
      </c>
      <c r="F31" s="641">
        <v>5</v>
      </c>
      <c r="G31" s="658">
        <f t="shared" si="0"/>
        <v>1</v>
      </c>
      <c r="H31" s="658">
        <f t="shared" si="1"/>
        <v>1</v>
      </c>
      <c r="I31" s="641">
        <v>5</v>
      </c>
      <c r="J31" s="658">
        <f t="shared" si="2"/>
        <v>1</v>
      </c>
      <c r="K31" s="731"/>
    </row>
    <row r="32" spans="1:11">
      <c r="A32" s="623">
        <v>9.1999999999999993</v>
      </c>
      <c r="B32" s="620" t="s">
        <v>1241</v>
      </c>
      <c r="C32" s="623" t="s">
        <v>1225</v>
      </c>
      <c r="D32" s="732">
        <v>145.19999999999999</v>
      </c>
      <c r="E32" s="732">
        <v>145.19999999999999</v>
      </c>
      <c r="F32" s="732">
        <v>145.19999999999999</v>
      </c>
      <c r="G32" s="658">
        <f t="shared" si="0"/>
        <v>1</v>
      </c>
      <c r="H32" s="658">
        <f t="shared" si="1"/>
        <v>1</v>
      </c>
      <c r="I32" s="732">
        <v>145.19999999999999</v>
      </c>
      <c r="J32" s="658">
        <f t="shared" si="2"/>
        <v>1</v>
      </c>
      <c r="K32" s="731"/>
    </row>
    <row r="33" spans="1:11" ht="15.75" customHeight="1">
      <c r="A33" s="623">
        <v>9.3000000000000007</v>
      </c>
      <c r="B33" s="620" t="s">
        <v>1242</v>
      </c>
      <c r="C33" s="623" t="s">
        <v>1302</v>
      </c>
      <c r="D33" s="693">
        <v>2.42</v>
      </c>
      <c r="E33" s="693">
        <v>2.42</v>
      </c>
      <c r="F33" s="693">
        <v>2.42</v>
      </c>
      <c r="G33" s="658">
        <f t="shared" si="0"/>
        <v>1</v>
      </c>
      <c r="H33" s="658">
        <f t="shared" si="1"/>
        <v>1</v>
      </c>
      <c r="I33" s="693">
        <v>2.42</v>
      </c>
      <c r="J33" s="658">
        <f t="shared" si="2"/>
        <v>1</v>
      </c>
      <c r="K33" s="731"/>
    </row>
    <row r="34" spans="1:11" ht="15.75" customHeight="1">
      <c r="A34" s="623">
        <v>10</v>
      </c>
      <c r="B34" s="620" t="s">
        <v>1243</v>
      </c>
      <c r="C34" s="623" t="s">
        <v>1302</v>
      </c>
      <c r="D34" s="2238">
        <v>33.041891099673201</v>
      </c>
      <c r="E34" s="2239">
        <f>32414745.7593458/10^6</f>
        <v>32.414745759345799</v>
      </c>
      <c r="F34" s="2239">
        <f>35585448.9140308/1000000</f>
        <v>35.585448914030799</v>
      </c>
      <c r="G34" s="1969">
        <f t="shared" si="0"/>
        <v>1.0978166905341475</v>
      </c>
      <c r="H34" s="1969">
        <f t="shared" si="1"/>
        <v>1.0769797892827857</v>
      </c>
      <c r="I34" s="2239">
        <v>37.99</v>
      </c>
      <c r="J34" s="1969">
        <f t="shared" si="2"/>
        <v>1.0675711887681463</v>
      </c>
      <c r="K34" s="731"/>
    </row>
    <row r="35" spans="1:11" ht="15.75" customHeight="1">
      <c r="A35" s="624"/>
      <c r="B35" s="621" t="s">
        <v>1244</v>
      </c>
      <c r="C35" s="624" t="s">
        <v>1302</v>
      </c>
      <c r="D35" s="895">
        <v>28.346157077614379</v>
      </c>
      <c r="E35" s="895">
        <v>27.517136725077876</v>
      </c>
      <c r="F35" s="660">
        <f>(F27+F23)/(F22+F26)/12</f>
        <v>31.129610749730318</v>
      </c>
      <c r="G35" s="659">
        <f t="shared" si="0"/>
        <v>1.1312808836451431</v>
      </c>
      <c r="H35" s="659">
        <f t="shared" si="1"/>
        <v>1.0981950979984549</v>
      </c>
      <c r="I35" s="2359">
        <f>(I27+I23)/(I22+I26)/12</f>
        <v>33.529839479166668</v>
      </c>
      <c r="J35" s="659">
        <f t="shared" si="2"/>
        <v>1.0771043604988586</v>
      </c>
      <c r="K35" s="731"/>
    </row>
    <row r="36" spans="1:11" ht="15.75" customHeight="1">
      <c r="A36"/>
      <c r="D36"/>
      <c r="E36"/>
    </row>
    <row r="37" spans="1:11" ht="15.75" hidden="1" customHeight="1">
      <c r="A37"/>
      <c r="B37" s="245" t="s">
        <v>1245</v>
      </c>
      <c r="D37"/>
      <c r="E37"/>
    </row>
    <row r="38" spans="1:11" ht="15.75" hidden="1" customHeight="1">
      <c r="A38"/>
      <c r="B38" s="2534" t="s">
        <v>1246</v>
      </c>
      <c r="C38" s="2534"/>
      <c r="D38" s="2534"/>
      <c r="E38" s="2534"/>
      <c r="F38" s="2534"/>
      <c r="G38" s="2534"/>
      <c r="H38" s="2534"/>
      <c r="I38" s="2534"/>
      <c r="J38" s="2534"/>
    </row>
    <row r="39" spans="1:11" hidden="1">
      <c r="B39" s="2534" t="s">
        <v>1247</v>
      </c>
      <c r="C39" s="2534"/>
      <c r="D39" s="2534"/>
      <c r="E39" s="2534"/>
      <c r="F39" s="2534"/>
      <c r="G39" s="2534"/>
      <c r="H39" s="2534"/>
      <c r="I39" s="2534"/>
      <c r="J39" s="2534"/>
    </row>
    <row r="40" spans="1:11" hidden="1"/>
    <row r="41" spans="1:11">
      <c r="F41" s="2524" t="s">
        <v>1629</v>
      </c>
      <c r="G41" s="2524"/>
      <c r="H41" s="2524"/>
      <c r="I41" s="2524"/>
      <c r="J41" s="2524"/>
    </row>
    <row r="42" spans="1:11">
      <c r="B42" s="49" t="s">
        <v>167</v>
      </c>
      <c r="C42" s="2523" t="s">
        <v>1263</v>
      </c>
      <c r="D42" s="2523"/>
      <c r="E42" s="2523"/>
      <c r="G42" s="2523" t="s">
        <v>182</v>
      </c>
      <c r="H42" s="2523"/>
      <c r="I42" s="2523"/>
      <c r="J42" s="2523"/>
    </row>
    <row r="43" spans="1:11" ht="17.25" customHeight="1">
      <c r="B43" s="614"/>
      <c r="D43" s="614"/>
      <c r="H43" s="614"/>
    </row>
    <row r="46" spans="1:11">
      <c r="B46" s="49" t="s">
        <v>861</v>
      </c>
      <c r="C46" s="2523" t="s">
        <v>394</v>
      </c>
      <c r="D46" s="2523"/>
      <c r="E46" s="2523"/>
      <c r="F46" s="616"/>
      <c r="G46" s="2523" t="s">
        <v>1571</v>
      </c>
      <c r="H46" s="2523"/>
      <c r="I46" s="2523"/>
      <c r="J46" s="2523"/>
    </row>
  </sheetData>
  <mergeCells count="17">
    <mergeCell ref="C46:E46"/>
    <mergeCell ref="G46:J46"/>
    <mergeCell ref="C42:E42"/>
    <mergeCell ref="G42:J42"/>
    <mergeCell ref="I6:J6"/>
    <mergeCell ref="B38:J38"/>
    <mergeCell ref="B39:J39"/>
    <mergeCell ref="B6:B7"/>
    <mergeCell ref="C6:C7"/>
    <mergeCell ref="D6:D7"/>
    <mergeCell ref="E6:E7"/>
    <mergeCell ref="F6:H6"/>
    <mergeCell ref="A1:B1"/>
    <mergeCell ref="A3:J3"/>
    <mergeCell ref="A4:J4"/>
    <mergeCell ref="A6:A7"/>
    <mergeCell ref="F41:J41"/>
  </mergeCells>
  <printOptions horizontalCentered="1"/>
  <pageMargins left="0" right="0" top="0.25" bottom="0" header="0.25" footer="0.25"/>
  <pageSetup paperSize="9" scale="8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"/>
  <dimension ref="A1:I121"/>
  <sheetViews>
    <sheetView zoomScaleNormal="100" workbookViewId="0">
      <selection activeCell="A3" sqref="A3:I3"/>
    </sheetView>
  </sheetViews>
  <sheetFormatPr defaultColWidth="9.109375" defaultRowHeight="15.6"/>
  <cols>
    <col min="1" max="1" width="5" style="18" bestFit="1" customWidth="1"/>
    <col min="2" max="2" width="46.6640625" style="18" bestFit="1" customWidth="1"/>
    <col min="3" max="3" width="11.88671875" style="18" bestFit="1" customWidth="1"/>
    <col min="4" max="4" width="12.88671875" style="18" bestFit="1" customWidth="1"/>
    <col min="5" max="5" width="10.6640625" style="18" bestFit="1" customWidth="1"/>
    <col min="6" max="6" width="13.33203125" style="18" bestFit="1" customWidth="1"/>
    <col min="7" max="7" width="12" style="18" customWidth="1"/>
    <col min="8" max="8" width="12.88671875" style="18" customWidth="1"/>
    <col min="9" max="9" width="10.6640625" style="18" bestFit="1" customWidth="1"/>
    <col min="10" max="16384" width="9.109375" style="18"/>
  </cols>
  <sheetData>
    <row r="1" spans="1:9">
      <c r="A1" s="2360" t="s">
        <v>858</v>
      </c>
      <c r="B1" s="2360"/>
      <c r="C1" s="2360"/>
      <c r="G1" s="2362"/>
      <c r="H1" s="2362"/>
      <c r="I1" s="2362"/>
    </row>
    <row r="2" spans="1:9">
      <c r="A2" s="7"/>
      <c r="B2" s="7"/>
      <c r="C2" s="7"/>
    </row>
    <row r="3" spans="1:9">
      <c r="A3" s="2360" t="s">
        <v>1858</v>
      </c>
      <c r="B3" s="2360"/>
      <c r="C3" s="2360"/>
      <c r="D3" s="2360"/>
      <c r="E3" s="2360"/>
      <c r="F3" s="2360"/>
      <c r="G3" s="2360"/>
      <c r="H3" s="2360"/>
      <c r="I3" s="2360"/>
    </row>
    <row r="4" spans="1:9">
      <c r="G4" s="2519" t="s">
        <v>316</v>
      </c>
      <c r="H4" s="2519"/>
      <c r="I4" s="2519"/>
    </row>
    <row r="5" spans="1:9" ht="15.9" customHeight="1">
      <c r="A5" s="2410" t="s">
        <v>327</v>
      </c>
      <c r="B5" s="59" t="s">
        <v>270</v>
      </c>
      <c r="C5" s="59" t="s">
        <v>271</v>
      </c>
      <c r="D5" s="59" t="s">
        <v>272</v>
      </c>
      <c r="E5" s="2410" t="s">
        <v>273</v>
      </c>
      <c r="F5" s="2410"/>
      <c r="G5" s="2410"/>
      <c r="H5" s="2410"/>
      <c r="I5" s="2410" t="s">
        <v>146</v>
      </c>
    </row>
    <row r="6" spans="1:9" ht="15.9" customHeight="1">
      <c r="A6" s="2410"/>
      <c r="B6" s="147" t="s">
        <v>274</v>
      </c>
      <c r="C6" s="147" t="s">
        <v>275</v>
      </c>
      <c r="D6" s="147" t="s">
        <v>275</v>
      </c>
      <c r="E6" s="54" t="s">
        <v>326</v>
      </c>
      <c r="F6" s="54" t="s">
        <v>276</v>
      </c>
      <c r="G6" s="54" t="s">
        <v>173</v>
      </c>
      <c r="H6" s="54" t="s">
        <v>277</v>
      </c>
      <c r="I6" s="2410"/>
    </row>
    <row r="7" spans="1:9" s="11" customFormat="1">
      <c r="A7" s="17" t="s">
        <v>14</v>
      </c>
      <c r="B7" s="17" t="s">
        <v>15</v>
      </c>
      <c r="C7" s="17">
        <v>1</v>
      </c>
      <c r="D7" s="17">
        <v>2</v>
      </c>
      <c r="E7" s="17">
        <v>3</v>
      </c>
      <c r="F7" s="17">
        <v>4</v>
      </c>
      <c r="G7" s="17">
        <v>5</v>
      </c>
      <c r="H7" s="17">
        <v>6</v>
      </c>
      <c r="I7" s="17">
        <v>7</v>
      </c>
    </row>
    <row r="8" spans="1:9">
      <c r="A8" s="78" t="s">
        <v>14</v>
      </c>
      <c r="B8" s="78" t="s">
        <v>463</v>
      </c>
      <c r="C8" s="79"/>
      <c r="D8" s="79"/>
      <c r="E8" s="80"/>
      <c r="F8" s="81"/>
      <c r="G8" s="81"/>
      <c r="H8" s="80"/>
      <c r="I8" s="81"/>
    </row>
    <row r="9" spans="1:9">
      <c r="A9" s="31" t="s">
        <v>13</v>
      </c>
      <c r="B9" s="21" t="s">
        <v>462</v>
      </c>
      <c r="C9" s="21"/>
      <c r="D9" s="21"/>
      <c r="E9" s="13">
        <f>SUM(E10:E10)</f>
        <v>0</v>
      </c>
      <c r="F9" s="13">
        <f>SUM(F10:F10)</f>
        <v>0</v>
      </c>
      <c r="G9" s="13">
        <f>SUM(G10:G10)</f>
        <v>0</v>
      </c>
      <c r="H9" s="13">
        <f>SUM(H10:H10)</f>
        <v>0</v>
      </c>
      <c r="I9" s="40"/>
    </row>
    <row r="10" spans="1:9" ht="31.2">
      <c r="A10" s="22"/>
      <c r="B10" s="10" t="s">
        <v>1390</v>
      </c>
      <c r="C10" s="22">
        <v>15</v>
      </c>
      <c r="D10" s="22" t="s">
        <v>705</v>
      </c>
      <c r="E10" s="12">
        <f>SUM(F10:H10)</f>
        <v>0</v>
      </c>
      <c r="F10" s="12">
        <v>0</v>
      </c>
      <c r="G10" s="12"/>
      <c r="H10" s="741">
        <v>0</v>
      </c>
      <c r="I10" s="40"/>
    </row>
    <row r="11" spans="1:9">
      <c r="A11" s="22"/>
      <c r="B11" s="740" t="s">
        <v>1391</v>
      </c>
      <c r="C11" s="22">
        <v>10</v>
      </c>
      <c r="D11" s="22" t="s">
        <v>705</v>
      </c>
      <c r="E11" s="12">
        <f t="shared" ref="E11:E17" si="0">SUM(F11:H11)</f>
        <v>10</v>
      </c>
      <c r="F11" s="22"/>
      <c r="G11" s="22"/>
      <c r="H11" s="741">
        <v>10</v>
      </c>
      <c r="I11" s="40"/>
    </row>
    <row r="12" spans="1:9" ht="31.2">
      <c r="A12" s="22"/>
      <c r="B12" s="10" t="s">
        <v>1392</v>
      </c>
      <c r="C12" s="22" t="s">
        <v>1393</v>
      </c>
      <c r="D12" s="22" t="s">
        <v>527</v>
      </c>
      <c r="E12" s="12">
        <f t="shared" si="0"/>
        <v>0</v>
      </c>
      <c r="F12" s="22"/>
      <c r="G12" s="22"/>
      <c r="H12" s="22"/>
      <c r="I12" s="40"/>
    </row>
    <row r="13" spans="1:9">
      <c r="A13" s="31" t="s">
        <v>16</v>
      </c>
      <c r="B13" s="16" t="s">
        <v>461</v>
      </c>
      <c r="C13" s="31">
        <f>SUM(C14)</f>
        <v>0</v>
      </c>
      <c r="D13" s="31"/>
      <c r="E13" s="47">
        <f>SUM(E14:E17)</f>
        <v>515</v>
      </c>
      <c r="F13" s="153">
        <f>SUM(F14)</f>
        <v>0</v>
      </c>
      <c r="G13" s="153">
        <f>SUM(G14)</f>
        <v>0</v>
      </c>
      <c r="H13" s="47">
        <f>SUM(H14:H17)</f>
        <v>515</v>
      </c>
      <c r="I13" s="41"/>
    </row>
    <row r="14" spans="1:9" ht="31.2">
      <c r="A14" s="22"/>
      <c r="B14" s="6" t="s">
        <v>706</v>
      </c>
      <c r="C14" s="22"/>
      <c r="D14" s="22"/>
      <c r="E14" s="12">
        <f t="shared" si="0"/>
        <v>500</v>
      </c>
      <c r="F14" s="12"/>
      <c r="G14" s="12"/>
      <c r="H14" s="12">
        <v>500</v>
      </c>
      <c r="I14" s="40"/>
    </row>
    <row r="15" spans="1:9">
      <c r="A15" s="22"/>
      <c r="B15" s="180" t="s">
        <v>1394</v>
      </c>
      <c r="C15" s="22"/>
      <c r="D15" s="22"/>
      <c r="E15" s="12">
        <f t="shared" si="0"/>
        <v>0</v>
      </c>
      <c r="F15" s="12"/>
      <c r="G15" s="12"/>
      <c r="H15" s="12">
        <v>0</v>
      </c>
      <c r="I15" s="40"/>
    </row>
    <row r="16" spans="1:9">
      <c r="A16" s="22"/>
      <c r="B16" s="6" t="s">
        <v>460</v>
      </c>
      <c r="C16" s="22" t="s">
        <v>704</v>
      </c>
      <c r="D16" s="22" t="s">
        <v>467</v>
      </c>
      <c r="E16" s="12">
        <f t="shared" si="0"/>
        <v>0</v>
      </c>
      <c r="F16" s="12"/>
      <c r="G16" s="12">
        <v>0</v>
      </c>
      <c r="H16" s="12">
        <v>0</v>
      </c>
      <c r="I16" s="40"/>
    </row>
    <row r="17" spans="1:9">
      <c r="A17" s="33"/>
      <c r="B17" s="176" t="s">
        <v>328</v>
      </c>
      <c r="C17" s="14"/>
      <c r="D17" s="14"/>
      <c r="E17" s="12">
        <f t="shared" si="0"/>
        <v>15</v>
      </c>
      <c r="F17" s="15"/>
      <c r="G17" s="15"/>
      <c r="H17" s="15">
        <v>15</v>
      </c>
      <c r="I17" s="177"/>
    </row>
    <row r="18" spans="1:9">
      <c r="A18" s="2471" t="s">
        <v>294</v>
      </c>
      <c r="B18" s="2473"/>
      <c r="C18" s="83"/>
      <c r="D18" s="83"/>
      <c r="E18" s="122">
        <f>E9+E13</f>
        <v>515</v>
      </c>
      <c r="F18" s="122">
        <f>F9+F13</f>
        <v>0</v>
      </c>
      <c r="G18" s="122">
        <f>G9+G13</f>
        <v>0</v>
      </c>
      <c r="H18" s="122">
        <f>H9+H13</f>
        <v>515</v>
      </c>
      <c r="I18" s="123"/>
    </row>
    <row r="20" spans="1:9" ht="15.75" customHeight="1">
      <c r="D20" s="34"/>
      <c r="E20" s="2517" t="s">
        <v>1628</v>
      </c>
      <c r="F20" s="2517"/>
      <c r="G20" s="2517"/>
      <c r="H20" s="2517"/>
      <c r="I20" s="2517"/>
    </row>
    <row r="21" spans="1:9" ht="15.75" customHeight="1">
      <c r="A21" s="2360" t="s">
        <v>167</v>
      </c>
      <c r="B21" s="2360"/>
      <c r="C21" s="2360" t="s">
        <v>1263</v>
      </c>
      <c r="D21" s="2360"/>
      <c r="E21" s="2360"/>
      <c r="F21" s="5"/>
      <c r="G21" s="2360" t="s">
        <v>182</v>
      </c>
      <c r="H21" s="2360"/>
      <c r="I21" s="2360"/>
    </row>
    <row r="26" spans="1:9" ht="15.75" customHeight="1">
      <c r="A26" s="2360" t="s">
        <v>861</v>
      </c>
      <c r="B26" s="2360"/>
      <c r="C26" s="2360" t="s">
        <v>394</v>
      </c>
      <c r="D26" s="2360"/>
      <c r="E26" s="2360"/>
      <c r="F26" s="5"/>
      <c r="G26" s="2360" t="s">
        <v>1571</v>
      </c>
      <c r="H26" s="2360"/>
      <c r="I26" s="2360"/>
    </row>
    <row r="121" spans="2:2">
      <c r="B121" s="102"/>
    </row>
  </sheetData>
  <mergeCells count="15">
    <mergeCell ref="A18:B18"/>
    <mergeCell ref="A5:A6"/>
    <mergeCell ref="A21:B21"/>
    <mergeCell ref="A26:B26"/>
    <mergeCell ref="E20:I20"/>
    <mergeCell ref="C21:E21"/>
    <mergeCell ref="C26:E26"/>
    <mergeCell ref="G21:I21"/>
    <mergeCell ref="G26:I26"/>
    <mergeCell ref="A3:I3"/>
    <mergeCell ref="G1:I1"/>
    <mergeCell ref="E5:H5"/>
    <mergeCell ref="A1:C1"/>
    <mergeCell ref="G4:I4"/>
    <mergeCell ref="I5:I6"/>
  </mergeCells>
  <phoneticPr fontId="6" type="noConversion"/>
  <printOptions horizontalCentered="1"/>
  <pageMargins left="0.78740157480314965" right="0" top="0.51181102362204722" bottom="0.31496062992125984" header="0.23622047244094491" footer="0.23622047244094491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2">
    <tabColor rgb="FF33CC33"/>
  </sheetPr>
  <dimension ref="A1:M108"/>
  <sheetViews>
    <sheetView topLeftCell="B1" zoomScaleNormal="100" workbookViewId="0">
      <selection activeCell="P21" sqref="P21"/>
    </sheetView>
  </sheetViews>
  <sheetFormatPr defaultColWidth="9.109375" defaultRowHeight="15.6"/>
  <cols>
    <col min="1" max="1" width="5.6640625" style="18" customWidth="1"/>
    <col min="2" max="2" width="50.44140625" style="18" bestFit="1" customWidth="1"/>
    <col min="3" max="3" width="12.33203125" style="18" customWidth="1"/>
    <col min="4" max="4" width="14.44140625" style="18" customWidth="1"/>
    <col min="5" max="5" width="15" style="18" customWidth="1"/>
    <col min="6" max="6" width="15.6640625" style="18" customWidth="1"/>
    <col min="7" max="7" width="13.109375" style="18" bestFit="1" customWidth="1"/>
    <col min="8" max="8" width="12.33203125" style="18" bestFit="1" customWidth="1"/>
    <col min="9" max="12" width="9.44140625" style="18" hidden="1" customWidth="1"/>
    <col min="13" max="13" width="9.109375" style="18" customWidth="1"/>
    <col min="14" max="16384" width="9.109375" style="18"/>
  </cols>
  <sheetData>
    <row r="1" spans="1:12" ht="16.8">
      <c r="A1" s="2523" t="s">
        <v>858</v>
      </c>
      <c r="B1" s="2523"/>
      <c r="C1" s="2523"/>
      <c r="D1" s="2523"/>
      <c r="G1" s="2567"/>
      <c r="H1" s="2567"/>
    </row>
    <row r="2" spans="1:12" ht="16.8">
      <c r="A2" s="49"/>
      <c r="B2" s="49"/>
      <c r="C2" s="49"/>
      <c r="D2" s="49"/>
    </row>
    <row r="3" spans="1:12" ht="17.399999999999999">
      <c r="A3" s="2568" t="s">
        <v>1859</v>
      </c>
      <c r="B3" s="2568"/>
      <c r="C3" s="2568"/>
      <c r="D3" s="2568"/>
      <c r="E3" s="2568"/>
      <c r="F3" s="2568"/>
      <c r="G3" s="2568"/>
      <c r="H3" s="2568"/>
    </row>
    <row r="4" spans="1:12">
      <c r="H4" s="24" t="s">
        <v>316</v>
      </c>
    </row>
    <row r="5" spans="1:12" s="11" customFormat="1">
      <c r="A5" s="2402" t="s">
        <v>8</v>
      </c>
      <c r="B5" s="2402" t="s">
        <v>190</v>
      </c>
      <c r="C5" s="2425" t="s">
        <v>1406</v>
      </c>
      <c r="D5" s="2402" t="s">
        <v>1405</v>
      </c>
      <c r="E5" s="2402"/>
      <c r="F5" s="2402"/>
      <c r="G5" s="1" t="s">
        <v>145</v>
      </c>
      <c r="H5" s="1" t="s">
        <v>51</v>
      </c>
      <c r="I5" s="39"/>
      <c r="J5" s="39"/>
      <c r="K5" s="39"/>
      <c r="L5" s="39"/>
    </row>
    <row r="6" spans="1:12" s="11" customFormat="1">
      <c r="A6" s="2402"/>
      <c r="B6" s="2402"/>
      <c r="C6" s="2426"/>
      <c r="D6" s="27" t="s">
        <v>145</v>
      </c>
      <c r="E6" s="27" t="s">
        <v>25</v>
      </c>
      <c r="F6" s="27" t="s">
        <v>53</v>
      </c>
      <c r="G6" s="2">
        <v>2025</v>
      </c>
      <c r="H6" s="2" t="s">
        <v>19</v>
      </c>
      <c r="I6" s="39"/>
      <c r="J6" s="39"/>
      <c r="K6" s="39"/>
      <c r="L6" s="39"/>
    </row>
    <row r="7" spans="1:12" s="11" customFormat="1">
      <c r="A7" s="17" t="s">
        <v>14</v>
      </c>
      <c r="B7" s="17" t="s">
        <v>15</v>
      </c>
      <c r="C7" s="17"/>
      <c r="D7" s="17">
        <v>1</v>
      </c>
      <c r="E7" s="17">
        <v>2</v>
      </c>
      <c r="F7" s="17">
        <v>3</v>
      </c>
      <c r="G7" s="17">
        <v>4</v>
      </c>
      <c r="H7" s="17">
        <v>5</v>
      </c>
      <c r="I7" s="39"/>
      <c r="J7" s="39"/>
      <c r="K7" s="39"/>
      <c r="L7" s="39"/>
    </row>
    <row r="8" spans="1:12">
      <c r="A8" s="20">
        <v>1</v>
      </c>
      <c r="B8" s="19" t="s">
        <v>183</v>
      </c>
      <c r="C8" s="55">
        <f>SUM(C9:C12)</f>
        <v>84220.824117000011</v>
      </c>
      <c r="D8" s="55">
        <f>SUM(D9:D12)</f>
        <v>92682.018996621904</v>
      </c>
      <c r="E8" s="55">
        <f>SUM(E9:E12)</f>
        <v>79872.221523</v>
      </c>
      <c r="F8" s="520">
        <f t="shared" ref="F8:F17" si="0">E8/D8</f>
        <v>0.86178767346351404</v>
      </c>
      <c r="G8" s="55">
        <f>SUM(G9:G12)</f>
        <v>77220.186270022939</v>
      </c>
      <c r="H8" s="112">
        <f>G8/E8</f>
        <v>0.96679652572060515</v>
      </c>
      <c r="I8" s="38"/>
      <c r="J8" s="38"/>
      <c r="K8" s="38"/>
      <c r="L8" s="38"/>
    </row>
    <row r="9" spans="1:12">
      <c r="A9" s="111">
        <v>1.1000000000000001</v>
      </c>
      <c r="B9" s="8" t="s">
        <v>488</v>
      </c>
      <c r="C9" s="12">
        <f>'BANG TÍNH'!D31</f>
        <v>78760.423196000003</v>
      </c>
      <c r="D9" s="12">
        <f>'BANG TÍNH'!E31+1</f>
        <v>89797.918996621898</v>
      </c>
      <c r="E9" s="12">
        <f>'BANG TÍNH'!F31</f>
        <v>75828.530232000005</v>
      </c>
      <c r="F9" s="106">
        <f t="shared" si="0"/>
        <v>0.84443527288035025</v>
      </c>
      <c r="G9" s="172">
        <f>'BANG TÍNH'!I31+1</f>
        <v>73592.720336689614</v>
      </c>
      <c r="H9" s="106">
        <f>G9/E9</f>
        <v>0.97051492507543202</v>
      </c>
      <c r="I9" s="38"/>
      <c r="J9" s="38"/>
      <c r="K9" s="38"/>
      <c r="L9" s="38"/>
    </row>
    <row r="10" spans="1:12">
      <c r="A10" s="111">
        <v>1.2</v>
      </c>
      <c r="B10" s="8" t="s">
        <v>489</v>
      </c>
      <c r="C10" s="12">
        <f>'BANG TÍNH'!D36</f>
        <v>4493.1651160000001</v>
      </c>
      <c r="D10" s="12">
        <f>'BANG TÍNH'!E36</f>
        <v>2441</v>
      </c>
      <c r="E10" s="12">
        <f>'BANG TÍNH'!F36</f>
        <v>3287.0782490000001</v>
      </c>
      <c r="F10" s="106">
        <f t="shared" si="0"/>
        <v>1.3466113269151987</v>
      </c>
      <c r="G10" s="172">
        <f>'BANG TÍNH'!I36</f>
        <v>2591.1325999999999</v>
      </c>
      <c r="H10" s="106">
        <f>G10/E10</f>
        <v>0.78827834438936106</v>
      </c>
      <c r="I10" s="38"/>
      <c r="J10" s="38"/>
      <c r="K10" s="38"/>
      <c r="L10" s="38"/>
    </row>
    <row r="11" spans="1:12">
      <c r="A11" s="111">
        <v>1.3</v>
      </c>
      <c r="B11" s="8" t="s">
        <v>781</v>
      </c>
      <c r="C11" s="12">
        <f>'BANG TÍNH'!D39</f>
        <v>0</v>
      </c>
      <c r="D11" s="12">
        <f>'BANG TÍNH'!E39</f>
        <v>253.5</v>
      </c>
      <c r="E11" s="12">
        <f>'BANG TÍNH'!F39</f>
        <v>0</v>
      </c>
      <c r="F11" s="106"/>
      <c r="G11" s="172">
        <f>'BANG TÍNH'!I39</f>
        <v>180</v>
      </c>
      <c r="H11" s="106">
        <v>0</v>
      </c>
      <c r="I11" s="38"/>
      <c r="J11" s="38"/>
      <c r="K11" s="38"/>
      <c r="L11" s="38"/>
    </row>
    <row r="12" spans="1:12">
      <c r="A12" s="111">
        <v>1.4</v>
      </c>
      <c r="B12" s="181" t="s">
        <v>490</v>
      </c>
      <c r="C12" s="12">
        <f>'BANG TÍNH'!D40</f>
        <v>967.23580500000003</v>
      </c>
      <c r="D12" s="12">
        <f>'BANG TÍNH'!E40</f>
        <v>189.6</v>
      </c>
      <c r="E12" s="12">
        <f>'BANG TÍNH'!F40</f>
        <v>756.61304199999995</v>
      </c>
      <c r="F12" s="113">
        <f t="shared" si="0"/>
        <v>3.9905751160337553</v>
      </c>
      <c r="G12" s="12">
        <f>'BANG TÍNH'!I40</f>
        <v>856.33333333333337</v>
      </c>
      <c r="H12" s="115">
        <f>G12/E12</f>
        <v>1.1317982717687987</v>
      </c>
      <c r="I12" s="38"/>
      <c r="J12" s="38"/>
      <c r="K12" s="38"/>
      <c r="L12" s="38"/>
    </row>
    <row r="13" spans="1:12">
      <c r="A13" s="31">
        <v>2</v>
      </c>
      <c r="B13" s="21" t="s">
        <v>184</v>
      </c>
      <c r="C13" s="13">
        <f>SUM(C14:C15)</f>
        <v>21645.076348000002</v>
      </c>
      <c r="D13" s="13">
        <f>SUM(D14:D15)</f>
        <v>23106.073868440002</v>
      </c>
      <c r="E13" s="13">
        <f>SUM(E14:E15)</f>
        <v>25048.80141</v>
      </c>
      <c r="F13" s="114">
        <f t="shared" si="0"/>
        <v>1.084078651899989</v>
      </c>
      <c r="G13" s="13">
        <f>SUM(G14:G15)</f>
        <v>26369.375464560002</v>
      </c>
      <c r="H13" s="114">
        <f t="shared" ref="H13:H18" si="1">G13/E13</f>
        <v>1.0527200496720295</v>
      </c>
      <c r="I13" s="38"/>
      <c r="J13" s="38"/>
      <c r="K13" s="38"/>
      <c r="L13" s="38"/>
    </row>
    <row r="14" spans="1:12">
      <c r="A14" s="111">
        <v>2.1</v>
      </c>
      <c r="B14" s="8" t="s">
        <v>185</v>
      </c>
      <c r="C14" s="12">
        <f>'BANG TÍNH'!D48+'BANG TÍNH'!D98+'BANG TÍNH'!D53</f>
        <v>19799.683783</v>
      </c>
      <c r="D14" s="12">
        <f>'BANG TÍNH'!E48+'BANG TÍNH'!E98+'BANG TÍNH'!E53</f>
        <v>21075.035283000001</v>
      </c>
      <c r="E14" s="12">
        <f>'BANG TÍNH'!F48+'BANG TÍNH'!F98+'BANG TÍNH'!F53</f>
        <v>23166.065312999999</v>
      </c>
      <c r="F14" s="113">
        <f t="shared" si="0"/>
        <v>1.0992183406538214</v>
      </c>
      <c r="G14" s="12">
        <f>'BANG TÍNH'!I48+'BANG TÍNH'!I98+'BANG TÍNH'!I53</f>
        <v>24328.884826000001</v>
      </c>
      <c r="H14" s="113">
        <f t="shared" si="1"/>
        <v>1.0501949509892587</v>
      </c>
      <c r="I14" s="38"/>
      <c r="J14" s="38"/>
      <c r="K14" s="38"/>
      <c r="L14" s="38"/>
    </row>
    <row r="15" spans="1:12">
      <c r="A15" s="111">
        <v>2.2000000000000002</v>
      </c>
      <c r="B15" s="8" t="s">
        <v>186</v>
      </c>
      <c r="C15" s="48">
        <f>'BANG TÍNH'!D57</f>
        <v>1845.3925650000001</v>
      </c>
      <c r="D15" s="48">
        <f>'BANG TÍNH'!E57</f>
        <v>2031.0385854400001</v>
      </c>
      <c r="E15" s="48">
        <f>'BANG TÍNH'!F57</f>
        <v>1882.736097</v>
      </c>
      <c r="F15" s="113">
        <f t="shared" si="0"/>
        <v>0.92698194435933268</v>
      </c>
      <c r="G15" s="48">
        <f>'BANG TÍNH'!I57</f>
        <v>2040.4906385599998</v>
      </c>
      <c r="H15" s="113">
        <f t="shared" si="1"/>
        <v>1.0837900446118656</v>
      </c>
      <c r="I15" s="38"/>
      <c r="J15" s="38"/>
      <c r="K15" s="38"/>
      <c r="L15" s="38"/>
    </row>
    <row r="16" spans="1:12">
      <c r="A16" s="31">
        <v>3</v>
      </c>
      <c r="B16" s="21" t="s">
        <v>187</v>
      </c>
      <c r="C16" s="13">
        <f>'BANG TÍNH'!D45</f>
        <v>30504.369373333335</v>
      </c>
      <c r="D16" s="13">
        <f>'BANG TÍNH'!E45</f>
        <v>36482.778084999998</v>
      </c>
      <c r="E16" s="13">
        <f>'BANG TÍNH'!F45</f>
        <v>27922.083521</v>
      </c>
      <c r="F16" s="114">
        <f t="shared" si="0"/>
        <v>0.76534970708495054</v>
      </c>
      <c r="G16" s="13">
        <f>'BANG TÍNH'!I45</f>
        <v>30078.97611</v>
      </c>
      <c r="H16" s="114">
        <f t="shared" si="1"/>
        <v>1.077246835372361</v>
      </c>
      <c r="I16" s="38"/>
      <c r="J16" s="38"/>
      <c r="K16" s="38"/>
      <c r="L16" s="38"/>
    </row>
    <row r="17" spans="1:12">
      <c r="A17" s="31">
        <v>4</v>
      </c>
      <c r="B17" s="21" t="s">
        <v>188</v>
      </c>
      <c r="C17" s="694">
        <v>51410.101419535356</v>
      </c>
      <c r="D17" s="13">
        <f>'BANG TÍNH'!E62+'BANG TÍNH'!E65+'BANG TÍNH'!E74*86%+'BANG TÍNH'!E75+'BANG TÍNH'!E82+'BANG TÍNH'!E94+'BANG TÍNH'!E93+'BANG TÍNH'!E81+'BANG TÍNH'!E91-'BANG TÍNH'!E77-'PHONG TCHC'!D133/10^6+'BANG TÍNH'!E96+'BANG TÍNH'!E80+'BANG TÍNH'!E85</f>
        <v>42708.359277825002</v>
      </c>
      <c r="E17" s="13">
        <f>'BANG TÍNH'!F62+'BANG TÍNH'!F65-1390.33461966462+'BANG TÍNH'!F75+'BANG TÍNH'!F82+'BANG TÍNH'!F94+'BANG TÍNH'!F93+'BANG TÍNH'!F81+'BANG TÍNH'!F91-'BANG TÍNH'!F77-'PHONG TCHC'!E133/10^6+'BANG TÍNH'!F96+'BANG TÍNH'!F80+'BANG TÍNH'!F85+1778.11263859997</f>
        <v>57879.386540335341</v>
      </c>
      <c r="F17" s="114">
        <f t="shared" si="0"/>
        <v>1.355223837184198</v>
      </c>
      <c r="G17" s="694">
        <f>'BANG TÍNH'!I62+'BANG TÍNH'!I65+1625.931124+'BANG TÍNH'!I75+'BANG TÍNH'!I82+'BANG TÍNH'!I94+'BANG TÍNH'!I93+'BANG TÍNH'!I81+'BANG TÍNH'!I91-'BANG TÍNH'!I77-'PHONG TCHC'!F133/10^6+'BANG TÍNH'!I96+'BANG TÍNH'!I80+'BANG TÍNH'!I85</f>
        <v>85182.834653390906</v>
      </c>
      <c r="H17" s="114">
        <f t="shared" si="1"/>
        <v>1.4717300881208921</v>
      </c>
      <c r="I17" s="38"/>
      <c r="J17" s="38"/>
      <c r="K17" s="38"/>
      <c r="L17" s="38"/>
    </row>
    <row r="18" spans="1:12">
      <c r="A18" s="31">
        <v>5</v>
      </c>
      <c r="B18" s="21" t="s">
        <v>189</v>
      </c>
      <c r="C18" s="13">
        <v>11395.367388464643</v>
      </c>
      <c r="D18" s="13">
        <f>'BANG TÍNH'!E92+'BANG TÍNH'!E90+'BANG TÍNH'!E89+'BANG TÍNH'!E120+'BANG TÍNH'!E97</f>
        <v>4417.1515840000002</v>
      </c>
      <c r="E18" s="13">
        <f>'BANG TÍNH'!F92+'BANG TÍNH'!F90+'BANG TÍNH'!F89+'BANG TÍNH'!F120+'BANG TÍNH'!F97+524.2+72+129.62957+749.790261+77.015+28.559814+556.330004-99.2513285353562</f>
        <v>5883.9196296646442</v>
      </c>
      <c r="F18" s="114">
        <v>0</v>
      </c>
      <c r="G18" s="13">
        <f>'BANG TÍNH'!I92+'BANG TÍNH'!I90+'BANG TÍNH'!I89+'BANG TÍNH'!I120+'BANG TÍNH'!I97</f>
        <v>2903.2884770000001</v>
      </c>
      <c r="H18" s="114">
        <f t="shared" si="1"/>
        <v>0.49342762303595128</v>
      </c>
      <c r="I18" s="38"/>
      <c r="J18" s="38"/>
      <c r="K18" s="38"/>
      <c r="L18" s="38"/>
    </row>
    <row r="19" spans="1:12" customFormat="1">
      <c r="B19" s="448"/>
      <c r="C19" s="448"/>
      <c r="D19" s="77"/>
      <c r="E19" s="77"/>
      <c r="F19" s="116"/>
      <c r="G19" s="77"/>
      <c r="H19" s="116"/>
      <c r="I19" s="38"/>
      <c r="J19" s="38"/>
      <c r="K19" s="38"/>
      <c r="L19" s="38"/>
    </row>
    <row r="20" spans="1:12">
      <c r="A20" s="62"/>
      <c r="B20" s="27" t="s">
        <v>150</v>
      </c>
      <c r="C20" s="122">
        <f>C8+C13+C16+C17+C18</f>
        <v>199175.73864633337</v>
      </c>
      <c r="D20" s="122">
        <f>D8+D13+D16+D17+D18</f>
        <v>199396.38181188688</v>
      </c>
      <c r="E20" s="122">
        <f>E8+E13+E16+E17+E18</f>
        <v>196606.41262399999</v>
      </c>
      <c r="F20" s="143">
        <f>E20/D20</f>
        <v>0.98600792470487764</v>
      </c>
      <c r="G20" s="122">
        <f>G8+G13+G16+G17+G18</f>
        <v>221754.66097497384</v>
      </c>
      <c r="H20" s="144">
        <f>G20/E20</f>
        <v>1.1279116383607926</v>
      </c>
      <c r="I20" s="38">
        <f>C20+'11 QLDN'!C28+'12 CPBH'!C21</f>
        <v>242896.12963133337</v>
      </c>
      <c r="J20" s="38">
        <f>D20+'11 QLDN'!D28+'12 CPBH'!D21</f>
        <v>239039.27800688689</v>
      </c>
      <c r="K20" s="38">
        <f>E20+'11 QLDN'!E28+'12 CPBH'!E21</f>
        <v>246319.93143900001</v>
      </c>
      <c r="L20" s="38">
        <f>G20+'11 QLDN'!G28+'12 CPBH'!G21</f>
        <v>270791.72284782742</v>
      </c>
    </row>
    <row r="21" spans="1:12">
      <c r="D21" s="57"/>
      <c r="E21" s="57"/>
      <c r="I21" s="38">
        <f>'BANG TÍNH'!D29-I20</f>
        <v>0</v>
      </c>
      <c r="J21" s="38">
        <f>'BANG TÍNH'!E29-J20</f>
        <v>-0.99999999997089617</v>
      </c>
      <c r="K21" s="38">
        <f>'BANG TÍNH'!F29-K20</f>
        <v>4.0000304579734802E-7</v>
      </c>
      <c r="L21" s="38">
        <f>'BANG TÍNH'!I29-L20</f>
        <v>0.99999999994179234</v>
      </c>
    </row>
    <row r="22" spans="1:12" ht="15.75" customHeight="1">
      <c r="C22" s="57"/>
      <c r="F22" s="2516" t="s">
        <v>2058</v>
      </c>
      <c r="G22" s="2516"/>
      <c r="H22" s="2516"/>
      <c r="I22" s="85"/>
      <c r="J22" s="38"/>
      <c r="K22" s="38"/>
      <c r="L22" s="38"/>
    </row>
    <row r="23" spans="1:12" ht="15.75" customHeight="1">
      <c r="A23" s="2360" t="s">
        <v>167</v>
      </c>
      <c r="B23" s="2360"/>
      <c r="C23" s="2360" t="s">
        <v>290</v>
      </c>
      <c r="D23" s="2360"/>
      <c r="E23" s="2360"/>
      <c r="F23" s="2360" t="s">
        <v>182</v>
      </c>
      <c r="G23" s="2360"/>
      <c r="H23" s="2360"/>
      <c r="I23" s="86"/>
      <c r="J23" s="38"/>
      <c r="K23" s="38"/>
      <c r="L23" s="38"/>
    </row>
    <row r="24" spans="1:12">
      <c r="E24" s="87"/>
      <c r="G24" s="28"/>
      <c r="I24" s="38"/>
      <c r="J24" s="38"/>
      <c r="K24" s="38"/>
      <c r="L24" s="38"/>
    </row>
    <row r="25" spans="1:12">
      <c r="E25" s="32"/>
      <c r="G25" s="28"/>
      <c r="I25" s="38"/>
      <c r="J25" s="38"/>
      <c r="K25" s="38"/>
      <c r="L25" s="38"/>
    </row>
    <row r="26" spans="1:12">
      <c r="E26" s="32"/>
      <c r="I26" s="38"/>
      <c r="J26" s="38"/>
      <c r="K26" s="38"/>
      <c r="L26" s="38"/>
    </row>
    <row r="27" spans="1:12" ht="15.75" customHeight="1">
      <c r="E27" s="32"/>
    </row>
    <row r="28" spans="1:12" ht="15.75" customHeight="1">
      <c r="A28" s="2360" t="s">
        <v>862</v>
      </c>
      <c r="B28" s="2360"/>
      <c r="C28" s="2360" t="s">
        <v>857</v>
      </c>
      <c r="D28" s="2360"/>
      <c r="E28" s="2360"/>
      <c r="F28" s="2360" t="s">
        <v>1571</v>
      </c>
      <c r="G28" s="2360"/>
      <c r="H28" s="2360"/>
    </row>
    <row r="29" spans="1:12">
      <c r="D29" s="28"/>
      <c r="E29" s="32"/>
      <c r="F29" s="28"/>
    </row>
    <row r="30" spans="1:12">
      <c r="C30" s="29"/>
      <c r="E30" s="38"/>
      <c r="F30" s="32"/>
      <c r="G30" s="38"/>
    </row>
    <row r="31" spans="1:12">
      <c r="C31" s="29"/>
      <c r="E31" s="32"/>
      <c r="F31" s="32"/>
      <c r="G31" s="38"/>
    </row>
    <row r="32" spans="1:12">
      <c r="C32" s="29"/>
      <c r="D32" s="32"/>
      <c r="E32" s="57"/>
      <c r="G32" s="28">
        <f>G20-KQKD!F14</f>
        <v>0</v>
      </c>
    </row>
    <row r="33" spans="3:13">
      <c r="C33" s="29"/>
      <c r="D33" s="32"/>
      <c r="E33" s="57"/>
      <c r="F33" s="32"/>
      <c r="G33" s="100"/>
    </row>
    <row r="34" spans="3:13">
      <c r="C34" s="29"/>
      <c r="D34" s="32"/>
      <c r="E34" s="32"/>
      <c r="F34" s="32"/>
    </row>
    <row r="35" spans="3:13">
      <c r="C35" s="727"/>
      <c r="D35" s="727"/>
      <c r="E35" s="29"/>
      <c r="F35" s="29"/>
      <c r="G35" s="29"/>
      <c r="H35" s="29"/>
      <c r="I35" s="29"/>
      <c r="J35" s="29"/>
      <c r="K35" s="29"/>
      <c r="L35" s="29"/>
      <c r="M35" s="29"/>
    </row>
    <row r="36" spans="3:13">
      <c r="C36" s="751"/>
      <c r="D36" s="752"/>
    </row>
    <row r="37" spans="3:13">
      <c r="C37" s="29"/>
    </row>
    <row r="108" spans="2:3">
      <c r="B108" s="102"/>
      <c r="C108" s="102"/>
    </row>
  </sheetData>
  <mergeCells count="14">
    <mergeCell ref="F22:H22"/>
    <mergeCell ref="G1:H1"/>
    <mergeCell ref="F28:H28"/>
    <mergeCell ref="A3:H3"/>
    <mergeCell ref="A1:D1"/>
    <mergeCell ref="D5:F5"/>
    <mergeCell ref="A5:A6"/>
    <mergeCell ref="B5:B6"/>
    <mergeCell ref="A23:B23"/>
    <mergeCell ref="A28:B28"/>
    <mergeCell ref="F23:H23"/>
    <mergeCell ref="C5:C6"/>
    <mergeCell ref="C23:E23"/>
    <mergeCell ref="C28:E28"/>
  </mergeCells>
  <phoneticPr fontId="6" type="noConversion"/>
  <printOptions horizontalCentered="1"/>
  <pageMargins left="0.78740157480314998" right="0" top="0.31496062992126" bottom="0.31496062992126" header="0.23622047244094499" footer="0.23622047244094499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3">
    <tabColor rgb="FF33CC33"/>
  </sheetPr>
  <dimension ref="A1:O123"/>
  <sheetViews>
    <sheetView zoomScaleNormal="100" workbookViewId="0">
      <selection activeCell="G15" sqref="G15"/>
    </sheetView>
  </sheetViews>
  <sheetFormatPr defaultColWidth="10.44140625" defaultRowHeight="15.6"/>
  <cols>
    <col min="1" max="1" width="4.6640625" style="18" customWidth="1"/>
    <col min="2" max="2" width="44.6640625" style="18" customWidth="1"/>
    <col min="3" max="3" width="16.88671875" style="18" customWidth="1"/>
    <col min="4" max="4" width="14.109375" style="18" customWidth="1"/>
    <col min="5" max="5" width="15.6640625" style="18" customWidth="1"/>
    <col min="6" max="6" width="14.6640625" style="18" bestFit="1" customWidth="1"/>
    <col min="7" max="7" width="13.109375" style="18" bestFit="1" customWidth="1"/>
    <col min="8" max="8" width="12.33203125" style="18" bestFit="1" customWidth="1"/>
    <col min="9" max="9" width="10.44140625" style="18" customWidth="1"/>
    <col min="10" max="10" width="7.109375" style="18" customWidth="1"/>
    <col min="11" max="11" width="10.44140625" style="18" customWidth="1"/>
    <col min="12" max="12" width="57.88671875" style="18" customWidth="1"/>
    <col min="13" max="13" width="10.44140625" style="18" customWidth="1"/>
    <col min="14" max="15" width="12.44140625" style="18" customWidth="1"/>
    <col min="16" max="16384" width="10.44140625" style="18"/>
  </cols>
  <sheetData>
    <row r="1" spans="1:11">
      <c r="A1" s="2369" t="s">
        <v>858</v>
      </c>
      <c r="B1" s="2369"/>
      <c r="C1" s="2369"/>
      <c r="D1" s="2369"/>
      <c r="G1" s="2570"/>
      <c r="H1" s="2570"/>
    </row>
    <row r="2" spans="1:11">
      <c r="A2" s="2569"/>
      <c r="B2" s="2569"/>
      <c r="C2" s="2569"/>
      <c r="D2" s="2569"/>
    </row>
    <row r="3" spans="1:11">
      <c r="A3" s="2369" t="s">
        <v>1860</v>
      </c>
      <c r="B3" s="2369"/>
      <c r="C3" s="2369"/>
      <c r="D3" s="2369"/>
      <c r="E3" s="2369"/>
      <c r="F3" s="2369"/>
      <c r="G3" s="2369"/>
      <c r="H3" s="2369"/>
    </row>
    <row r="4" spans="1:11">
      <c r="H4" s="34" t="s">
        <v>316</v>
      </c>
    </row>
    <row r="5" spans="1:11" s="11" customFormat="1">
      <c r="A5" s="2571" t="s">
        <v>8</v>
      </c>
      <c r="B5" s="2571" t="s">
        <v>190</v>
      </c>
      <c r="C5" s="2572" t="s">
        <v>1406</v>
      </c>
      <c r="D5" s="2571" t="s">
        <v>1405</v>
      </c>
      <c r="E5" s="2571"/>
      <c r="F5" s="2571"/>
      <c r="G5" s="1" t="s">
        <v>145</v>
      </c>
      <c r="H5" s="1" t="s">
        <v>51</v>
      </c>
      <c r="I5" s="35"/>
    </row>
    <row r="6" spans="1:11" s="11" customFormat="1">
      <c r="A6" s="2571"/>
      <c r="B6" s="2571"/>
      <c r="C6" s="2573"/>
      <c r="D6" s="27" t="s">
        <v>145</v>
      </c>
      <c r="E6" s="27" t="s">
        <v>25</v>
      </c>
      <c r="F6" s="27" t="s">
        <v>165</v>
      </c>
      <c r="G6" s="2" t="s">
        <v>1581</v>
      </c>
      <c r="H6" s="3" t="s">
        <v>19</v>
      </c>
      <c r="I6" s="35"/>
    </row>
    <row r="7" spans="1:11" s="11" customFormat="1">
      <c r="A7" s="17" t="s">
        <v>14</v>
      </c>
      <c r="B7" s="17" t="s">
        <v>15</v>
      </c>
      <c r="C7" s="17"/>
      <c r="D7" s="17">
        <v>1</v>
      </c>
      <c r="E7" s="17">
        <v>2</v>
      </c>
      <c r="F7" s="17">
        <v>3</v>
      </c>
      <c r="G7" s="17">
        <v>4</v>
      </c>
      <c r="H7" s="17">
        <v>5</v>
      </c>
      <c r="I7" s="35"/>
    </row>
    <row r="8" spans="1:11">
      <c r="A8" s="20">
        <v>1</v>
      </c>
      <c r="B8" s="19" t="s">
        <v>356</v>
      </c>
      <c r="C8" s="256">
        <v>15195.581777999998</v>
      </c>
      <c r="D8" s="256">
        <f>SUM(D9:D10)</f>
        <v>14512.961072</v>
      </c>
      <c r="E8" s="256">
        <f>SUM(E9:E10)</f>
        <v>15377.489690999999</v>
      </c>
      <c r="F8" s="92">
        <f t="shared" ref="F8:F14" si="0">E8/D8</f>
        <v>1.0595694162418683</v>
      </c>
      <c r="G8" s="256">
        <f>SUM(G9:G10)</f>
        <v>16620.327781200001</v>
      </c>
      <c r="H8" s="92">
        <f t="shared" ref="H8:H14" si="1">G8/E8</f>
        <v>1.080821910153996</v>
      </c>
      <c r="I8" s="29"/>
      <c r="K8" s="28"/>
    </row>
    <row r="9" spans="1:11">
      <c r="A9" s="22"/>
      <c r="B9" s="23" t="s">
        <v>357</v>
      </c>
      <c r="C9" s="257">
        <v>14197.212479999998</v>
      </c>
      <c r="D9" s="257">
        <f>'BANG TÍNH'!E49+'BANG TÍNH'!E50</f>
        <v>13468.98458</v>
      </c>
      <c r="E9" s="257">
        <f>'BANG TÍNH'!F49+'BANG TÍNH'!F50</f>
        <v>14310.268814999999</v>
      </c>
      <c r="F9" s="258">
        <f t="shared" si="0"/>
        <v>1.0624608507050499</v>
      </c>
      <c r="G9" s="257">
        <f>'BANG TÍNH'!I49+'BANG TÍNH'!I50</f>
        <v>15475.2</v>
      </c>
      <c r="H9" s="258">
        <f t="shared" si="1"/>
        <v>1.0814052621973755</v>
      </c>
      <c r="I9" s="29"/>
      <c r="K9" s="28"/>
    </row>
    <row r="10" spans="1:11">
      <c r="A10" s="22"/>
      <c r="B10" s="23" t="s">
        <v>358</v>
      </c>
      <c r="C10" s="257">
        <v>998.36929800000007</v>
      </c>
      <c r="D10" s="257">
        <f>'BANG TÍNH'!E55+'BANG TÍNH'!E56</f>
        <v>1043.976492</v>
      </c>
      <c r="E10" s="257">
        <f>'BANG TÍNH'!F55+'BANG TÍNH'!F56</f>
        <v>1067.2208759999999</v>
      </c>
      <c r="F10" s="258">
        <f t="shared" si="0"/>
        <v>1.0222652369838994</v>
      </c>
      <c r="G10" s="257">
        <f>'BANG TÍNH'!I55+'BANG TÍNH'!I56</f>
        <v>1145.1277811999998</v>
      </c>
      <c r="H10" s="258">
        <f t="shared" si="1"/>
        <v>1.0729997950302463</v>
      </c>
      <c r="I10" s="29"/>
      <c r="K10" s="28"/>
    </row>
    <row r="11" spans="1:11">
      <c r="A11" s="22">
        <v>2</v>
      </c>
      <c r="B11" s="21" t="s">
        <v>355</v>
      </c>
      <c r="C11" s="259">
        <v>96.234355999999991</v>
      </c>
      <c r="D11" s="259">
        <f>'BANG TÍNH'!E69</f>
        <v>274.88</v>
      </c>
      <c r="E11" s="259">
        <f>'BANG TÍNH'!F69-181.161947</f>
        <v>119.460103</v>
      </c>
      <c r="F11" s="92">
        <f t="shared" si="0"/>
        <v>0.43459001382421425</v>
      </c>
      <c r="G11" s="259">
        <f>'BANG TÍNH'!I69</f>
        <v>259.04000000000002</v>
      </c>
      <c r="H11" s="92">
        <f t="shared" si="1"/>
        <v>2.1684227076214726</v>
      </c>
      <c r="I11" s="29"/>
      <c r="J11" s="28"/>
      <c r="K11" s="28"/>
    </row>
    <row r="12" spans="1:11">
      <c r="A12" s="22">
        <v>3</v>
      </c>
      <c r="B12" s="21" t="s">
        <v>354</v>
      </c>
      <c r="C12" s="259">
        <v>1119.0013530000001</v>
      </c>
      <c r="D12" s="259">
        <f>'BANG TÍNH'!E70+'BANG TÍNH'!E72</f>
        <v>625</v>
      </c>
      <c r="E12" s="259">
        <f>'BANG TÍNH'!F70+'BANG TÍNH'!F72</f>
        <v>786.00484899999992</v>
      </c>
      <c r="F12" s="92">
        <f t="shared" si="0"/>
        <v>1.2576077583999998</v>
      </c>
      <c r="G12" s="259">
        <f>'BANG TÍNH'!I70+'BANG TÍNH'!I72</f>
        <v>593.6</v>
      </c>
      <c r="H12" s="92">
        <f t="shared" si="1"/>
        <v>0.75521162592725954</v>
      </c>
      <c r="I12" s="29"/>
      <c r="K12" s="28"/>
    </row>
    <row r="13" spans="1:11">
      <c r="A13" s="22">
        <v>4</v>
      </c>
      <c r="B13" s="21" t="s">
        <v>353</v>
      </c>
      <c r="C13" s="259">
        <v>375.23708699999997</v>
      </c>
      <c r="D13" s="259">
        <f>'BANG TÍNH'!E46</f>
        <v>334.85298699999998</v>
      </c>
      <c r="E13" s="259">
        <f>'BANG TÍNH'!F46</f>
        <v>419.77499299999999</v>
      </c>
      <c r="F13" s="92">
        <f t="shared" si="0"/>
        <v>1.2536098207181292</v>
      </c>
      <c r="G13" s="259">
        <f>'BANG TÍNH'!I46</f>
        <v>632.18797942857134</v>
      </c>
      <c r="H13" s="92">
        <f t="shared" si="1"/>
        <v>1.5060162943736177</v>
      </c>
      <c r="I13" s="29"/>
      <c r="K13" s="28"/>
    </row>
    <row r="14" spans="1:11">
      <c r="A14" s="22">
        <v>5</v>
      </c>
      <c r="B14" s="21" t="s">
        <v>352</v>
      </c>
      <c r="C14" s="259">
        <v>19.340461999999999</v>
      </c>
      <c r="D14" s="259">
        <f>'BANG TÍNH'!E111</f>
        <v>34.200000000000003</v>
      </c>
      <c r="E14" s="259">
        <f>'BANG TÍNH'!F111</f>
        <v>14.54616</v>
      </c>
      <c r="F14" s="92">
        <f t="shared" si="0"/>
        <v>0.42532631578947366</v>
      </c>
      <c r="G14" s="259">
        <f>'BANG TÍNH'!I111</f>
        <v>20</v>
      </c>
      <c r="H14" s="92">
        <f t="shared" si="1"/>
        <v>1.3749333157341868</v>
      </c>
      <c r="I14" s="29"/>
      <c r="K14" s="28"/>
    </row>
    <row r="15" spans="1:11">
      <c r="A15" s="22">
        <v>6</v>
      </c>
      <c r="B15" s="21" t="s">
        <v>351</v>
      </c>
      <c r="C15" s="259">
        <v>1005.729794</v>
      </c>
      <c r="D15" s="259">
        <f>'BANG TÍNH'!E119</f>
        <v>0</v>
      </c>
      <c r="E15" s="259">
        <f>'BANG TÍNH'!F119</f>
        <v>0</v>
      </c>
      <c r="F15" s="92"/>
      <c r="G15" s="259">
        <f>'BANG TÍNH'!I119</f>
        <v>0</v>
      </c>
      <c r="H15" s="92"/>
      <c r="I15" s="29"/>
      <c r="K15" s="28"/>
    </row>
    <row r="16" spans="1:11">
      <c r="A16" s="22">
        <v>7</v>
      </c>
      <c r="B16" s="21" t="s">
        <v>350</v>
      </c>
      <c r="C16" s="259">
        <v>2100.8278344646465</v>
      </c>
      <c r="D16" s="107">
        <v>1148.5559999999998</v>
      </c>
      <c r="E16" s="107">
        <f>'BANG TÍNH'!F60+'BANG TÍNH'!F61+'BANG TÍNH'!F64+'BANG TÍNH'!F66+('BANG TÍNH'!F68-228-325)+'BANG TÍNH'!F77-E11-E12+'PHONG TCHC'!E133/10^6-1390.50820599999</f>
        <v>736.61325200001011</v>
      </c>
      <c r="F16" s="115">
        <f t="shared" ref="F16:F26" si="2">E16/D16</f>
        <v>0.64133856076674556</v>
      </c>
      <c r="G16" s="107">
        <f>'BANG TÍNH'!I60+'BANG TÍNH'!I61+'BANG TÍNH'!I64+'BANG TÍNH'!I66+'BANG TÍNH'!I68+'BANG TÍNH'!I77-G11-G12+'PHONG TCHC'!F133/10^6+'BANG TÍNH'!I74*14%</f>
        <v>959.59240000000023</v>
      </c>
      <c r="H16" s="115">
        <f t="shared" ref="H16:H23" si="3">G16/E16</f>
        <v>1.3027085752185015</v>
      </c>
      <c r="I16" s="38"/>
      <c r="J16" s="28"/>
      <c r="K16" s="28"/>
    </row>
    <row r="17" spans="1:15">
      <c r="A17" s="22">
        <v>8</v>
      </c>
      <c r="B17" s="21" t="s">
        <v>1348</v>
      </c>
      <c r="C17" s="259">
        <v>0</v>
      </c>
      <c r="D17" s="259">
        <f>'BANG TÍNH'!E112</f>
        <v>0</v>
      </c>
      <c r="E17" s="259">
        <f>'BANG TÍNH'!F112</f>
        <v>2131.0452879999998</v>
      </c>
      <c r="F17" s="92">
        <v>0</v>
      </c>
      <c r="G17" s="259">
        <f>'BANG TÍNH'!I112</f>
        <v>1130</v>
      </c>
      <c r="H17" s="92">
        <v>0</v>
      </c>
      <c r="I17" s="29"/>
      <c r="J17" s="28"/>
      <c r="K17" s="28"/>
    </row>
    <row r="18" spans="1:15">
      <c r="A18" s="22">
        <v>9</v>
      </c>
      <c r="B18" s="21" t="s">
        <v>349</v>
      </c>
      <c r="C18" s="259">
        <v>8350.1641715353562</v>
      </c>
      <c r="D18" s="259">
        <f>SUM(D19:D26)</f>
        <v>8394.0911359999991</v>
      </c>
      <c r="E18" s="259">
        <f>SUM(E19:E26)</f>
        <v>12406.628103999999</v>
      </c>
      <c r="F18" s="92">
        <f t="shared" si="2"/>
        <v>1.4780192284059568</v>
      </c>
      <c r="G18" s="259">
        <f>SUM(G19:G26)</f>
        <v>11798.867136000001</v>
      </c>
      <c r="H18" s="92">
        <f t="shared" si="3"/>
        <v>0.95101320335345174</v>
      </c>
      <c r="I18" s="29"/>
      <c r="J18" s="28"/>
      <c r="K18" s="28"/>
    </row>
    <row r="19" spans="1:15" s="281" customFormat="1">
      <c r="A19" s="484"/>
      <c r="B19" s="485" t="s">
        <v>746</v>
      </c>
      <c r="C19" s="486">
        <v>901.46788500000002</v>
      </c>
      <c r="D19" s="486">
        <f>'BANG TÍNH'!E100</f>
        <v>700</v>
      </c>
      <c r="E19" s="486">
        <f>'BANG TÍNH'!F100</f>
        <v>1006.198603</v>
      </c>
      <c r="F19" s="487">
        <f t="shared" si="2"/>
        <v>1.4374265757142859</v>
      </c>
      <c r="G19" s="486">
        <f>'BANG TÍNH'!I100</f>
        <v>1000</v>
      </c>
      <c r="H19" s="487">
        <f t="shared" si="3"/>
        <v>0.99383958297942498</v>
      </c>
      <c r="I19" s="403"/>
    </row>
    <row r="20" spans="1:15" s="281" customFormat="1">
      <c r="A20" s="484"/>
      <c r="B20" s="485" t="s">
        <v>747</v>
      </c>
      <c r="C20" s="486">
        <v>84.471144999999979</v>
      </c>
      <c r="D20" s="486">
        <f>'BANG TÍNH'!E87</f>
        <v>515.20000000000005</v>
      </c>
      <c r="E20" s="486">
        <f>'BANG TÍNH'!F87</f>
        <v>2401.8808210000002</v>
      </c>
      <c r="F20" s="487">
        <f t="shared" si="2"/>
        <v>4.6620357550465839</v>
      </c>
      <c r="G20" s="486">
        <f>'BANG TÍNH'!I87</f>
        <v>2002.4498680000002</v>
      </c>
      <c r="H20" s="487">
        <f t="shared" si="3"/>
        <v>0.83370076087551226</v>
      </c>
      <c r="I20" s="403"/>
    </row>
    <row r="21" spans="1:15" s="281" customFormat="1">
      <c r="A21" s="484"/>
      <c r="B21" s="485" t="s">
        <v>748</v>
      </c>
      <c r="C21" s="486">
        <v>1332.990978</v>
      </c>
      <c r="D21" s="486">
        <f>'BANG TÍNH'!E101</f>
        <v>994</v>
      </c>
      <c r="E21" s="486">
        <f>'BANG TÍNH'!F101</f>
        <v>2288.6031680000001</v>
      </c>
      <c r="F21" s="487">
        <f t="shared" si="2"/>
        <v>2.3024176740442659</v>
      </c>
      <c r="G21" s="486">
        <f>'BANG TÍNH'!I101</f>
        <v>1845</v>
      </c>
      <c r="H21" s="487">
        <f t="shared" si="3"/>
        <v>0.80616859479939329</v>
      </c>
      <c r="I21" s="403"/>
    </row>
    <row r="22" spans="1:15" s="281" customFormat="1">
      <c r="A22" s="484"/>
      <c r="B22" s="485" t="s">
        <v>749</v>
      </c>
      <c r="C22" s="486">
        <v>10</v>
      </c>
      <c r="D22" s="486">
        <f>'BANG TÍNH'!E106</f>
        <v>60</v>
      </c>
      <c r="E22" s="486">
        <f>'BANG TÍNH'!F106</f>
        <v>60</v>
      </c>
      <c r="F22" s="487">
        <f t="shared" si="2"/>
        <v>1</v>
      </c>
      <c r="G22" s="486">
        <f>'BANG TÍNH'!I106</f>
        <v>20</v>
      </c>
      <c r="H22" s="487"/>
      <c r="I22" s="403"/>
    </row>
    <row r="23" spans="1:15" s="281" customFormat="1">
      <c r="A23" s="484"/>
      <c r="B23" s="485" t="s">
        <v>750</v>
      </c>
      <c r="C23" s="486">
        <v>979.84003400000017</v>
      </c>
      <c r="D23" s="486">
        <f>'BANG TÍNH'!E88</f>
        <v>491.73113599999999</v>
      </c>
      <c r="E23" s="486">
        <f>'BANG TÍNH'!F88</f>
        <v>794.63016800000003</v>
      </c>
      <c r="F23" s="487">
        <f t="shared" si="2"/>
        <v>1.6159850573301913</v>
      </c>
      <c r="G23" s="486">
        <f>'BANG TÍNH'!I88</f>
        <v>465.92839800000002</v>
      </c>
      <c r="H23" s="487">
        <f t="shared" si="3"/>
        <v>0.58634622339181064</v>
      </c>
      <c r="I23" s="403"/>
    </row>
    <row r="24" spans="1:15" s="281" customFormat="1">
      <c r="A24" s="484"/>
      <c r="B24" s="485" t="s">
        <v>751</v>
      </c>
      <c r="C24" s="486">
        <v>0</v>
      </c>
      <c r="D24" s="486">
        <f>'BANG TÍNH'!E115</f>
        <v>0</v>
      </c>
      <c r="E24" s="486">
        <f>'BANG TÍNH'!F115</f>
        <v>0</v>
      </c>
      <c r="F24" s="487" t="e">
        <f t="shared" si="2"/>
        <v>#DIV/0!</v>
      </c>
      <c r="G24" s="486">
        <f>'BANG TÍNH'!I115</f>
        <v>0</v>
      </c>
      <c r="H24" s="487"/>
      <c r="I24" s="403"/>
    </row>
    <row r="25" spans="1:15" s="281" customFormat="1">
      <c r="A25" s="484"/>
      <c r="B25" s="485" t="s">
        <v>752</v>
      </c>
      <c r="C25" s="486">
        <v>347.88</v>
      </c>
      <c r="D25" s="486">
        <f>'BANG TÍNH'!E103</f>
        <v>988.76</v>
      </c>
      <c r="E25" s="486">
        <f>'BANG TÍNH'!F103</f>
        <v>944.6</v>
      </c>
      <c r="F25" s="487">
        <f t="shared" si="2"/>
        <v>0.95533799910999639</v>
      </c>
      <c r="G25" s="486">
        <f>'BANG TÍNH'!I103</f>
        <v>965.28</v>
      </c>
      <c r="H25" s="487">
        <f>G25/E25</f>
        <v>1.0218928647046368</v>
      </c>
      <c r="I25" s="403"/>
      <c r="N25" s="403"/>
      <c r="O25" s="403"/>
    </row>
    <row r="26" spans="1:15" s="281" customFormat="1">
      <c r="A26" s="484"/>
      <c r="B26" s="485" t="s">
        <v>782</v>
      </c>
      <c r="C26" s="486">
        <v>4693.514129535356</v>
      </c>
      <c r="D26" s="486">
        <f>'BANG TÍNH'!E113+'BANG TÍNH'!E107+'BANG TÍNH'!E108+'BANG TÍNH'!E104+'BANG TÍNH'!E105+'BANG TÍNH'!E102-D24-D15</f>
        <v>4644.3999999999996</v>
      </c>
      <c r="E26" s="486">
        <f>'BANG TÍNH'!F113+'BANG TÍNH'!F107+'BANG TÍNH'!F108+'BANG TÍNH'!F104+'BANG TÍNH'!F105+'BANG TÍNH'!F102-E24-E15</f>
        <v>4910.7153439999993</v>
      </c>
      <c r="F26" s="487">
        <f t="shared" si="2"/>
        <v>1.0573411730255791</v>
      </c>
      <c r="G26" s="486">
        <f>'BANG TÍNH'!I113+'BANG TÍNH'!I107+'BANG TÍNH'!I108+'BANG TÍNH'!I104+'BANG TÍNH'!I105+'BANG TÍNH'!I102-G24-G15</f>
        <v>5500.2088700000004</v>
      </c>
      <c r="H26" s="487">
        <f>G26/E26</f>
        <v>1.1200422921520496</v>
      </c>
      <c r="I26" s="403"/>
      <c r="N26" s="403"/>
      <c r="O26" s="403"/>
    </row>
    <row r="27" spans="1:15">
      <c r="A27" s="33"/>
      <c r="B27" s="14"/>
      <c r="C27" s="260"/>
      <c r="D27" s="260"/>
      <c r="E27" s="260"/>
      <c r="F27" s="261"/>
      <c r="G27" s="260"/>
      <c r="H27" s="261"/>
      <c r="I27" s="29"/>
      <c r="K27" s="28"/>
      <c r="M27" s="57"/>
      <c r="N27" s="29"/>
      <c r="O27" s="29"/>
    </row>
    <row r="28" spans="1:15">
      <c r="A28" s="17"/>
      <c r="B28" s="27" t="s">
        <v>150</v>
      </c>
      <c r="C28" s="262">
        <f>SUM(C11:C18)+C8</f>
        <v>28262.116836000001</v>
      </c>
      <c r="D28" s="262">
        <f>SUM(D11:D18)+D8</f>
        <v>25324.541194999998</v>
      </c>
      <c r="E28" s="262">
        <f>SUM(E11:E18)+E8</f>
        <v>31991.562440000009</v>
      </c>
      <c r="F28" s="263">
        <f>E28/D28</f>
        <v>1.2632632588943538</v>
      </c>
      <c r="G28" s="262">
        <f>SUM(G11:G18)+G8</f>
        <v>32013.615296628574</v>
      </c>
      <c r="H28" s="263">
        <f>G28/E28</f>
        <v>1.0006893335287992</v>
      </c>
      <c r="I28" s="29"/>
      <c r="J28" s="29"/>
      <c r="M28" s="28"/>
      <c r="N28" s="29"/>
      <c r="O28" s="29"/>
    </row>
    <row r="29" spans="1:15" ht="9" customHeight="1">
      <c r="E29" s="32"/>
      <c r="N29" s="29"/>
      <c r="O29" s="29"/>
    </row>
    <row r="30" spans="1:15" ht="15.75" customHeight="1">
      <c r="D30" s="28"/>
      <c r="E30" s="2517" t="s">
        <v>2058</v>
      </c>
      <c r="F30" s="2517"/>
      <c r="G30" s="2517"/>
      <c r="H30" s="2517"/>
      <c r="N30" s="29"/>
      <c r="O30" s="29"/>
    </row>
    <row r="31" spans="1:15">
      <c r="B31" s="7" t="s">
        <v>167</v>
      </c>
      <c r="C31" s="2369" t="s">
        <v>290</v>
      </c>
      <c r="D31" s="2369"/>
      <c r="E31" s="2369"/>
      <c r="G31" s="2369" t="s">
        <v>182</v>
      </c>
      <c r="H31" s="2369"/>
      <c r="M31" s="29"/>
      <c r="N31" s="29"/>
      <c r="O31" s="29"/>
    </row>
    <row r="32" spans="1:15">
      <c r="E32" s="32"/>
      <c r="G32" s="28"/>
      <c r="N32" s="29"/>
      <c r="O32" s="29"/>
    </row>
    <row r="33" spans="2:8">
      <c r="D33" s="28"/>
      <c r="E33" s="28"/>
      <c r="G33" s="28"/>
    </row>
    <row r="35" spans="2:8">
      <c r="E35" s="32"/>
    </row>
    <row r="36" spans="2:8">
      <c r="B36" s="7" t="s">
        <v>862</v>
      </c>
      <c r="C36" s="2369" t="s">
        <v>857</v>
      </c>
      <c r="D36" s="2369"/>
      <c r="E36" s="2369"/>
      <c r="G36" s="2369" t="s">
        <v>1571</v>
      </c>
      <c r="H36" s="2369"/>
    </row>
    <row r="39" spans="2:8">
      <c r="C39" s="28"/>
    </row>
    <row r="40" spans="2:8">
      <c r="E40" s="28"/>
      <c r="G40" s="28">
        <f>G28-KQKD!F20</f>
        <v>0</v>
      </c>
    </row>
    <row r="41" spans="2:8">
      <c r="E41" s="28"/>
    </row>
    <row r="123" spans="2:3">
      <c r="B123" s="124"/>
      <c r="C123" s="124"/>
    </row>
  </sheetData>
  <mergeCells count="13">
    <mergeCell ref="G31:H31"/>
    <mergeCell ref="G36:H36"/>
    <mergeCell ref="E30:H30"/>
    <mergeCell ref="C31:E31"/>
    <mergeCell ref="C36:E36"/>
    <mergeCell ref="A2:D2"/>
    <mergeCell ref="G1:H1"/>
    <mergeCell ref="A3:H3"/>
    <mergeCell ref="A1:D1"/>
    <mergeCell ref="D5:F5"/>
    <mergeCell ref="B5:B6"/>
    <mergeCell ref="A5:A6"/>
    <mergeCell ref="C5:C6"/>
  </mergeCells>
  <phoneticPr fontId="6" type="noConversion"/>
  <printOptions horizontalCentered="1"/>
  <pageMargins left="0.78740157480314998" right="0" top="0.39370078740157499" bottom="0.31496062992126" header="0.23622047244094499" footer="0.23622047244094499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92D050"/>
  </sheetPr>
  <dimension ref="A1:AO194"/>
  <sheetViews>
    <sheetView zoomScale="90" zoomScaleNormal="90" workbookViewId="0">
      <pane xSplit="2" ySplit="8" topLeftCell="Q58" activePane="bottomRight" state="frozen"/>
      <selection pane="topRight" activeCell="C1" sqref="C1"/>
      <selection pane="bottomLeft" activeCell="A12" sqref="A12"/>
      <selection pane="bottomRight" activeCell="S65" sqref="S65"/>
    </sheetView>
  </sheetViews>
  <sheetFormatPr defaultColWidth="9.109375" defaultRowHeight="13.8"/>
  <cols>
    <col min="1" max="1" width="10.33203125" style="198" customWidth="1"/>
    <col min="2" max="2" width="56.5546875" style="198" customWidth="1"/>
    <col min="3" max="3" width="17.44140625" style="200" customWidth="1"/>
    <col min="4" max="4" width="17.44140625" style="198" customWidth="1"/>
    <col min="5" max="5" width="16.6640625" style="519" customWidth="1"/>
    <col min="6" max="6" width="17.44140625" style="201" bestFit="1" customWidth="1"/>
    <col min="7" max="7" width="17.44140625" style="201" customWidth="1"/>
    <col min="8" max="8" width="19.88671875" style="464" bestFit="1" customWidth="1"/>
    <col min="9" max="19" width="19.88671875" style="464" customWidth="1"/>
    <col min="20" max="20" width="25.33203125" style="198" customWidth="1"/>
    <col min="21" max="21" width="17.88671875" style="198" bestFit="1" customWidth="1"/>
    <col min="22" max="22" width="17.44140625" style="198" bestFit="1" customWidth="1"/>
    <col min="23" max="23" width="15.6640625" style="198" bestFit="1" customWidth="1"/>
    <col min="24" max="16384" width="9.109375" style="198"/>
  </cols>
  <sheetData>
    <row r="1" spans="1:41" s="898" customFormat="1">
      <c r="A1" s="898" t="s">
        <v>858</v>
      </c>
      <c r="C1" s="899"/>
      <c r="D1" s="899"/>
      <c r="E1" s="899"/>
      <c r="F1" s="899"/>
      <c r="G1" s="900"/>
      <c r="H1" s="900"/>
      <c r="I1" s="899"/>
      <c r="J1" s="899"/>
      <c r="K1" s="899"/>
      <c r="L1" s="899"/>
      <c r="M1" s="899"/>
      <c r="N1" s="899"/>
      <c r="O1" s="899"/>
      <c r="T1" s="899"/>
      <c r="U1" s="899"/>
      <c r="V1" s="899"/>
      <c r="W1" s="899"/>
      <c r="X1" s="899"/>
      <c r="Y1" s="899"/>
      <c r="Z1" s="899"/>
      <c r="AE1" s="899"/>
      <c r="AF1" s="900"/>
      <c r="AG1" s="900"/>
      <c r="AH1" s="900"/>
      <c r="AI1" s="899"/>
      <c r="AJ1" s="899"/>
      <c r="AK1" s="899"/>
      <c r="AL1" s="899"/>
      <c r="AM1" s="899"/>
      <c r="AN1" s="899"/>
      <c r="AO1" s="899"/>
    </row>
    <row r="2" spans="1:41" s="898" customFormat="1">
      <c r="A2" s="897" t="s">
        <v>1644</v>
      </c>
      <c r="C2" s="899"/>
      <c r="D2" s="899"/>
      <c r="E2" s="899"/>
      <c r="F2" s="899"/>
      <c r="G2" s="900"/>
      <c r="H2" s="900"/>
      <c r="I2" s="899"/>
      <c r="J2" s="899"/>
      <c r="K2" s="899"/>
      <c r="L2" s="899"/>
      <c r="M2" s="899"/>
      <c r="N2" s="899"/>
      <c r="O2" s="899"/>
      <c r="T2" s="899"/>
      <c r="U2" s="899"/>
      <c r="V2" s="899"/>
      <c r="W2" s="899"/>
      <c r="X2" s="899"/>
      <c r="Y2" s="899"/>
      <c r="Z2" s="899"/>
      <c r="AE2" s="899"/>
      <c r="AF2" s="900"/>
      <c r="AG2" s="900"/>
      <c r="AH2" s="900"/>
      <c r="AI2" s="899"/>
      <c r="AJ2" s="899"/>
      <c r="AK2" s="899"/>
      <c r="AL2" s="899"/>
      <c r="AM2" s="899"/>
      <c r="AN2" s="899"/>
      <c r="AO2" s="899"/>
    </row>
    <row r="3" spans="1:41" s="898" customFormat="1">
      <c r="C3" s="899"/>
      <c r="D3" s="899"/>
      <c r="E3" s="899"/>
      <c r="F3" s="899"/>
      <c r="G3" s="900"/>
      <c r="H3" s="900"/>
      <c r="I3" s="899"/>
      <c r="J3" s="899"/>
      <c r="K3" s="899"/>
      <c r="L3" s="899"/>
      <c r="M3" s="899"/>
      <c r="N3" s="899"/>
      <c r="O3" s="899"/>
      <c r="T3" s="899"/>
      <c r="U3" s="899"/>
      <c r="V3" s="899"/>
      <c r="W3" s="899"/>
      <c r="X3" s="899"/>
      <c r="Y3" s="899"/>
      <c r="Z3" s="899"/>
      <c r="AE3" s="899"/>
      <c r="AF3" s="900"/>
      <c r="AG3" s="900"/>
      <c r="AH3" s="900"/>
      <c r="AI3" s="899"/>
      <c r="AJ3" s="899"/>
      <c r="AK3" s="899"/>
      <c r="AL3" s="899"/>
      <c r="AM3" s="899"/>
      <c r="AN3" s="899"/>
      <c r="AO3" s="899"/>
    </row>
    <row r="4" spans="1:41" s="897" customFormat="1">
      <c r="D4" s="897" t="s">
        <v>1642</v>
      </c>
    </row>
    <row r="5" spans="1:41" s="898" customFormat="1">
      <c r="C5" s="899"/>
      <c r="D5" s="900"/>
      <c r="E5" s="900"/>
      <c r="F5" s="900"/>
      <c r="G5" s="900"/>
      <c r="H5" s="900"/>
      <c r="I5" s="899"/>
      <c r="J5" s="899"/>
      <c r="K5" s="899"/>
      <c r="L5" s="899"/>
      <c r="M5" s="899"/>
      <c r="N5" s="899"/>
      <c r="O5" s="899"/>
      <c r="T5" s="899"/>
      <c r="U5" s="899"/>
      <c r="V5" s="899"/>
      <c r="W5" s="899"/>
      <c r="X5" s="899"/>
      <c r="Y5" s="899"/>
      <c r="Z5" s="899"/>
      <c r="AE5" s="900"/>
      <c r="AF5" s="900"/>
      <c r="AG5" s="900"/>
      <c r="AH5" s="900"/>
      <c r="AI5" s="899"/>
      <c r="AJ5" s="899"/>
      <c r="AK5" s="899"/>
      <c r="AL5" s="899"/>
      <c r="AM5" s="899"/>
      <c r="AN5" s="899"/>
      <c r="AO5" s="899"/>
    </row>
    <row r="6" spans="1:41" s="898" customFormat="1">
      <c r="A6" s="898" t="s">
        <v>1643</v>
      </c>
      <c r="C6" s="899"/>
      <c r="D6" s="900"/>
      <c r="E6" s="900"/>
      <c r="F6" s="900"/>
      <c r="G6" s="900"/>
      <c r="H6" s="900"/>
      <c r="I6" s="899"/>
      <c r="J6" s="899"/>
      <c r="K6" s="899"/>
      <c r="L6" s="899"/>
      <c r="M6" s="899"/>
      <c r="N6" s="899"/>
      <c r="O6" s="899"/>
      <c r="T6" s="899"/>
      <c r="U6" s="899"/>
      <c r="V6" s="899"/>
      <c r="W6" s="899"/>
      <c r="X6" s="899"/>
      <c r="Y6" s="899"/>
      <c r="Z6" s="899"/>
      <c r="AE6" s="900"/>
      <c r="AF6" s="900"/>
      <c r="AG6" s="900"/>
      <c r="AH6" s="900"/>
      <c r="AI6" s="899"/>
      <c r="AJ6" s="899"/>
      <c r="AK6" s="899"/>
      <c r="AL6" s="899"/>
      <c r="AM6" s="899"/>
      <c r="AN6" s="899"/>
      <c r="AO6" s="899"/>
    </row>
    <row r="7" spans="1:41" s="801" customFormat="1" ht="13.95" customHeight="1">
      <c r="A7" s="2037" t="s">
        <v>327</v>
      </c>
      <c r="B7" s="2037" t="s">
        <v>162</v>
      </c>
      <c r="C7" s="2380" t="s">
        <v>1408</v>
      </c>
      <c r="D7" s="2386" t="s">
        <v>1483</v>
      </c>
      <c r="E7" s="2388" t="s">
        <v>1576</v>
      </c>
      <c r="F7" s="2375" t="s">
        <v>1577</v>
      </c>
      <c r="G7" s="2377"/>
      <c r="H7" s="2375" t="s">
        <v>1326</v>
      </c>
      <c r="I7" s="2376"/>
      <c r="J7" s="2376"/>
      <c r="K7" s="2376"/>
      <c r="L7" s="2376"/>
      <c r="M7" s="2376"/>
      <c r="N7" s="2376"/>
      <c r="O7" s="2376"/>
      <c r="P7" s="2376"/>
      <c r="Q7" s="2376"/>
      <c r="R7" s="2376"/>
      <c r="S7" s="2377"/>
      <c r="T7" s="1242" t="s">
        <v>833</v>
      </c>
      <c r="V7" s="1243" t="s">
        <v>1338</v>
      </c>
    </row>
    <row r="8" spans="1:41" s="801" customFormat="1">
      <c r="A8" s="2038"/>
      <c r="B8" s="2038"/>
      <c r="C8" s="2381"/>
      <c r="D8" s="2387"/>
      <c r="E8" s="2389"/>
      <c r="F8" s="1240" t="s">
        <v>989</v>
      </c>
      <c r="G8" s="1240" t="s">
        <v>990</v>
      </c>
      <c r="H8" s="1240" t="s">
        <v>1630</v>
      </c>
      <c r="I8" s="1240" t="s">
        <v>1631</v>
      </c>
      <c r="J8" s="1240" t="s">
        <v>1632</v>
      </c>
      <c r="K8" s="1240" t="s">
        <v>1633</v>
      </c>
      <c r="L8" s="1240" t="s">
        <v>1634</v>
      </c>
      <c r="M8" s="1240" t="s">
        <v>1635</v>
      </c>
      <c r="N8" s="1240" t="s">
        <v>1636</v>
      </c>
      <c r="O8" s="1240" t="s">
        <v>1637</v>
      </c>
      <c r="P8" s="1240" t="s">
        <v>1638</v>
      </c>
      <c r="Q8" s="1240" t="s">
        <v>1639</v>
      </c>
      <c r="R8" s="1240" t="s">
        <v>1640</v>
      </c>
      <c r="S8" s="1240" t="s">
        <v>1641</v>
      </c>
      <c r="T8" s="1241"/>
      <c r="V8" s="1244">
        <f>SUM(V9:V29)</f>
        <v>5446464043</v>
      </c>
    </row>
    <row r="9" spans="1:41" s="202" customFormat="1">
      <c r="A9" s="1117">
        <v>1</v>
      </c>
      <c r="B9" s="1152" t="s">
        <v>1586</v>
      </c>
      <c r="C9" s="901">
        <f>SUM(C10:C13)</f>
        <v>277396303</v>
      </c>
      <c r="D9" s="901">
        <f>SUM(D10:D13)</f>
        <v>274880000</v>
      </c>
      <c r="E9" s="901">
        <f>SUM(E10:E13)</f>
        <v>300622050</v>
      </c>
      <c r="F9" s="901">
        <f>SUM(F10:F13)</f>
        <v>260400000</v>
      </c>
      <c r="G9" s="901">
        <f>SUM(G10:G13)</f>
        <v>259040000</v>
      </c>
      <c r="H9" s="1206">
        <f t="shared" ref="H9:S9" si="0">SUM(H10:H13)</f>
        <v>0</v>
      </c>
      <c r="I9" s="1206">
        <f t="shared" si="0"/>
        <v>0</v>
      </c>
      <c r="J9" s="1206">
        <f t="shared" si="0"/>
        <v>56350000</v>
      </c>
      <c r="K9" s="1206">
        <f t="shared" si="0"/>
        <v>0</v>
      </c>
      <c r="L9" s="1206">
        <f t="shared" si="0"/>
        <v>25000000</v>
      </c>
      <c r="M9" s="1206">
        <f t="shared" si="0"/>
        <v>55850000</v>
      </c>
      <c r="N9" s="1206">
        <f t="shared" si="0"/>
        <v>0</v>
      </c>
      <c r="O9" s="1206">
        <f t="shared" si="0"/>
        <v>0</v>
      </c>
      <c r="P9" s="1206">
        <f t="shared" si="0"/>
        <v>55850000</v>
      </c>
      <c r="Q9" s="1206">
        <f t="shared" si="0"/>
        <v>1500000</v>
      </c>
      <c r="R9" s="1206">
        <f t="shared" si="0"/>
        <v>0</v>
      </c>
      <c r="S9" s="1206">
        <f t="shared" si="0"/>
        <v>65850000</v>
      </c>
      <c r="T9" s="901"/>
      <c r="U9" s="538" t="s">
        <v>1490</v>
      </c>
      <c r="V9" s="519">
        <f>G67+G79+G88+G97+G106+G111</f>
        <v>947354427</v>
      </c>
    </row>
    <row r="10" spans="1:41" s="236" customFormat="1">
      <c r="A10" s="1118">
        <v>627702</v>
      </c>
      <c r="B10" s="1119" t="s">
        <v>693</v>
      </c>
      <c r="C10" s="1096">
        <v>4176447</v>
      </c>
      <c r="D10" s="904">
        <v>5760000</v>
      </c>
      <c r="E10" s="1096">
        <f>'[82]DK2024 (11.24)'!$W$78</f>
        <v>2126460</v>
      </c>
      <c r="F10" s="1097">
        <f>SUM(H10:S10)</f>
        <v>3400000</v>
      </c>
      <c r="G10" s="904">
        <f>F10*60%</f>
        <v>2040000</v>
      </c>
      <c r="H10" s="1164"/>
      <c r="I10" s="1164"/>
      <c r="J10" s="1164">
        <v>850000</v>
      </c>
      <c r="K10" s="1164"/>
      <c r="L10" s="1164"/>
      <c r="M10" s="1164">
        <v>850000</v>
      </c>
      <c r="N10" s="1164"/>
      <c r="O10" s="1164"/>
      <c r="P10" s="1164">
        <v>850000</v>
      </c>
      <c r="Q10" s="1164"/>
      <c r="R10" s="1164"/>
      <c r="S10" s="1164">
        <v>850000</v>
      </c>
      <c r="T10" s="904"/>
      <c r="U10" s="538" t="s">
        <v>1491</v>
      </c>
      <c r="V10" s="519">
        <f>G150</f>
        <v>15000000</v>
      </c>
    </row>
    <row r="11" spans="1:41" s="236" customFormat="1">
      <c r="A11" s="1118">
        <v>627701</v>
      </c>
      <c r="B11" s="1119" t="s">
        <v>728</v>
      </c>
      <c r="C11" s="904"/>
      <c r="D11" s="904">
        <v>2400000</v>
      </c>
      <c r="E11" s="1096"/>
      <c r="F11" s="1097">
        <f>SUM(H11:S11)</f>
        <v>1500000</v>
      </c>
      <c r="G11" s="904">
        <f>F11</f>
        <v>1500000</v>
      </c>
      <c r="H11" s="1164"/>
      <c r="I11" s="1164"/>
      <c r="J11" s="1164"/>
      <c r="K11" s="1164"/>
      <c r="L11" s="1164"/>
      <c r="M11" s="1164"/>
      <c r="N11" s="1164"/>
      <c r="O11" s="1164"/>
      <c r="P11" s="1164"/>
      <c r="Q11" s="1164">
        <v>1500000</v>
      </c>
      <c r="R11" s="1164"/>
      <c r="S11" s="1164"/>
      <c r="T11" s="904"/>
      <c r="U11" s="1426" t="s">
        <v>1492</v>
      </c>
      <c r="V11" s="1427">
        <f>'PHONG TCKT'!F26</f>
        <v>2257153500</v>
      </c>
    </row>
    <row r="12" spans="1:41" s="236" customFormat="1">
      <c r="A12" s="1118">
        <v>627701</v>
      </c>
      <c r="B12" s="1119" t="s">
        <v>1407</v>
      </c>
      <c r="C12" s="904"/>
      <c r="D12" s="904">
        <v>6720000</v>
      </c>
      <c r="E12" s="1096"/>
      <c r="F12" s="1097">
        <f>SUM(H12:S12)</f>
        <v>0</v>
      </c>
      <c r="G12" s="904">
        <f>F12*70%</f>
        <v>0</v>
      </c>
      <c r="H12" s="1164"/>
      <c r="I12" s="1164"/>
      <c r="J12" s="1164"/>
      <c r="K12" s="1164"/>
      <c r="L12" s="1164"/>
      <c r="M12" s="1164"/>
      <c r="N12" s="1164"/>
      <c r="O12" s="1164"/>
      <c r="P12" s="1164"/>
      <c r="Q12" s="1164"/>
      <c r="R12" s="1164"/>
      <c r="S12" s="1164"/>
      <c r="T12" s="904"/>
      <c r="U12" s="1426" t="s">
        <v>1493</v>
      </c>
      <c r="V12" s="1427">
        <f>'PHONG KTVT'!G26+'PHONG KTVT'!G40+'PHONG KTVT'!G53</f>
        <v>69500000</v>
      </c>
    </row>
    <row r="13" spans="1:41" s="236" customFormat="1">
      <c r="A13" s="1118">
        <v>627701</v>
      </c>
      <c r="B13" s="1119" t="s">
        <v>694</v>
      </c>
      <c r="C13" s="1121">
        <f>176985500+96234356</f>
        <v>273219856</v>
      </c>
      <c r="D13" s="904">
        <v>260000000</v>
      </c>
      <c r="E13" s="1096">
        <f>'[82]DK2024 (11.24)'!$W$81+'[82]DK2024 (11.24)'!$W$80</f>
        <v>298495590</v>
      </c>
      <c r="F13" s="1097">
        <f>SUM(H13:S13)</f>
        <v>255500000</v>
      </c>
      <c r="G13" s="904">
        <f>F13</f>
        <v>255500000</v>
      </c>
      <c r="H13" s="1106"/>
      <c r="I13" s="1106"/>
      <c r="J13" s="1106">
        <v>55500000</v>
      </c>
      <c r="K13" s="1106"/>
      <c r="L13" s="1106">
        <v>25000000</v>
      </c>
      <c r="M13" s="1106">
        <v>55000000</v>
      </c>
      <c r="N13" s="1106"/>
      <c r="O13" s="1106"/>
      <c r="P13" s="1106">
        <v>55000000</v>
      </c>
      <c r="Q13" s="1106"/>
      <c r="R13" s="1106"/>
      <c r="S13" s="1106">
        <v>65000000</v>
      </c>
      <c r="T13" s="1122"/>
      <c r="U13" s="538" t="s">
        <v>1494</v>
      </c>
      <c r="V13" s="519">
        <f>'PHONG KTVT'!G97+'PHONG KTVT'!G168+'PHONG KTVT'!G188</f>
        <v>470000000</v>
      </c>
    </row>
    <row r="14" spans="1:41" s="202" customFormat="1" ht="12.75" customHeight="1">
      <c r="A14" s="1114">
        <v>64231</v>
      </c>
      <c r="B14" s="908" t="s">
        <v>1585</v>
      </c>
      <c r="C14" s="1116">
        <f>SUM(C15:C17)</f>
        <v>802588404</v>
      </c>
      <c r="D14" s="1116">
        <f>SUM(D15:D17)</f>
        <v>127000000</v>
      </c>
      <c r="E14" s="1116">
        <f>'[82]DK2024 (11.24)'!$W$86</f>
        <v>506571510</v>
      </c>
      <c r="F14" s="1116">
        <f>SUM(F15:F17)</f>
        <v>272000000</v>
      </c>
      <c r="G14" s="1116">
        <f>F14</f>
        <v>272000000</v>
      </c>
      <c r="H14" s="780">
        <f t="shared" ref="H14:S14" si="1">SUM(H15:H17)</f>
        <v>6000000</v>
      </c>
      <c r="I14" s="780">
        <f t="shared" si="1"/>
        <v>6000000</v>
      </c>
      <c r="J14" s="780">
        <f t="shared" si="1"/>
        <v>46000000</v>
      </c>
      <c r="K14" s="780">
        <f t="shared" si="1"/>
        <v>6000000</v>
      </c>
      <c r="L14" s="780">
        <f t="shared" si="1"/>
        <v>6000000</v>
      </c>
      <c r="M14" s="780">
        <f t="shared" si="1"/>
        <v>36000000</v>
      </c>
      <c r="N14" s="780">
        <f t="shared" si="1"/>
        <v>6000000</v>
      </c>
      <c r="O14" s="780">
        <f t="shared" si="1"/>
        <v>6000000</v>
      </c>
      <c r="P14" s="780">
        <f t="shared" si="1"/>
        <v>26000000</v>
      </c>
      <c r="Q14" s="780">
        <f t="shared" si="1"/>
        <v>106000000</v>
      </c>
      <c r="R14" s="780">
        <f t="shared" si="1"/>
        <v>6000000</v>
      </c>
      <c r="S14" s="780">
        <f t="shared" si="1"/>
        <v>16000000</v>
      </c>
      <c r="T14" s="904"/>
      <c r="U14" s="538" t="s">
        <v>1495</v>
      </c>
      <c r="V14" s="201">
        <f>G141</f>
        <v>144575000</v>
      </c>
    </row>
    <row r="15" spans="1:41" s="202" customFormat="1">
      <c r="A15" s="1114"/>
      <c r="B15" s="1119" t="s">
        <v>1001</v>
      </c>
      <c r="C15" s="1098">
        <v>0</v>
      </c>
      <c r="D15" s="1098">
        <v>0</v>
      </c>
      <c r="E15" s="1098"/>
      <c r="F15" s="1097">
        <f>SUM(H15:S15)</f>
        <v>24000000</v>
      </c>
      <c r="G15" s="1098">
        <f>F15</f>
        <v>24000000</v>
      </c>
      <c r="H15" s="1106">
        <v>2000000</v>
      </c>
      <c r="I15" s="1106">
        <v>2000000</v>
      </c>
      <c r="J15" s="1106">
        <v>2000000</v>
      </c>
      <c r="K15" s="1106">
        <v>2000000</v>
      </c>
      <c r="L15" s="1106">
        <v>2000000</v>
      </c>
      <c r="M15" s="1106">
        <v>2000000</v>
      </c>
      <c r="N15" s="1106">
        <v>2000000</v>
      </c>
      <c r="O15" s="1106">
        <v>2000000</v>
      </c>
      <c r="P15" s="1106">
        <v>2000000</v>
      </c>
      <c r="Q15" s="1106">
        <v>2000000</v>
      </c>
      <c r="R15" s="1106">
        <v>2000000</v>
      </c>
      <c r="S15" s="1106">
        <v>2000000</v>
      </c>
      <c r="T15" s="1120"/>
      <c r="U15" s="538" t="s">
        <v>1546</v>
      </c>
      <c r="V15" s="201">
        <f>G30</f>
        <v>3150000</v>
      </c>
      <c r="W15" s="814"/>
    </row>
    <row r="16" spans="1:41" s="202" customFormat="1" ht="12.75" customHeight="1">
      <c r="A16" s="1114"/>
      <c r="B16" s="1119" t="s">
        <v>1002</v>
      </c>
      <c r="C16" s="1098"/>
      <c r="D16" s="1098">
        <v>0</v>
      </c>
      <c r="E16" s="1098"/>
      <c r="F16" s="1097">
        <f>SUM(H16:S16)</f>
        <v>100000000</v>
      </c>
      <c r="G16" s="1098">
        <f>F16</f>
        <v>100000000</v>
      </c>
      <c r="H16" s="1106"/>
      <c r="I16" s="1106"/>
      <c r="J16" s="1106">
        <v>20000000</v>
      </c>
      <c r="K16" s="1106"/>
      <c r="L16" s="1106"/>
      <c r="M16" s="1106">
        <v>10000000</v>
      </c>
      <c r="N16" s="1106"/>
      <c r="O16" s="1106"/>
      <c r="P16" s="1106">
        <v>10000000</v>
      </c>
      <c r="Q16" s="1106">
        <v>50000000</v>
      </c>
      <c r="R16" s="1106"/>
      <c r="S16" s="1106">
        <v>10000000</v>
      </c>
      <c r="T16" s="1120"/>
      <c r="U16" s="538" t="s">
        <v>1547</v>
      </c>
      <c r="V16" s="201">
        <f>G11</f>
        <v>1500000</v>
      </c>
    </row>
    <row r="17" spans="1:22" s="202" customFormat="1" ht="12.75" customHeight="1">
      <c r="A17" s="1114"/>
      <c r="B17" s="1119" t="s">
        <v>1003</v>
      </c>
      <c r="C17" s="1098">
        <v>802588404</v>
      </c>
      <c r="D17" s="1098">
        <v>127000000</v>
      </c>
      <c r="E17" s="1098"/>
      <c r="F17" s="1097">
        <f>SUM(H17:S17)</f>
        <v>148000000</v>
      </c>
      <c r="G17" s="1098">
        <f>F17</f>
        <v>148000000</v>
      </c>
      <c r="H17" s="1106">
        <v>4000000</v>
      </c>
      <c r="I17" s="1106">
        <v>4000000</v>
      </c>
      <c r="J17" s="1106">
        <v>24000000</v>
      </c>
      <c r="K17" s="1106">
        <v>4000000</v>
      </c>
      <c r="L17" s="1106">
        <v>4000000</v>
      </c>
      <c r="M17" s="1106">
        <v>24000000</v>
      </c>
      <c r="N17" s="1106">
        <v>4000000</v>
      </c>
      <c r="O17" s="1106">
        <v>4000000</v>
      </c>
      <c r="P17" s="1106">
        <v>14000000</v>
      </c>
      <c r="Q17" s="1106">
        <v>54000000</v>
      </c>
      <c r="R17" s="1106">
        <v>4000000</v>
      </c>
      <c r="S17" s="1106">
        <v>4000000</v>
      </c>
      <c r="T17" s="1120"/>
      <c r="U17" s="538" t="s">
        <v>1548</v>
      </c>
      <c r="V17" s="201">
        <f>G54</f>
        <v>10560000</v>
      </c>
    </row>
    <row r="18" spans="1:22" s="202" customFormat="1">
      <c r="A18" s="1114">
        <v>3</v>
      </c>
      <c r="B18" s="908" t="s">
        <v>485</v>
      </c>
      <c r="C18" s="903">
        <f>SUM(C19:C22)</f>
        <v>316412949</v>
      </c>
      <c r="D18" s="903">
        <f>SUM(D19:D22)</f>
        <v>498000000</v>
      </c>
      <c r="E18" s="903">
        <f>'[82]DK2024 (11.24)'!$W$82</f>
        <v>279433339</v>
      </c>
      <c r="F18" s="903">
        <f>SUM(F19:F22)</f>
        <v>321600000</v>
      </c>
      <c r="G18" s="903">
        <f>SUM(G19:G22)</f>
        <v>321600000</v>
      </c>
      <c r="H18" s="763">
        <f t="shared" ref="H18:S18" si="2">SUM(H19:H22)</f>
        <v>26800000</v>
      </c>
      <c r="I18" s="763">
        <f t="shared" si="2"/>
        <v>26800000</v>
      </c>
      <c r="J18" s="763">
        <f t="shared" si="2"/>
        <v>26800000</v>
      </c>
      <c r="K18" s="763">
        <f t="shared" si="2"/>
        <v>26800000</v>
      </c>
      <c r="L18" s="763">
        <f t="shared" si="2"/>
        <v>26800000</v>
      </c>
      <c r="M18" s="763">
        <f t="shared" si="2"/>
        <v>26800000</v>
      </c>
      <c r="N18" s="763">
        <f t="shared" si="2"/>
        <v>26800000</v>
      </c>
      <c r="O18" s="763">
        <f t="shared" si="2"/>
        <v>26800000</v>
      </c>
      <c r="P18" s="763">
        <f t="shared" si="2"/>
        <v>26800000</v>
      </c>
      <c r="Q18" s="763">
        <f t="shared" si="2"/>
        <v>26800000</v>
      </c>
      <c r="R18" s="763">
        <f t="shared" si="2"/>
        <v>26800000</v>
      </c>
      <c r="S18" s="763">
        <f t="shared" si="2"/>
        <v>26800000</v>
      </c>
      <c r="T18" s="908"/>
      <c r="U18" s="538" t="s">
        <v>1549</v>
      </c>
      <c r="V18" s="201">
        <f>G124</f>
        <v>42812250</v>
      </c>
    </row>
    <row r="19" spans="1:22" s="202" customFormat="1">
      <c r="A19" s="1123">
        <v>64221</v>
      </c>
      <c r="B19" s="907" t="s">
        <v>374</v>
      </c>
      <c r="C19" s="1096">
        <v>57693738</v>
      </c>
      <c r="D19" s="904">
        <v>100000000</v>
      </c>
      <c r="E19" s="1099"/>
      <c r="F19" s="1097">
        <f t="shared" ref="F19:F24" si="3">SUM(H19:S19)</f>
        <v>60000000</v>
      </c>
      <c r="G19" s="904">
        <f t="shared" ref="G19:G27" si="4">F19</f>
        <v>60000000</v>
      </c>
      <c r="H19" s="1106">
        <v>5000000</v>
      </c>
      <c r="I19" s="1106">
        <v>5000000</v>
      </c>
      <c r="J19" s="1106">
        <v>5000000</v>
      </c>
      <c r="K19" s="1106">
        <v>5000000</v>
      </c>
      <c r="L19" s="1106">
        <v>5000000</v>
      </c>
      <c r="M19" s="1106">
        <v>5000000</v>
      </c>
      <c r="N19" s="1106">
        <v>5000000</v>
      </c>
      <c r="O19" s="1106">
        <v>5000000</v>
      </c>
      <c r="P19" s="1106">
        <v>5000000</v>
      </c>
      <c r="Q19" s="1106">
        <v>5000000</v>
      </c>
      <c r="R19" s="1106">
        <v>5000000</v>
      </c>
      <c r="S19" s="1106">
        <v>5000000</v>
      </c>
      <c r="T19" s="907"/>
      <c r="U19" s="538" t="s">
        <v>1550</v>
      </c>
      <c r="V19" s="201">
        <f>'PHONG KTVT'!G211</f>
        <v>155945000</v>
      </c>
    </row>
    <row r="20" spans="1:22">
      <c r="A20" s="1123">
        <v>64221</v>
      </c>
      <c r="B20" s="907" t="s">
        <v>709</v>
      </c>
      <c r="C20" s="1100">
        <v>52733401</v>
      </c>
      <c r="D20" s="904">
        <v>110000000</v>
      </c>
      <c r="E20" s="1099"/>
      <c r="F20" s="1097">
        <f t="shared" si="3"/>
        <v>60000000</v>
      </c>
      <c r="G20" s="904">
        <f t="shared" si="4"/>
        <v>60000000</v>
      </c>
      <c r="H20" s="905">
        <v>5000000</v>
      </c>
      <c r="I20" s="905">
        <v>5000000</v>
      </c>
      <c r="J20" s="905">
        <v>5000000</v>
      </c>
      <c r="K20" s="905">
        <v>5000000</v>
      </c>
      <c r="L20" s="905">
        <v>5000000</v>
      </c>
      <c r="M20" s="905">
        <v>5000000</v>
      </c>
      <c r="N20" s="905">
        <v>5000000</v>
      </c>
      <c r="O20" s="905">
        <v>5000000</v>
      </c>
      <c r="P20" s="905">
        <v>5000000</v>
      </c>
      <c r="Q20" s="905">
        <v>5000000</v>
      </c>
      <c r="R20" s="905">
        <v>5000000</v>
      </c>
      <c r="S20" s="905">
        <v>5000000</v>
      </c>
      <c r="T20" s="907"/>
      <c r="U20" s="538" t="s">
        <v>1551</v>
      </c>
      <c r="V20" s="201">
        <f>G136</f>
        <v>19200000</v>
      </c>
    </row>
    <row r="21" spans="1:22" s="202" customFormat="1">
      <c r="A21" s="1123">
        <v>64221</v>
      </c>
      <c r="B21" s="907" t="s">
        <v>1470</v>
      </c>
      <c r="C21" s="1100">
        <f>167206100-C19-C20</f>
        <v>56778961</v>
      </c>
      <c r="D21" s="904">
        <v>120000000</v>
      </c>
      <c r="E21" s="1099"/>
      <c r="F21" s="1097">
        <f t="shared" si="3"/>
        <v>60000000</v>
      </c>
      <c r="G21" s="904">
        <f t="shared" si="4"/>
        <v>60000000</v>
      </c>
      <c r="H21" s="1164">
        <v>5000000</v>
      </c>
      <c r="I21" s="1164">
        <v>5000000</v>
      </c>
      <c r="J21" s="1164">
        <v>5000000</v>
      </c>
      <c r="K21" s="1164">
        <v>5000000</v>
      </c>
      <c r="L21" s="1164">
        <v>5000000</v>
      </c>
      <c r="M21" s="1164">
        <v>5000000</v>
      </c>
      <c r="N21" s="1164">
        <v>5000000</v>
      </c>
      <c r="O21" s="1164">
        <v>5000000</v>
      </c>
      <c r="P21" s="1164">
        <v>5000000</v>
      </c>
      <c r="Q21" s="1164">
        <v>5000000</v>
      </c>
      <c r="R21" s="1164">
        <v>5000000</v>
      </c>
      <c r="S21" s="1164">
        <v>5000000</v>
      </c>
      <c r="T21" s="907"/>
      <c r="U21" s="538" t="s">
        <v>1552</v>
      </c>
      <c r="V21" s="201">
        <f>'PHONG KTVT'!G81</f>
        <v>40000000</v>
      </c>
    </row>
    <row r="22" spans="1:22" s="202" customFormat="1">
      <c r="A22" s="1123">
        <v>64222</v>
      </c>
      <c r="B22" s="907" t="s">
        <v>486</v>
      </c>
      <c r="C22" s="1100">
        <v>149206849</v>
      </c>
      <c r="D22" s="904">
        <v>168000000</v>
      </c>
      <c r="E22" s="1099"/>
      <c r="F22" s="1097">
        <f t="shared" si="3"/>
        <v>141600000</v>
      </c>
      <c r="G22" s="904">
        <f t="shared" si="4"/>
        <v>141600000</v>
      </c>
      <c r="H22" s="1164">
        <v>11800000</v>
      </c>
      <c r="I22" s="1164">
        <v>11800000</v>
      </c>
      <c r="J22" s="1164">
        <v>11800000</v>
      </c>
      <c r="K22" s="1164">
        <v>11800000</v>
      </c>
      <c r="L22" s="1164">
        <v>11800000</v>
      </c>
      <c r="M22" s="1164">
        <v>11800000</v>
      </c>
      <c r="N22" s="1164">
        <v>11800000</v>
      </c>
      <c r="O22" s="1164">
        <v>11800000</v>
      </c>
      <c r="P22" s="1164">
        <v>11800000</v>
      </c>
      <c r="Q22" s="1164">
        <v>11800000</v>
      </c>
      <c r="R22" s="1164">
        <v>11800000</v>
      </c>
      <c r="S22" s="1164">
        <v>11800000</v>
      </c>
      <c r="T22" s="907"/>
      <c r="U22" s="538" t="s">
        <v>1553</v>
      </c>
      <c r="V22" s="201">
        <f>'PHONG KTVT'!G192</f>
        <v>70000000</v>
      </c>
    </row>
    <row r="23" spans="1:22" s="202" customFormat="1">
      <c r="A23" s="1114">
        <v>642709</v>
      </c>
      <c r="B23" s="908" t="s">
        <v>922</v>
      </c>
      <c r="C23" s="905">
        <v>146182732</v>
      </c>
      <c r="D23" s="903">
        <v>60000000</v>
      </c>
      <c r="E23" s="905">
        <f>'[82]DK2024 (11.24)'!$W$67</f>
        <v>54989695</v>
      </c>
      <c r="F23" s="1202">
        <f t="shared" si="3"/>
        <v>30000000</v>
      </c>
      <c r="G23" s="903">
        <f>F23</f>
        <v>30000000</v>
      </c>
      <c r="H23" s="905"/>
      <c r="I23" s="905"/>
      <c r="J23" s="1106">
        <v>7000000</v>
      </c>
      <c r="K23" s="905"/>
      <c r="L23" s="905"/>
      <c r="M23" s="1106">
        <v>8000000</v>
      </c>
      <c r="N23" s="905"/>
      <c r="O23" s="905"/>
      <c r="P23" s="1106">
        <v>7000000</v>
      </c>
      <c r="Q23" s="905"/>
      <c r="R23" s="905"/>
      <c r="S23" s="1106">
        <v>8000000</v>
      </c>
      <c r="T23" s="908"/>
      <c r="U23" s="538" t="s">
        <v>1554</v>
      </c>
      <c r="V23" s="201">
        <f>'PHONG KTVT'!G197</f>
        <v>50000000</v>
      </c>
    </row>
    <row r="24" spans="1:22" s="202" customFormat="1">
      <c r="A24" s="1114">
        <v>642703</v>
      </c>
      <c r="B24" s="908" t="s">
        <v>710</v>
      </c>
      <c r="C24" s="1101">
        <v>28839382</v>
      </c>
      <c r="D24" s="903">
        <v>30000000</v>
      </c>
      <c r="E24" s="1101">
        <f>'[82]DK2024 (11.24)'!$W$101</f>
        <v>26061500</v>
      </c>
      <c r="F24" s="1202">
        <f t="shared" si="3"/>
        <v>30000000</v>
      </c>
      <c r="G24" s="903">
        <f t="shared" si="4"/>
        <v>30000000</v>
      </c>
      <c r="H24" s="905"/>
      <c r="I24" s="905"/>
      <c r="J24" s="905"/>
      <c r="K24" s="1106">
        <v>10000000</v>
      </c>
      <c r="L24" s="905"/>
      <c r="M24" s="905"/>
      <c r="N24" s="905"/>
      <c r="O24" s="905"/>
      <c r="P24" s="1106">
        <v>10000000</v>
      </c>
      <c r="Q24" s="1106">
        <v>10000000</v>
      </c>
      <c r="R24" s="905"/>
      <c r="S24" s="905"/>
      <c r="T24" s="908"/>
      <c r="U24" s="1426" t="s">
        <v>1555</v>
      </c>
      <c r="V24" s="1425">
        <f>'PHONG TCKT'!F77</f>
        <v>1149713866</v>
      </c>
    </row>
    <row r="25" spans="1:22" s="202" customFormat="1">
      <c r="A25" s="1114">
        <v>6</v>
      </c>
      <c r="B25" s="908" t="s">
        <v>375</v>
      </c>
      <c r="C25" s="1113">
        <f>SUM(C29:C32)</f>
        <v>362744787</v>
      </c>
      <c r="D25" s="903">
        <f>SUM(D29:D32)</f>
        <v>340600000</v>
      </c>
      <c r="E25" s="903">
        <f>'[82]DK2024 (11.24)'!$W$90</f>
        <v>334041459.80000001</v>
      </c>
      <c r="F25" s="903">
        <f>SUM(F26:F28)</f>
        <v>345900000</v>
      </c>
      <c r="G25" s="903">
        <f>SUM(G26:G28)</f>
        <v>340860000</v>
      </c>
      <c r="H25" s="763">
        <f t="shared" ref="H25:S25" si="5">SUM(H26:H32)</f>
        <v>44650000</v>
      </c>
      <c r="I25" s="763">
        <f t="shared" si="5"/>
        <v>44650000</v>
      </c>
      <c r="J25" s="763">
        <f t="shared" si="5"/>
        <v>44650000</v>
      </c>
      <c r="K25" s="763">
        <f t="shared" si="5"/>
        <v>44650000</v>
      </c>
      <c r="L25" s="763">
        <f t="shared" si="5"/>
        <v>44650000</v>
      </c>
      <c r="M25" s="763">
        <f t="shared" si="5"/>
        <v>44650000</v>
      </c>
      <c r="N25" s="763">
        <f t="shared" si="5"/>
        <v>44650000</v>
      </c>
      <c r="O25" s="763">
        <f t="shared" si="5"/>
        <v>44650000</v>
      </c>
      <c r="P25" s="763">
        <f t="shared" si="5"/>
        <v>44650000</v>
      </c>
      <c r="Q25" s="763">
        <f t="shared" si="5"/>
        <v>68600000</v>
      </c>
      <c r="R25" s="763">
        <f t="shared" si="5"/>
        <v>47000000</v>
      </c>
      <c r="S25" s="763">
        <f t="shared" si="5"/>
        <v>47000000</v>
      </c>
      <c r="T25" s="908"/>
      <c r="U25" s="538" t="s">
        <v>1556</v>
      </c>
      <c r="V25" s="201"/>
    </row>
    <row r="26" spans="1:22" s="202" customFormat="1">
      <c r="A26" s="1123">
        <v>627711</v>
      </c>
      <c r="B26" s="907" t="s">
        <v>1691</v>
      </c>
      <c r="C26" s="1113"/>
      <c r="D26" s="903"/>
      <c r="E26" s="1102"/>
      <c r="F26" s="1097">
        <f t="shared" ref="F26:F32" si="6">SUM(H26:S26)</f>
        <v>49350000</v>
      </c>
      <c r="G26" s="904">
        <f>F26</f>
        <v>49350000</v>
      </c>
      <c r="H26" s="1106">
        <v>2250000</v>
      </c>
      <c r="I26" s="1106">
        <v>2250000</v>
      </c>
      <c r="J26" s="1106">
        <v>2250000</v>
      </c>
      <c r="K26" s="1106">
        <v>2250000</v>
      </c>
      <c r="L26" s="1106">
        <v>2250000</v>
      </c>
      <c r="M26" s="1106">
        <v>2250000</v>
      </c>
      <c r="N26" s="1106">
        <v>2250000</v>
      </c>
      <c r="O26" s="1106">
        <v>2250000</v>
      </c>
      <c r="P26" s="1106">
        <v>2250000</v>
      </c>
      <c r="Q26" s="1106">
        <f>2500000+21600000</f>
        <v>24100000</v>
      </c>
      <c r="R26" s="1106">
        <v>2500000</v>
      </c>
      <c r="S26" s="1106">
        <v>2500000</v>
      </c>
      <c r="T26" s="908"/>
      <c r="U26" s="538" t="s">
        <v>1557</v>
      </c>
      <c r="V26" s="201"/>
    </row>
    <row r="27" spans="1:22" s="202" customFormat="1">
      <c r="A27" s="1123">
        <v>642702</v>
      </c>
      <c r="B27" s="907" t="s">
        <v>1692</v>
      </c>
      <c r="C27" s="1113"/>
      <c r="D27" s="903"/>
      <c r="E27" s="1102"/>
      <c r="F27" s="1097">
        <f>SUM(H27:S27)</f>
        <v>78000000</v>
      </c>
      <c r="G27" s="904">
        <f t="shared" si="4"/>
        <v>78000000</v>
      </c>
      <c r="H27" s="1148">
        <v>6500000</v>
      </c>
      <c r="I27" s="1148">
        <v>6500000</v>
      </c>
      <c r="J27" s="1148">
        <v>6500000</v>
      </c>
      <c r="K27" s="1148">
        <v>6500000</v>
      </c>
      <c r="L27" s="1148">
        <v>6500000</v>
      </c>
      <c r="M27" s="1148">
        <v>6500000</v>
      </c>
      <c r="N27" s="1148">
        <v>6500000</v>
      </c>
      <c r="O27" s="1148">
        <v>6500000</v>
      </c>
      <c r="P27" s="1148">
        <v>6500000</v>
      </c>
      <c r="Q27" s="1148">
        <v>6500000</v>
      </c>
      <c r="R27" s="1148">
        <v>6500000</v>
      </c>
      <c r="S27" s="1127">
        <v>6500000</v>
      </c>
      <c r="T27" s="908"/>
      <c r="U27" s="538"/>
      <c r="V27" s="201"/>
    </row>
    <row r="28" spans="1:22" s="202" customFormat="1">
      <c r="A28" s="1114"/>
      <c r="B28" s="907" t="s">
        <v>1693</v>
      </c>
      <c r="C28" s="1113"/>
      <c r="D28" s="903"/>
      <c r="E28" s="1102"/>
      <c r="F28" s="1097">
        <f>SUM(F29:F32)</f>
        <v>218550000</v>
      </c>
      <c r="G28" s="1097">
        <f>SUM(G29:G32)</f>
        <v>213510000</v>
      </c>
      <c r="H28" s="767">
        <f t="shared" ref="H28:S28" si="7">H29+H30+H31+H32</f>
        <v>17950000</v>
      </c>
      <c r="I28" s="767">
        <f t="shared" si="7"/>
        <v>17950000</v>
      </c>
      <c r="J28" s="767">
        <f t="shared" si="7"/>
        <v>17950000</v>
      </c>
      <c r="K28" s="767">
        <f t="shared" si="7"/>
        <v>17950000</v>
      </c>
      <c r="L28" s="767">
        <f t="shared" si="7"/>
        <v>17950000</v>
      </c>
      <c r="M28" s="767">
        <f t="shared" si="7"/>
        <v>17950000</v>
      </c>
      <c r="N28" s="767">
        <f t="shared" si="7"/>
        <v>17950000</v>
      </c>
      <c r="O28" s="767">
        <f t="shared" si="7"/>
        <v>17950000</v>
      </c>
      <c r="P28" s="767">
        <f t="shared" si="7"/>
        <v>17950000</v>
      </c>
      <c r="Q28" s="767">
        <f t="shared" si="7"/>
        <v>19000000</v>
      </c>
      <c r="R28" s="767">
        <f t="shared" si="7"/>
        <v>19000000</v>
      </c>
      <c r="S28" s="767">
        <f t="shared" si="7"/>
        <v>19000000</v>
      </c>
      <c r="T28" s="908"/>
      <c r="U28" s="538"/>
      <c r="V28" s="201"/>
    </row>
    <row r="29" spans="1:22" s="236" customFormat="1">
      <c r="A29" s="1118">
        <v>627712</v>
      </c>
      <c r="B29" s="1124" t="s">
        <v>693</v>
      </c>
      <c r="C29" s="1223">
        <v>9100360</v>
      </c>
      <c r="D29" s="902">
        <v>9000000</v>
      </c>
      <c r="E29" s="1110"/>
      <c r="F29" s="1115">
        <f t="shared" si="6"/>
        <v>12600000</v>
      </c>
      <c r="G29" s="902">
        <f>F29*60%</f>
        <v>7560000</v>
      </c>
      <c r="H29" s="1164">
        <v>1050000</v>
      </c>
      <c r="I29" s="1164">
        <v>1050000</v>
      </c>
      <c r="J29" s="1164">
        <v>1050000</v>
      </c>
      <c r="K29" s="1164">
        <v>1050000</v>
      </c>
      <c r="L29" s="1164">
        <v>1050000</v>
      </c>
      <c r="M29" s="1164">
        <v>1050000</v>
      </c>
      <c r="N29" s="1164">
        <v>1050000</v>
      </c>
      <c r="O29" s="1164">
        <v>1050000</v>
      </c>
      <c r="P29" s="1164">
        <v>1050000</v>
      </c>
      <c r="Q29" s="1164">
        <v>1050000</v>
      </c>
      <c r="R29" s="1164">
        <v>1050000</v>
      </c>
      <c r="S29" s="1164">
        <v>1050000</v>
      </c>
      <c r="T29" s="1130"/>
    </row>
    <row r="30" spans="1:22" s="236" customFormat="1">
      <c r="A30" s="1118">
        <v>627711</v>
      </c>
      <c r="B30" s="1124" t="s">
        <v>728</v>
      </c>
      <c r="C30" s="1110"/>
      <c r="D30" s="902">
        <v>7500000</v>
      </c>
      <c r="E30" s="1110"/>
      <c r="F30" s="1115">
        <f t="shared" si="6"/>
        <v>3150000</v>
      </c>
      <c r="G30" s="902">
        <f>F30</f>
        <v>3150000</v>
      </c>
      <c r="H30" s="1164"/>
      <c r="I30" s="1164"/>
      <c r="J30" s="1164"/>
      <c r="K30" s="1164"/>
      <c r="L30" s="1164"/>
      <c r="M30" s="1164"/>
      <c r="N30" s="1164"/>
      <c r="O30" s="1164"/>
      <c r="P30" s="1164"/>
      <c r="Q30" s="1164">
        <v>1050000</v>
      </c>
      <c r="R30" s="1164">
        <v>1050000</v>
      </c>
      <c r="S30" s="1164">
        <v>1050000</v>
      </c>
      <c r="T30" s="1104"/>
      <c r="U30" s="1203"/>
    </row>
    <row r="31" spans="1:22" s="236" customFormat="1">
      <c r="A31" s="1118">
        <v>627711</v>
      </c>
      <c r="B31" s="1124" t="s">
        <v>1407</v>
      </c>
      <c r="C31" s="1110"/>
      <c r="D31" s="902">
        <v>10500000</v>
      </c>
      <c r="E31" s="1110"/>
      <c r="F31" s="1115">
        <f t="shared" si="6"/>
        <v>0</v>
      </c>
      <c r="G31" s="902">
        <f>F31*70%</f>
        <v>0</v>
      </c>
      <c r="H31" s="1164"/>
      <c r="I31" s="1164"/>
      <c r="J31" s="1164"/>
      <c r="K31" s="1164"/>
      <c r="L31" s="1164"/>
      <c r="M31" s="1164"/>
      <c r="N31" s="1164"/>
      <c r="O31" s="1164"/>
      <c r="P31" s="1164"/>
      <c r="Q31" s="1164"/>
      <c r="R31" s="1164"/>
      <c r="S31" s="1164"/>
      <c r="T31" s="1104"/>
      <c r="U31" s="1203"/>
    </row>
    <row r="32" spans="1:22" s="236" customFormat="1">
      <c r="A32" s="1118">
        <v>627711</v>
      </c>
      <c r="B32" s="1124" t="s">
        <v>694</v>
      </c>
      <c r="C32" s="1105">
        <f>270846211+82798216</f>
        <v>353644427</v>
      </c>
      <c r="D32" s="902">
        <v>313600000</v>
      </c>
      <c r="E32" s="1110"/>
      <c r="F32" s="1115">
        <f t="shared" si="6"/>
        <v>202800000</v>
      </c>
      <c r="G32" s="902">
        <f>F32</f>
        <v>202800000</v>
      </c>
      <c r="H32" s="1164">
        <v>16900000</v>
      </c>
      <c r="I32" s="1164">
        <v>16900000</v>
      </c>
      <c r="J32" s="1164">
        <v>16900000</v>
      </c>
      <c r="K32" s="1164">
        <v>16900000</v>
      </c>
      <c r="L32" s="1164">
        <v>16900000</v>
      </c>
      <c r="M32" s="1164">
        <v>16900000</v>
      </c>
      <c r="N32" s="1164">
        <v>16900000</v>
      </c>
      <c r="O32" s="1164">
        <v>16900000</v>
      </c>
      <c r="P32" s="1164">
        <v>16900000</v>
      </c>
      <c r="Q32" s="1164">
        <v>16900000</v>
      </c>
      <c r="R32" s="1164">
        <v>16900000</v>
      </c>
      <c r="S32" s="1164">
        <v>16900000</v>
      </c>
      <c r="T32" s="1130"/>
      <c r="U32" s="1203"/>
    </row>
    <row r="33" spans="1:21" s="202" customFormat="1">
      <c r="A33" s="1114">
        <v>642803</v>
      </c>
      <c r="B33" s="908" t="s">
        <v>376</v>
      </c>
      <c r="C33" s="906">
        <f>C34+C35</f>
        <v>901467885</v>
      </c>
      <c r="D33" s="906">
        <f>D34+D35</f>
        <v>700000000</v>
      </c>
      <c r="E33" s="906">
        <f>'[82]DK2024 (11.24)'!$W$145</f>
        <v>1006198603</v>
      </c>
      <c r="F33" s="906">
        <f>F34+F35</f>
        <v>1000000000</v>
      </c>
      <c r="G33" s="903">
        <f>F33</f>
        <v>1000000000</v>
      </c>
      <c r="H33" s="905">
        <f>SUM(H34:H35)</f>
        <v>41666666.666666664</v>
      </c>
      <c r="I33" s="905">
        <f t="shared" ref="I33:S33" si="8">SUM(I34:I35)</f>
        <v>41666666.666666664</v>
      </c>
      <c r="J33" s="905">
        <f t="shared" si="8"/>
        <v>41666666.666666664</v>
      </c>
      <c r="K33" s="905">
        <f t="shared" si="8"/>
        <v>41666666.666666664</v>
      </c>
      <c r="L33" s="905">
        <f t="shared" si="8"/>
        <v>41666666.666666664</v>
      </c>
      <c r="M33" s="905">
        <f t="shared" si="8"/>
        <v>541666666.66666663</v>
      </c>
      <c r="N33" s="905">
        <f t="shared" si="8"/>
        <v>41666666.666666664</v>
      </c>
      <c r="O33" s="905">
        <f t="shared" si="8"/>
        <v>41666666.666666664</v>
      </c>
      <c r="P33" s="905">
        <f t="shared" si="8"/>
        <v>41666666.666666664</v>
      </c>
      <c r="Q33" s="905">
        <f t="shared" si="8"/>
        <v>41666666.666666664</v>
      </c>
      <c r="R33" s="905">
        <f t="shared" si="8"/>
        <v>41666666.666666664</v>
      </c>
      <c r="S33" s="905">
        <f t="shared" si="8"/>
        <v>41666666.666666664</v>
      </c>
      <c r="T33" s="908"/>
      <c r="U33" s="537"/>
    </row>
    <row r="34" spans="1:21">
      <c r="A34" s="1123"/>
      <c r="B34" s="907" t="s">
        <v>999</v>
      </c>
      <c r="C34" s="1096">
        <v>901467885</v>
      </c>
      <c r="D34" s="904">
        <v>700000000</v>
      </c>
      <c r="E34" s="1096"/>
      <c r="F34" s="1148">
        <f>SUM(H34:S34)</f>
        <v>500000000.00000006</v>
      </c>
      <c r="G34" s="904">
        <f>F34</f>
        <v>500000000.00000006</v>
      </c>
      <c r="H34" s="1106">
        <f>500000000/12</f>
        <v>41666666.666666664</v>
      </c>
      <c r="I34" s="1106">
        <f t="shared" ref="I34:S34" si="9">500000000/12</f>
        <v>41666666.666666664</v>
      </c>
      <c r="J34" s="1106">
        <f t="shared" si="9"/>
        <v>41666666.666666664</v>
      </c>
      <c r="K34" s="1106">
        <f t="shared" si="9"/>
        <v>41666666.666666664</v>
      </c>
      <c r="L34" s="1106">
        <f t="shared" si="9"/>
        <v>41666666.666666664</v>
      </c>
      <c r="M34" s="1106">
        <f t="shared" si="9"/>
        <v>41666666.666666664</v>
      </c>
      <c r="N34" s="1106">
        <f t="shared" si="9"/>
        <v>41666666.666666664</v>
      </c>
      <c r="O34" s="1106">
        <f t="shared" si="9"/>
        <v>41666666.666666664</v>
      </c>
      <c r="P34" s="1106">
        <f t="shared" si="9"/>
        <v>41666666.666666664</v>
      </c>
      <c r="Q34" s="1106">
        <f t="shared" si="9"/>
        <v>41666666.666666664</v>
      </c>
      <c r="R34" s="1106">
        <f t="shared" si="9"/>
        <v>41666666.666666664</v>
      </c>
      <c r="S34" s="1106">
        <f t="shared" si="9"/>
        <v>41666666.666666664</v>
      </c>
      <c r="T34" s="907"/>
      <c r="U34" s="538"/>
    </row>
    <row r="35" spans="1:21" s="768" customFormat="1">
      <c r="A35" s="1145"/>
      <c r="B35" s="1127" t="s">
        <v>1000</v>
      </c>
      <c r="C35" s="1107"/>
      <c r="D35" s="1106">
        <v>0</v>
      </c>
      <c r="E35" s="1107"/>
      <c r="F35" s="1148">
        <f>SUM(H35:S35)</f>
        <v>500000000</v>
      </c>
      <c r="G35" s="1106">
        <f>F35</f>
        <v>500000000</v>
      </c>
      <c r="H35" s="905"/>
      <c r="I35" s="905"/>
      <c r="J35" s="905"/>
      <c r="K35" s="905"/>
      <c r="L35" s="905"/>
      <c r="M35" s="1106">
        <v>500000000</v>
      </c>
      <c r="N35" s="905"/>
      <c r="O35" s="905"/>
      <c r="P35" s="905"/>
      <c r="Q35" s="905"/>
      <c r="R35" s="905"/>
      <c r="S35" s="905"/>
      <c r="T35" s="1127"/>
      <c r="U35" s="1169"/>
    </row>
    <row r="36" spans="1:21" s="765" customFormat="1">
      <c r="A36" s="1126">
        <v>642805</v>
      </c>
      <c r="B36" s="1128" t="s">
        <v>377</v>
      </c>
      <c r="C36" s="1162">
        <v>1332990978</v>
      </c>
      <c r="D36" s="905">
        <f>SUM(D37:D48)</f>
        <v>994000000</v>
      </c>
      <c r="E36" s="905">
        <f>'[82]DK2024 (11.24)'!$W$146</f>
        <v>2288603168</v>
      </c>
      <c r="F36" s="905">
        <f>F37+F39+F45+F46+F47+F48+F38</f>
        <v>1845000000</v>
      </c>
      <c r="G36" s="905">
        <f>G37+G39+G45+G46+G47+G48+G38</f>
        <v>1845000000</v>
      </c>
      <c r="H36" s="763">
        <f>H37+H38+H39+SUM(H45:H48)</f>
        <v>78333333.333333328</v>
      </c>
      <c r="I36" s="763">
        <f t="shared" ref="I36:S36" si="10">I37+I38+I39+SUM(I45:I48)</f>
        <v>138333333.33333331</v>
      </c>
      <c r="J36" s="763">
        <f t="shared" si="10"/>
        <v>178333333.33333331</v>
      </c>
      <c r="K36" s="763">
        <f t="shared" si="10"/>
        <v>78333333.333333328</v>
      </c>
      <c r="L36" s="763">
        <f t="shared" si="10"/>
        <v>78333333.333333328</v>
      </c>
      <c r="M36" s="763">
        <f t="shared" si="10"/>
        <v>78333333.333333328</v>
      </c>
      <c r="N36" s="763">
        <f t="shared" si="10"/>
        <v>143333333.33333331</v>
      </c>
      <c r="O36" s="763">
        <f t="shared" si="10"/>
        <v>78333333.333333328</v>
      </c>
      <c r="P36" s="763">
        <f t="shared" si="10"/>
        <v>78333333.333333328</v>
      </c>
      <c r="Q36" s="763">
        <f t="shared" si="10"/>
        <v>78333333.333333328</v>
      </c>
      <c r="R36" s="763">
        <f t="shared" si="10"/>
        <v>478333333.33333331</v>
      </c>
      <c r="S36" s="763">
        <f t="shared" si="10"/>
        <v>358333333.33333331</v>
      </c>
      <c r="T36" s="1128"/>
      <c r="U36" s="764"/>
    </row>
    <row r="37" spans="1:21" s="765" customFormat="1">
      <c r="A37" s="1126"/>
      <c r="B37" s="1163" t="s">
        <v>1611</v>
      </c>
      <c r="C37" s="1162"/>
      <c r="D37" s="1106">
        <v>564000000</v>
      </c>
      <c r="E37" s="1107"/>
      <c r="F37" s="1148">
        <f>SUM(H37:S37)</f>
        <v>300000000</v>
      </c>
      <c r="G37" s="1106">
        <f t="shared" ref="G37:G48" si="11">F37</f>
        <v>300000000</v>
      </c>
      <c r="H37" s="1106">
        <v>25000000</v>
      </c>
      <c r="I37" s="1106">
        <v>25000000</v>
      </c>
      <c r="J37" s="1106">
        <v>25000000</v>
      </c>
      <c r="K37" s="1106">
        <v>25000000</v>
      </c>
      <c r="L37" s="1106">
        <v>25000000</v>
      </c>
      <c r="M37" s="1106">
        <v>25000000</v>
      </c>
      <c r="N37" s="1106">
        <v>25000000</v>
      </c>
      <c r="O37" s="1106">
        <v>25000000</v>
      </c>
      <c r="P37" s="1106">
        <v>25000000</v>
      </c>
      <c r="Q37" s="1106">
        <v>25000000</v>
      </c>
      <c r="R37" s="1106">
        <v>25000000</v>
      </c>
      <c r="S37" s="1106">
        <v>25000000</v>
      </c>
      <c r="T37" s="1128"/>
      <c r="U37" s="764"/>
    </row>
    <row r="38" spans="1:21" s="765" customFormat="1">
      <c r="A38" s="1126"/>
      <c r="B38" s="1163" t="s">
        <v>1798</v>
      </c>
      <c r="C38" s="1162"/>
      <c r="D38" s="1106"/>
      <c r="E38" s="1107"/>
      <c r="F38" s="1148">
        <f>SUM(H38:S38)</f>
        <v>360000000</v>
      </c>
      <c r="G38" s="1106">
        <f>F38</f>
        <v>360000000</v>
      </c>
      <c r="H38" s="1106">
        <v>30000000</v>
      </c>
      <c r="I38" s="1106">
        <f>H38</f>
        <v>30000000</v>
      </c>
      <c r="J38" s="1106">
        <f t="shared" ref="J38:S38" si="12">I38</f>
        <v>30000000</v>
      </c>
      <c r="K38" s="1106">
        <f t="shared" si="12"/>
        <v>30000000</v>
      </c>
      <c r="L38" s="1106">
        <f t="shared" si="12"/>
        <v>30000000</v>
      </c>
      <c r="M38" s="1106">
        <f t="shared" si="12"/>
        <v>30000000</v>
      </c>
      <c r="N38" s="1106">
        <f t="shared" si="12"/>
        <v>30000000</v>
      </c>
      <c r="O38" s="1106">
        <f t="shared" si="12"/>
        <v>30000000</v>
      </c>
      <c r="P38" s="1106">
        <f t="shared" si="12"/>
        <v>30000000</v>
      </c>
      <c r="Q38" s="1106">
        <f t="shared" si="12"/>
        <v>30000000</v>
      </c>
      <c r="R38" s="1106">
        <f t="shared" si="12"/>
        <v>30000000</v>
      </c>
      <c r="S38" s="1106">
        <f t="shared" si="12"/>
        <v>30000000</v>
      </c>
      <c r="T38" s="1128"/>
      <c r="U38" s="764"/>
    </row>
    <row r="39" spans="1:21" s="765" customFormat="1">
      <c r="A39" s="1126"/>
      <c r="B39" s="1163" t="s">
        <v>1612</v>
      </c>
      <c r="C39" s="1162"/>
      <c r="D39" s="1106"/>
      <c r="E39" s="1107"/>
      <c r="F39" s="1148">
        <f>SUM(F40:F44)</f>
        <v>280000000</v>
      </c>
      <c r="G39" s="1148">
        <f>SUM(G40:G44)</f>
        <v>280000000</v>
      </c>
      <c r="H39" s="1106">
        <f>SUM(H40:H44)</f>
        <v>23333333.333333332</v>
      </c>
      <c r="I39" s="1106">
        <f>SUM(I40:I44)</f>
        <v>23333333.333333332</v>
      </c>
      <c r="J39" s="1106">
        <f t="shared" ref="J39:S39" si="13">SUM(J40:J44)</f>
        <v>23333333.333333332</v>
      </c>
      <c r="K39" s="1106">
        <f t="shared" si="13"/>
        <v>23333333.333333332</v>
      </c>
      <c r="L39" s="1106">
        <f t="shared" si="13"/>
        <v>23333333.333333332</v>
      </c>
      <c r="M39" s="1106">
        <f t="shared" si="13"/>
        <v>23333333.333333332</v>
      </c>
      <c r="N39" s="1106">
        <f t="shared" si="13"/>
        <v>23333333.333333332</v>
      </c>
      <c r="O39" s="1106">
        <f t="shared" si="13"/>
        <v>23333333.333333332</v>
      </c>
      <c r="P39" s="1106">
        <f t="shared" si="13"/>
        <v>23333333.333333332</v>
      </c>
      <c r="Q39" s="1106">
        <f t="shared" si="13"/>
        <v>23333333.333333332</v>
      </c>
      <c r="R39" s="1106">
        <f t="shared" si="13"/>
        <v>23333333.333333332</v>
      </c>
      <c r="S39" s="1106">
        <f t="shared" si="13"/>
        <v>23333333.333333332</v>
      </c>
      <c r="T39" s="1128"/>
      <c r="U39" s="764"/>
    </row>
    <row r="40" spans="1:21" s="1165" customFormat="1" ht="14.4">
      <c r="A40" s="2051"/>
      <c r="B40" s="1167" t="s">
        <v>1620</v>
      </c>
      <c r="C40" s="2052"/>
      <c r="D40" s="1164"/>
      <c r="E40" s="1205"/>
      <c r="F40" s="2053">
        <f t="shared" ref="F40:F50" si="14">SUM(H40:S40)</f>
        <v>30000000</v>
      </c>
      <c r="G40" s="1164">
        <f>F40</f>
        <v>30000000</v>
      </c>
      <c r="H40" s="1106">
        <v>2500000</v>
      </c>
      <c r="I40" s="1106">
        <v>2500000</v>
      </c>
      <c r="J40" s="1106">
        <v>2500000</v>
      </c>
      <c r="K40" s="1106">
        <v>2500000</v>
      </c>
      <c r="L40" s="1106">
        <v>2500000</v>
      </c>
      <c r="M40" s="1106">
        <v>2500000</v>
      </c>
      <c r="N40" s="1106">
        <v>2500000</v>
      </c>
      <c r="O40" s="1106">
        <v>2500000</v>
      </c>
      <c r="P40" s="1106">
        <v>2500000</v>
      </c>
      <c r="Q40" s="1106">
        <v>2500000</v>
      </c>
      <c r="R40" s="1106">
        <v>2500000</v>
      </c>
      <c r="S40" s="1106">
        <v>2500000</v>
      </c>
      <c r="T40" s="2054"/>
      <c r="U40" s="2055"/>
    </row>
    <row r="41" spans="1:21" s="1165" customFormat="1" ht="14.4">
      <c r="A41" s="2051"/>
      <c r="B41" s="1167" t="s">
        <v>1621</v>
      </c>
      <c r="C41" s="2052"/>
      <c r="D41" s="1164"/>
      <c r="E41" s="1205"/>
      <c r="F41" s="2053">
        <f t="shared" si="14"/>
        <v>99999999.999999985</v>
      </c>
      <c r="G41" s="1164">
        <f t="shared" si="11"/>
        <v>99999999.999999985</v>
      </c>
      <c r="H41" s="1107">
        <v>8333333.333333333</v>
      </c>
      <c r="I41" s="1107">
        <v>8333333.333333333</v>
      </c>
      <c r="J41" s="1107">
        <v>8333333.333333333</v>
      </c>
      <c r="K41" s="1107">
        <v>8333333.333333333</v>
      </c>
      <c r="L41" s="1107">
        <v>8333333.333333333</v>
      </c>
      <c r="M41" s="1107">
        <v>8333333.333333333</v>
      </c>
      <c r="N41" s="1107">
        <v>8333333.333333333</v>
      </c>
      <c r="O41" s="1107">
        <v>8333333.333333333</v>
      </c>
      <c r="P41" s="1107">
        <v>8333333.333333333</v>
      </c>
      <c r="Q41" s="1107">
        <v>8333333.333333333</v>
      </c>
      <c r="R41" s="1107">
        <v>8333333.333333333</v>
      </c>
      <c r="S41" s="1107">
        <v>8333333.333333333</v>
      </c>
      <c r="T41" s="2054"/>
      <c r="U41" s="2055"/>
    </row>
    <row r="42" spans="1:21" s="1165" customFormat="1" ht="14.4">
      <c r="A42" s="2051"/>
      <c r="B42" s="1167" t="s">
        <v>1622</v>
      </c>
      <c r="C42" s="2052"/>
      <c r="D42" s="1164"/>
      <c r="E42" s="1205"/>
      <c r="F42" s="2053">
        <f t="shared" si="14"/>
        <v>49999999.999999993</v>
      </c>
      <c r="G42" s="1164">
        <f t="shared" si="11"/>
        <v>49999999.999999993</v>
      </c>
      <c r="H42" s="1106">
        <v>4166666.6666666665</v>
      </c>
      <c r="I42" s="1106">
        <v>4166666.6666666665</v>
      </c>
      <c r="J42" s="1106">
        <v>4166666.6666666665</v>
      </c>
      <c r="K42" s="1106">
        <v>4166666.6666666665</v>
      </c>
      <c r="L42" s="1106">
        <v>4166666.6666666665</v>
      </c>
      <c r="M42" s="1106">
        <v>4166666.6666666665</v>
      </c>
      <c r="N42" s="1106">
        <v>4166666.6666666665</v>
      </c>
      <c r="O42" s="1106">
        <v>4166666.6666666665</v>
      </c>
      <c r="P42" s="1106">
        <v>4166666.6666666665</v>
      </c>
      <c r="Q42" s="1106">
        <v>4166666.6666666665</v>
      </c>
      <c r="R42" s="1106">
        <v>4166666.6666666665</v>
      </c>
      <c r="S42" s="1106">
        <v>4166666.6666666665</v>
      </c>
      <c r="T42" s="2054"/>
      <c r="U42" s="2055"/>
    </row>
    <row r="43" spans="1:21" s="1165" customFormat="1" ht="14.4">
      <c r="A43" s="2051"/>
      <c r="B43" s="1167" t="s">
        <v>1623</v>
      </c>
      <c r="C43" s="2052"/>
      <c r="D43" s="1164"/>
      <c r="E43" s="1205"/>
      <c r="F43" s="2053">
        <f t="shared" si="14"/>
        <v>30000000</v>
      </c>
      <c r="G43" s="1164">
        <f>F43</f>
        <v>30000000</v>
      </c>
      <c r="H43" s="1106">
        <v>2500000</v>
      </c>
      <c r="I43" s="1106">
        <v>2500000</v>
      </c>
      <c r="J43" s="1106">
        <v>2500000</v>
      </c>
      <c r="K43" s="1106">
        <v>2500000</v>
      </c>
      <c r="L43" s="1106">
        <v>2500000</v>
      </c>
      <c r="M43" s="1106">
        <v>2500000</v>
      </c>
      <c r="N43" s="1106">
        <v>2500000</v>
      </c>
      <c r="O43" s="1106">
        <v>2500000</v>
      </c>
      <c r="P43" s="1106">
        <v>2500000</v>
      </c>
      <c r="Q43" s="1106">
        <v>2500000</v>
      </c>
      <c r="R43" s="1106">
        <v>2500000</v>
      </c>
      <c r="S43" s="1106">
        <v>2500000</v>
      </c>
      <c r="T43" s="2054"/>
      <c r="U43" s="2055"/>
    </row>
    <row r="44" spans="1:21" s="1165" customFormat="1" ht="14.4">
      <c r="A44" s="2051"/>
      <c r="B44" s="1167" t="s">
        <v>1624</v>
      </c>
      <c r="C44" s="2052"/>
      <c r="D44" s="1164"/>
      <c r="E44" s="1205"/>
      <c r="F44" s="2053">
        <f t="shared" si="14"/>
        <v>70000000.000000015</v>
      </c>
      <c r="G44" s="1164">
        <f t="shared" si="11"/>
        <v>70000000.000000015</v>
      </c>
      <c r="H44" s="1106">
        <v>5833333.333333333</v>
      </c>
      <c r="I44" s="1106">
        <v>5833333.333333333</v>
      </c>
      <c r="J44" s="1106">
        <v>5833333.333333333</v>
      </c>
      <c r="K44" s="1106">
        <v>5833333.333333333</v>
      </c>
      <c r="L44" s="1106">
        <v>5833333.333333333</v>
      </c>
      <c r="M44" s="1106">
        <v>5833333.333333333</v>
      </c>
      <c r="N44" s="1106">
        <v>5833333.333333333</v>
      </c>
      <c r="O44" s="1106">
        <v>5833333.333333333</v>
      </c>
      <c r="P44" s="1106">
        <v>5833333.333333333</v>
      </c>
      <c r="Q44" s="1106">
        <v>5833333.333333333</v>
      </c>
      <c r="R44" s="1106">
        <v>5833333.333333333</v>
      </c>
      <c r="S44" s="1106">
        <v>5833333.333333333</v>
      </c>
      <c r="T44" s="2054"/>
      <c r="U44" s="2055"/>
    </row>
    <row r="45" spans="1:21" s="765" customFormat="1">
      <c r="A45" s="1126"/>
      <c r="B45" s="2008" t="s">
        <v>1999</v>
      </c>
      <c r="C45" s="1162"/>
      <c r="D45" s="1106">
        <v>110000000</v>
      </c>
      <c r="E45" s="1107"/>
      <c r="F45" s="1148">
        <f t="shared" si="14"/>
        <v>500000000</v>
      </c>
      <c r="G45" s="1106">
        <f t="shared" si="11"/>
        <v>500000000</v>
      </c>
      <c r="H45" s="1162"/>
      <c r="I45" s="1162"/>
      <c r="J45" s="1107">
        <v>100000000</v>
      </c>
      <c r="K45" s="1162"/>
      <c r="L45" s="1162"/>
      <c r="M45" s="1162"/>
      <c r="N45" s="1162"/>
      <c r="O45" s="1162"/>
      <c r="P45" s="1162"/>
      <c r="Q45" s="1162"/>
      <c r="R45" s="1107">
        <v>400000000</v>
      </c>
      <c r="S45" s="1162"/>
      <c r="T45" s="1128"/>
      <c r="U45" s="764"/>
    </row>
    <row r="46" spans="1:21" s="765" customFormat="1">
      <c r="A46" s="1126"/>
      <c r="B46" s="1163" t="s">
        <v>1694</v>
      </c>
      <c r="C46" s="1162"/>
      <c r="D46" s="1106">
        <v>110000000</v>
      </c>
      <c r="E46" s="1107"/>
      <c r="F46" s="1097">
        <f t="shared" si="14"/>
        <v>125000000</v>
      </c>
      <c r="G46" s="1106">
        <f t="shared" si="11"/>
        <v>125000000</v>
      </c>
      <c r="H46" s="1127"/>
      <c r="I46" s="1148">
        <v>60000000</v>
      </c>
      <c r="J46" s="1127"/>
      <c r="K46" s="1127"/>
      <c r="L46" s="1127"/>
      <c r="M46" s="1127"/>
      <c r="N46" s="1148">
        <v>65000000</v>
      </c>
      <c r="O46" s="1127"/>
      <c r="P46" s="1127"/>
      <c r="Q46" s="1127"/>
      <c r="R46" s="1127"/>
      <c r="S46" s="1127"/>
      <c r="T46" s="1128"/>
      <c r="U46" s="764"/>
    </row>
    <row r="47" spans="1:21" s="765" customFormat="1">
      <c r="A47" s="1126"/>
      <c r="B47" s="1163" t="s">
        <v>1613</v>
      </c>
      <c r="C47" s="1162"/>
      <c r="D47" s="1106">
        <v>60000000</v>
      </c>
      <c r="E47" s="1107"/>
      <c r="F47" s="1097">
        <f t="shared" si="14"/>
        <v>130000000</v>
      </c>
      <c r="G47" s="1106">
        <f t="shared" si="11"/>
        <v>130000000</v>
      </c>
      <c r="H47" s="1127"/>
      <c r="I47" s="1127"/>
      <c r="J47" s="1127"/>
      <c r="K47" s="1127"/>
      <c r="L47" s="1127"/>
      <c r="M47" s="1127"/>
      <c r="N47" s="1127"/>
      <c r="O47" s="1127"/>
      <c r="P47" s="1127"/>
      <c r="Q47" s="1127"/>
      <c r="R47" s="1127"/>
      <c r="S47" s="1106">
        <v>130000000</v>
      </c>
      <c r="T47" s="1128"/>
      <c r="U47" s="764"/>
    </row>
    <row r="48" spans="1:21" s="765" customFormat="1">
      <c r="A48" s="1126"/>
      <c r="B48" s="1163" t="s">
        <v>1614</v>
      </c>
      <c r="C48" s="1162"/>
      <c r="D48" s="1106">
        <v>150000000</v>
      </c>
      <c r="E48" s="1107"/>
      <c r="F48" s="1097">
        <f t="shared" si="14"/>
        <v>150000000</v>
      </c>
      <c r="G48" s="1106">
        <f t="shared" si="11"/>
        <v>150000000</v>
      </c>
      <c r="H48" s="1128"/>
      <c r="I48" s="1128"/>
      <c r="J48" s="1128"/>
      <c r="K48" s="1128"/>
      <c r="L48" s="1128"/>
      <c r="M48" s="1128"/>
      <c r="N48" s="1128"/>
      <c r="O48" s="1128"/>
      <c r="P48" s="1128"/>
      <c r="Q48" s="1128"/>
      <c r="R48" s="1128"/>
      <c r="S48" s="1148">
        <v>150000000</v>
      </c>
      <c r="T48" s="1128"/>
      <c r="U48" s="764"/>
    </row>
    <row r="49" spans="1:22" s="202" customFormat="1">
      <c r="A49" s="1114">
        <v>642815</v>
      </c>
      <c r="B49" s="908" t="s">
        <v>1588</v>
      </c>
      <c r="C49" s="906">
        <f>339737986+228000000+325000000</f>
        <v>892737986</v>
      </c>
      <c r="D49" s="903">
        <v>5000000</v>
      </c>
      <c r="E49" s="903">
        <f>'[82]DK2024 (11.24)'!$W$85</f>
        <v>126850303</v>
      </c>
      <c r="F49" s="1202">
        <f t="shared" si="14"/>
        <v>10000000</v>
      </c>
      <c r="G49" s="903">
        <f>F49</f>
        <v>10000000</v>
      </c>
      <c r="H49" s="1106"/>
      <c r="I49" s="1106">
        <v>5000000</v>
      </c>
      <c r="J49" s="1106"/>
      <c r="K49" s="1106"/>
      <c r="L49" s="1106"/>
      <c r="M49" s="1106"/>
      <c r="N49" s="1106"/>
      <c r="O49" s="1106"/>
      <c r="P49" s="1106"/>
      <c r="Q49" s="1106">
        <v>5000000</v>
      </c>
      <c r="R49" s="1106"/>
      <c r="S49" s="1106"/>
      <c r="T49" s="908"/>
      <c r="U49" s="537"/>
    </row>
    <row r="50" spans="1:22" s="202" customFormat="1">
      <c r="A50" s="1114">
        <v>642808</v>
      </c>
      <c r="B50" s="908" t="s">
        <v>378</v>
      </c>
      <c r="C50" s="906">
        <v>12000000</v>
      </c>
      <c r="D50" s="903">
        <f>'[84]PHONG TCHC'!$I$51</f>
        <v>12000000</v>
      </c>
      <c r="E50" s="903">
        <f>'[82]DK2024 (11.24)'!$W$148</f>
        <v>6000000</v>
      </c>
      <c r="F50" s="1989">
        <f t="shared" si="14"/>
        <v>30000000</v>
      </c>
      <c r="G50" s="905">
        <f>F50</f>
        <v>30000000</v>
      </c>
      <c r="H50" s="905">
        <v>2500000</v>
      </c>
      <c r="I50" s="905">
        <v>2500000</v>
      </c>
      <c r="J50" s="905">
        <v>2500000</v>
      </c>
      <c r="K50" s="905">
        <v>2500000</v>
      </c>
      <c r="L50" s="905">
        <v>2500000</v>
      </c>
      <c r="M50" s="905">
        <v>2500000</v>
      </c>
      <c r="N50" s="905">
        <v>2500000</v>
      </c>
      <c r="O50" s="905">
        <v>2500000</v>
      </c>
      <c r="P50" s="905">
        <v>2500000</v>
      </c>
      <c r="Q50" s="905">
        <v>2500000</v>
      </c>
      <c r="R50" s="905">
        <v>2500000</v>
      </c>
      <c r="S50" s="905">
        <v>2500000</v>
      </c>
      <c r="T50" s="908"/>
      <c r="U50" s="537"/>
    </row>
    <row r="51" spans="1:22" s="202" customFormat="1">
      <c r="A51" s="1114">
        <v>11</v>
      </c>
      <c r="B51" s="908" t="s">
        <v>870</v>
      </c>
      <c r="C51" s="903">
        <f>C52+C57</f>
        <v>266662681</v>
      </c>
      <c r="D51" s="903">
        <f>D52+D57</f>
        <v>343000000</v>
      </c>
      <c r="E51" s="903">
        <f>E52+E57</f>
        <v>336383408.19999999</v>
      </c>
      <c r="F51" s="903">
        <f>F52+F57</f>
        <v>381180000</v>
      </c>
      <c r="G51" s="903">
        <f>G52+G57</f>
        <v>360300000</v>
      </c>
      <c r="H51" s="763">
        <f t="shared" ref="H51:S51" si="15">H52+H57</f>
        <v>32660000</v>
      </c>
      <c r="I51" s="763">
        <f t="shared" si="15"/>
        <v>28400000</v>
      </c>
      <c r="J51" s="763">
        <f t="shared" si="15"/>
        <v>29820000</v>
      </c>
      <c r="K51" s="763">
        <f t="shared" si="15"/>
        <v>31240000</v>
      </c>
      <c r="L51" s="763">
        <f t="shared" si="15"/>
        <v>31240000</v>
      </c>
      <c r="M51" s="763">
        <f t="shared" si="15"/>
        <v>29820000</v>
      </c>
      <c r="N51" s="763">
        <f t="shared" si="15"/>
        <v>32660000</v>
      </c>
      <c r="O51" s="763">
        <f t="shared" si="15"/>
        <v>29820000</v>
      </c>
      <c r="P51" s="763">
        <f t="shared" si="15"/>
        <v>31240000</v>
      </c>
      <c r="Q51" s="763">
        <f t="shared" si="15"/>
        <v>36340000</v>
      </c>
      <c r="R51" s="763">
        <f t="shared" si="15"/>
        <v>31600000</v>
      </c>
      <c r="S51" s="763">
        <f t="shared" si="15"/>
        <v>36340000</v>
      </c>
      <c r="T51" s="908"/>
      <c r="U51" s="537"/>
    </row>
    <row r="52" spans="1:22">
      <c r="A52" s="1123"/>
      <c r="B52" s="907" t="s">
        <v>506</v>
      </c>
      <c r="C52" s="904">
        <f>SUM(C53:C56)</f>
        <v>266662681</v>
      </c>
      <c r="D52" s="904">
        <f>SUM(D53:D56)</f>
        <v>343000000</v>
      </c>
      <c r="E52" s="904">
        <f>SUM(E53:E56)</f>
        <v>336383408.19999999</v>
      </c>
      <c r="F52" s="904">
        <f>SUM(F53:F56)</f>
        <v>381180000</v>
      </c>
      <c r="G52" s="904">
        <f>SUM(G53:G56)</f>
        <v>360300000</v>
      </c>
      <c r="H52" s="1207">
        <f t="shared" ref="H52:S52" si="16">SUM(H53:H56)</f>
        <v>32660000</v>
      </c>
      <c r="I52" s="1207">
        <f t="shared" si="16"/>
        <v>28400000</v>
      </c>
      <c r="J52" s="1207">
        <f t="shared" si="16"/>
        <v>29820000</v>
      </c>
      <c r="K52" s="1207">
        <f t="shared" si="16"/>
        <v>31240000</v>
      </c>
      <c r="L52" s="1207">
        <f t="shared" si="16"/>
        <v>31240000</v>
      </c>
      <c r="M52" s="1207">
        <f t="shared" si="16"/>
        <v>29820000</v>
      </c>
      <c r="N52" s="1207">
        <f t="shared" si="16"/>
        <v>32660000</v>
      </c>
      <c r="O52" s="1207">
        <f t="shared" si="16"/>
        <v>29820000</v>
      </c>
      <c r="P52" s="1207">
        <f t="shared" si="16"/>
        <v>31240000</v>
      </c>
      <c r="Q52" s="1207">
        <f t="shared" si="16"/>
        <v>36340000</v>
      </c>
      <c r="R52" s="1207">
        <f t="shared" si="16"/>
        <v>31600000</v>
      </c>
      <c r="S52" s="1207">
        <f t="shared" si="16"/>
        <v>36340000</v>
      </c>
      <c r="T52" s="907"/>
      <c r="U52" s="538"/>
    </row>
    <row r="53" spans="1:22" s="233" customFormat="1" ht="14.4">
      <c r="A53" s="2028">
        <v>627832</v>
      </c>
      <c r="B53" s="1124" t="s">
        <v>693</v>
      </c>
      <c r="C53" s="1105">
        <v>19774976</v>
      </c>
      <c r="D53" s="183">
        <v>21000000</v>
      </c>
      <c r="E53" s="902">
        <f>'[82]DK2024 (11.24)'!$W$135</f>
        <v>24821792.199999999</v>
      </c>
      <c r="F53" s="1115">
        <f t="shared" ref="F53:F58" si="17">SUM(H53:S53)</f>
        <v>52200000</v>
      </c>
      <c r="G53" s="902">
        <f>F53*60%</f>
        <v>31320000</v>
      </c>
      <c r="H53" s="1224">
        <v>4600000</v>
      </c>
      <c r="I53" s="1224">
        <v>4000000</v>
      </c>
      <c r="J53" s="1224">
        <v>4200000</v>
      </c>
      <c r="K53" s="1224">
        <v>4400000</v>
      </c>
      <c r="L53" s="1224">
        <v>4400000</v>
      </c>
      <c r="M53" s="1224">
        <v>4200000</v>
      </c>
      <c r="N53" s="1224">
        <v>4600000</v>
      </c>
      <c r="O53" s="1224">
        <v>4200000</v>
      </c>
      <c r="P53" s="1224">
        <v>4400000</v>
      </c>
      <c r="Q53" s="1224">
        <v>4600000</v>
      </c>
      <c r="R53" s="1224">
        <v>4000000</v>
      </c>
      <c r="S53" s="1224">
        <v>4600000</v>
      </c>
      <c r="T53" s="902"/>
      <c r="U53" s="539"/>
    </row>
    <row r="54" spans="1:22" s="233" customFormat="1" ht="14.4">
      <c r="A54" s="2028">
        <v>627831</v>
      </c>
      <c r="B54" s="1124" t="s">
        <v>728</v>
      </c>
      <c r="C54" s="1104"/>
      <c r="D54" s="183">
        <v>17500000</v>
      </c>
      <c r="E54" s="902">
        <f>'[84]PHONG TCHC'!I55</f>
        <v>0</v>
      </c>
      <c r="F54" s="1115">
        <f t="shared" si="17"/>
        <v>10560000</v>
      </c>
      <c r="G54" s="902">
        <f>F54</f>
        <v>10560000</v>
      </c>
      <c r="H54" s="1164"/>
      <c r="I54" s="1164"/>
      <c r="J54" s="1164"/>
      <c r="K54" s="1164"/>
      <c r="L54" s="1164"/>
      <c r="M54" s="1164"/>
      <c r="N54" s="1164"/>
      <c r="O54" s="1164"/>
      <c r="P54" s="1164"/>
      <c r="Q54" s="1164">
        <v>3680000</v>
      </c>
      <c r="R54" s="1164">
        <v>3200000</v>
      </c>
      <c r="S54" s="1164">
        <v>3680000</v>
      </c>
      <c r="T54" s="902"/>
      <c r="U54" s="539"/>
    </row>
    <row r="55" spans="1:22" s="233" customFormat="1" ht="14.4">
      <c r="A55" s="2028">
        <v>627831</v>
      </c>
      <c r="B55" s="1124" t="s">
        <v>1407</v>
      </c>
      <c r="C55" s="1104"/>
      <c r="D55" s="183">
        <v>24500000</v>
      </c>
      <c r="E55" s="902">
        <f>'[84]PHONG TCHC'!I56</f>
        <v>0</v>
      </c>
      <c r="F55" s="1115">
        <f t="shared" si="17"/>
        <v>0</v>
      </c>
      <c r="G55" s="902">
        <f>F55*70%</f>
        <v>0</v>
      </c>
      <c r="H55" s="1224"/>
      <c r="I55" s="1224"/>
      <c r="J55" s="1224"/>
      <c r="K55" s="1224"/>
      <c r="L55" s="1224"/>
      <c r="M55" s="1224"/>
      <c r="N55" s="1224"/>
      <c r="O55" s="1224"/>
      <c r="P55" s="1224"/>
      <c r="Q55" s="1224"/>
      <c r="R55" s="1224"/>
      <c r="S55" s="1224"/>
      <c r="T55" s="902"/>
      <c r="U55" s="539"/>
    </row>
    <row r="56" spans="1:22" s="233" customFormat="1" ht="14.4">
      <c r="A56" s="2028">
        <v>627831</v>
      </c>
      <c r="B56" s="1124" t="s">
        <v>694</v>
      </c>
      <c r="C56" s="1105">
        <v>246887705</v>
      </c>
      <c r="D56" s="183">
        <v>280000000</v>
      </c>
      <c r="E56" s="1164">
        <f>'[82]DK2024 (11.24)'!$W$137</f>
        <v>311561616</v>
      </c>
      <c r="F56" s="1115">
        <f t="shared" si="17"/>
        <v>318420000</v>
      </c>
      <c r="G56" s="902">
        <f>F56</f>
        <v>318420000</v>
      </c>
      <c r="H56" s="1164">
        <v>28060000</v>
      </c>
      <c r="I56" s="1164">
        <v>24400000</v>
      </c>
      <c r="J56" s="1164">
        <v>25620000</v>
      </c>
      <c r="K56" s="1164">
        <v>26840000</v>
      </c>
      <c r="L56" s="1164">
        <v>26840000</v>
      </c>
      <c r="M56" s="1164">
        <v>25620000</v>
      </c>
      <c r="N56" s="1164">
        <v>28060000</v>
      </c>
      <c r="O56" s="1164">
        <v>25620000</v>
      </c>
      <c r="P56" s="1164">
        <v>26840000</v>
      </c>
      <c r="Q56" s="1164">
        <v>28060000</v>
      </c>
      <c r="R56" s="1164">
        <v>24400000</v>
      </c>
      <c r="S56" s="1164">
        <v>28060000</v>
      </c>
      <c r="T56" s="1125"/>
      <c r="U56" s="539"/>
    </row>
    <row r="57" spans="1:22" s="765" customFormat="1">
      <c r="A57" s="1126"/>
      <c r="B57" s="1127" t="s">
        <v>703</v>
      </c>
      <c r="C57" s="1106">
        <v>0</v>
      </c>
      <c r="D57" s="767">
        <v>0</v>
      </c>
      <c r="E57" s="904">
        <f>'[84]PHONG TCHC'!I58</f>
        <v>0</v>
      </c>
      <c r="F57" s="1097">
        <f t="shared" si="17"/>
        <v>0</v>
      </c>
      <c r="G57" s="1106">
        <f>F57</f>
        <v>0</v>
      </c>
      <c r="H57" s="1106"/>
      <c r="I57" s="1106"/>
      <c r="J57" s="1106"/>
      <c r="K57" s="1106"/>
      <c r="L57" s="1106"/>
      <c r="M57" s="1106"/>
      <c r="N57" s="1106"/>
      <c r="O57" s="1106"/>
      <c r="P57" s="1106"/>
      <c r="Q57" s="1106"/>
      <c r="R57" s="1106"/>
      <c r="S57" s="1106"/>
      <c r="T57" s="1128"/>
      <c r="U57" s="764"/>
    </row>
    <row r="58" spans="1:22" s="765" customFormat="1">
      <c r="A58" s="1126">
        <v>642711</v>
      </c>
      <c r="B58" s="1128" t="s">
        <v>379</v>
      </c>
      <c r="C58" s="1162">
        <v>317187909</v>
      </c>
      <c r="D58" s="905">
        <v>200000000</v>
      </c>
      <c r="E58" s="1106">
        <f>'[82]DK2024 (11.24)'!$W$68</f>
        <v>1508989009</v>
      </c>
      <c r="F58" s="1097">
        <f t="shared" si="17"/>
        <v>0</v>
      </c>
      <c r="G58" s="905">
        <f>F58</f>
        <v>0</v>
      </c>
      <c r="H58" s="905"/>
      <c r="I58" s="905"/>
      <c r="J58" s="905"/>
      <c r="K58" s="905"/>
      <c r="L58" s="905"/>
      <c r="M58" s="905"/>
      <c r="N58" s="905"/>
      <c r="O58" s="905"/>
      <c r="P58" s="905"/>
      <c r="Q58" s="905"/>
      <c r="R58" s="905"/>
      <c r="S58" s="905"/>
      <c r="T58" s="1128"/>
      <c r="U58" s="764"/>
    </row>
    <row r="59" spans="1:22" s="768" customFormat="1">
      <c r="A59" s="1126">
        <v>13</v>
      </c>
      <c r="B59" s="1128" t="s">
        <v>380</v>
      </c>
      <c r="C59" s="905">
        <f>C61+SUM(C64:C65)+C70</f>
        <v>33996896263</v>
      </c>
      <c r="D59" s="905">
        <f>D61+SUM(D64:D65)+D71+D70</f>
        <v>34544019863</v>
      </c>
      <c r="E59" s="2102">
        <f>E61+SUM(E64:E65)+E71+E70</f>
        <v>37624835802</v>
      </c>
      <c r="F59" s="905">
        <f>F61+SUM(F64:F65)+F71+F70</f>
        <v>41990439670</v>
      </c>
      <c r="G59" s="905">
        <f>G61+SUM(G64:G65)+G71+G70</f>
        <v>41018876350</v>
      </c>
      <c r="H59" s="763">
        <f t="shared" ref="H59:S59" si="18">H61+SUM(H64:H65)+H71+H70</f>
        <v>3239947337.083333</v>
      </c>
      <c r="I59" s="763">
        <f t="shared" si="18"/>
        <v>3239947337.083333</v>
      </c>
      <c r="J59" s="763">
        <f t="shared" si="18"/>
        <v>3239947337.083333</v>
      </c>
      <c r="K59" s="763">
        <f t="shared" si="18"/>
        <v>3239947337.083333</v>
      </c>
      <c r="L59" s="763">
        <f t="shared" si="18"/>
        <v>3239947337.083333</v>
      </c>
      <c r="M59" s="763">
        <f t="shared" si="18"/>
        <v>3239947337.083333</v>
      </c>
      <c r="N59" s="763">
        <f t="shared" si="18"/>
        <v>3239947337.083333</v>
      </c>
      <c r="O59" s="763">
        <f t="shared" si="18"/>
        <v>3239947337.083333</v>
      </c>
      <c r="P59" s="763">
        <f t="shared" si="18"/>
        <v>3239947337.083333</v>
      </c>
      <c r="Q59" s="763">
        <f t="shared" si="18"/>
        <v>3510304545.4166665</v>
      </c>
      <c r="R59" s="763">
        <f t="shared" si="18"/>
        <v>3510304545.4166665</v>
      </c>
      <c r="S59" s="763">
        <f t="shared" si="18"/>
        <v>5810304545.4166641</v>
      </c>
      <c r="T59" s="2074"/>
      <c r="U59" s="1169"/>
    </row>
    <row r="60" spans="1:22" s="768" customFormat="1">
      <c r="A60" s="1145"/>
      <c r="B60" s="1127" t="s">
        <v>381</v>
      </c>
      <c r="C60" s="1106"/>
      <c r="D60" s="1106">
        <v>0</v>
      </c>
      <c r="E60" s="2103"/>
      <c r="F60" s="1164"/>
      <c r="G60" s="1106">
        <f>F60</f>
        <v>0</v>
      </c>
      <c r="H60" s="1106"/>
      <c r="I60" s="1106"/>
      <c r="J60" s="1106"/>
      <c r="K60" s="1106"/>
      <c r="L60" s="1106"/>
      <c r="M60" s="1106"/>
      <c r="N60" s="1106"/>
      <c r="O60" s="1106"/>
      <c r="P60" s="1106"/>
      <c r="Q60" s="1106"/>
      <c r="R60" s="1106"/>
      <c r="S60" s="1106"/>
      <c r="T60" s="1106"/>
      <c r="U60" s="764"/>
    </row>
    <row r="61" spans="1:22" s="768" customFormat="1">
      <c r="A61" s="1145">
        <v>64213</v>
      </c>
      <c r="B61" s="1127" t="s">
        <v>830</v>
      </c>
      <c r="C61" s="1106">
        <f>C62+C63</f>
        <v>3979200000</v>
      </c>
      <c r="D61" s="1107">
        <v>3340200000</v>
      </c>
      <c r="E61" s="2104">
        <f>E62+E63</f>
        <v>3787500000</v>
      </c>
      <c r="F61" s="1148">
        <f>F62+F63</f>
        <v>4345200000</v>
      </c>
      <c r="G61" s="1107">
        <f>G62+G63</f>
        <v>4345200000</v>
      </c>
      <c r="H61" s="2053">
        <f t="shared" ref="H61:S61" si="19">H62+H63</f>
        <v>362100000</v>
      </c>
      <c r="I61" s="2053">
        <f t="shared" si="19"/>
        <v>362100000</v>
      </c>
      <c r="J61" s="2053">
        <f t="shared" si="19"/>
        <v>362100000</v>
      </c>
      <c r="K61" s="2053">
        <f t="shared" si="19"/>
        <v>362100000</v>
      </c>
      <c r="L61" s="2053">
        <f t="shared" si="19"/>
        <v>362100000</v>
      </c>
      <c r="M61" s="2053">
        <f t="shared" si="19"/>
        <v>362100000</v>
      </c>
      <c r="N61" s="2053">
        <f t="shared" si="19"/>
        <v>362100000</v>
      </c>
      <c r="O61" s="2053">
        <f t="shared" si="19"/>
        <v>362100000</v>
      </c>
      <c r="P61" s="2053">
        <f t="shared" si="19"/>
        <v>362100000</v>
      </c>
      <c r="Q61" s="2053">
        <f t="shared" si="19"/>
        <v>362100000</v>
      </c>
      <c r="R61" s="2053">
        <f t="shared" si="19"/>
        <v>362100000</v>
      </c>
      <c r="S61" s="2053">
        <f t="shared" si="19"/>
        <v>362100000</v>
      </c>
      <c r="T61" s="1145"/>
      <c r="U61" s="1169"/>
    </row>
    <row r="62" spans="1:22" s="778" customFormat="1" ht="15" customHeight="1">
      <c r="A62" s="2029"/>
      <c r="B62" s="1167" t="s">
        <v>509</v>
      </c>
      <c r="C62" s="1164">
        <v>145200000</v>
      </c>
      <c r="D62" s="1164">
        <v>145200000</v>
      </c>
      <c r="E62" s="2104">
        <v>145200000</v>
      </c>
      <c r="F62" s="2053">
        <f>SUM(H62:S62)</f>
        <v>145200000</v>
      </c>
      <c r="G62" s="1164">
        <f>F62</f>
        <v>145200000</v>
      </c>
      <c r="H62" s="1164">
        <v>12100000</v>
      </c>
      <c r="I62" s="1164">
        <v>12100000</v>
      </c>
      <c r="J62" s="1164">
        <v>12100000</v>
      </c>
      <c r="K62" s="1164">
        <v>12100000</v>
      </c>
      <c r="L62" s="1164">
        <v>12100000</v>
      </c>
      <c r="M62" s="1164">
        <v>12100000</v>
      </c>
      <c r="N62" s="1164">
        <v>12100000</v>
      </c>
      <c r="O62" s="1164">
        <v>12100000</v>
      </c>
      <c r="P62" s="1164">
        <v>12100000</v>
      </c>
      <c r="Q62" s="1164">
        <v>12100000</v>
      </c>
      <c r="R62" s="1164">
        <v>12100000</v>
      </c>
      <c r="S62" s="1164">
        <v>12100000</v>
      </c>
      <c r="T62" s="1221"/>
      <c r="U62" s="2075"/>
    </row>
    <row r="63" spans="1:22" s="778" customFormat="1" ht="15.75" customHeight="1">
      <c r="A63" s="2029"/>
      <c r="B63" s="1167" t="s">
        <v>508</v>
      </c>
      <c r="C63" s="2053">
        <v>3834000000</v>
      </c>
      <c r="D63" s="1164">
        <v>3195000000</v>
      </c>
      <c r="E63" s="2105">
        <f>'[82]DK2024 (11.24)'!$W$52-E62</f>
        <v>3642300000</v>
      </c>
      <c r="F63" s="2053">
        <f>SUM(H63:S63)</f>
        <v>4200000000</v>
      </c>
      <c r="G63" s="1164">
        <f>F63</f>
        <v>4200000000</v>
      </c>
      <c r="H63" s="1164">
        <v>350000000</v>
      </c>
      <c r="I63" s="1164">
        <v>350000000</v>
      </c>
      <c r="J63" s="1164">
        <v>350000000</v>
      </c>
      <c r="K63" s="1164">
        <v>350000000</v>
      </c>
      <c r="L63" s="1164">
        <v>350000000</v>
      </c>
      <c r="M63" s="1164">
        <v>350000000</v>
      </c>
      <c r="N63" s="1164">
        <v>350000000</v>
      </c>
      <c r="O63" s="1164">
        <v>350000000</v>
      </c>
      <c r="P63" s="1164">
        <v>350000000</v>
      </c>
      <c r="Q63" s="1164">
        <v>350000000</v>
      </c>
      <c r="R63" s="1164">
        <v>350000000</v>
      </c>
      <c r="S63" s="1164">
        <v>350000000</v>
      </c>
      <c r="T63" s="1221"/>
      <c r="U63" s="2076"/>
      <c r="V63" s="2077"/>
    </row>
    <row r="64" spans="1:22" s="2293" customFormat="1">
      <c r="A64" s="2286">
        <v>64211</v>
      </c>
      <c r="B64" s="2287" t="s">
        <v>382</v>
      </c>
      <c r="C64" s="2285">
        <v>10218012480</v>
      </c>
      <c r="D64" s="2288">
        <v>10128784580</v>
      </c>
      <c r="E64" s="2289">
        <f>'[82]DK2024 (11.24)'!$W$51</f>
        <v>10522768815</v>
      </c>
      <c r="F64" s="2285">
        <f>SUM(H64:S64)</f>
        <v>11130000000</v>
      </c>
      <c r="G64" s="2288">
        <f>F64</f>
        <v>11130000000</v>
      </c>
      <c r="H64" s="2288">
        <v>877500000</v>
      </c>
      <c r="I64" s="2288">
        <v>877500000</v>
      </c>
      <c r="J64" s="2288">
        <v>877500000</v>
      </c>
      <c r="K64" s="2288">
        <v>877500000</v>
      </c>
      <c r="L64" s="2288">
        <v>877500000</v>
      </c>
      <c r="M64" s="2288">
        <v>877500000</v>
      </c>
      <c r="N64" s="2288">
        <v>877500000</v>
      </c>
      <c r="O64" s="2288">
        <v>877500000</v>
      </c>
      <c r="P64" s="2288">
        <v>877500000</v>
      </c>
      <c r="Q64" s="2288">
        <v>877500000</v>
      </c>
      <c r="R64" s="2288">
        <v>877500000</v>
      </c>
      <c r="S64" s="2288">
        <f>877500000+50000000+50000000+500000000</f>
        <v>1477500000</v>
      </c>
      <c r="T64" s="2290"/>
      <c r="U64" s="2291"/>
      <c r="V64" s="2292"/>
    </row>
    <row r="65" spans="1:21" s="2295" customFormat="1">
      <c r="A65" s="2286"/>
      <c r="B65" s="2287" t="s">
        <v>383</v>
      </c>
      <c r="C65" s="2288">
        <f>SUM(C66:C69)</f>
        <v>19763683783</v>
      </c>
      <c r="D65" s="2288">
        <v>21075035283</v>
      </c>
      <c r="E65" s="2294">
        <f>SUM(E66:E69)</f>
        <v>23278566987</v>
      </c>
      <c r="F65" s="2288">
        <f>SUM(F66:F69)</f>
        <v>26515239670</v>
      </c>
      <c r="G65" s="2288">
        <f>SUM(G66:G69)</f>
        <v>25543676350</v>
      </c>
      <c r="H65" s="2288">
        <f>SUM(H66:H69)</f>
        <v>2000347337.0833333</v>
      </c>
      <c r="I65" s="2288">
        <f t="shared" ref="I65:R65" si="20">SUM(I66:I69)</f>
        <v>2000347337.0833333</v>
      </c>
      <c r="J65" s="2288">
        <f t="shared" si="20"/>
        <v>2000347337.0833333</v>
      </c>
      <c r="K65" s="2288">
        <f t="shared" si="20"/>
        <v>2000347337.0833333</v>
      </c>
      <c r="L65" s="2288">
        <f t="shared" si="20"/>
        <v>2000347337.0833333</v>
      </c>
      <c r="M65" s="2288">
        <f t="shared" si="20"/>
        <v>2000347337.0833333</v>
      </c>
      <c r="N65" s="2288">
        <f t="shared" si="20"/>
        <v>2000347337.0833333</v>
      </c>
      <c r="O65" s="2288">
        <f t="shared" si="20"/>
        <v>2000347337.0833333</v>
      </c>
      <c r="P65" s="2288">
        <f t="shared" si="20"/>
        <v>2000347337.0833333</v>
      </c>
      <c r="Q65" s="2288">
        <f t="shared" si="20"/>
        <v>2270704545.4166665</v>
      </c>
      <c r="R65" s="2288">
        <f t="shared" si="20"/>
        <v>2270704545.4166665</v>
      </c>
      <c r="S65" s="2288">
        <f>SUM(S66:S69)</f>
        <v>3970704545.4166636</v>
      </c>
      <c r="T65" s="2286"/>
      <c r="U65" s="2291"/>
    </row>
    <row r="66" spans="1:21" s="778" customFormat="1">
      <c r="A66" s="2029">
        <v>6223</v>
      </c>
      <c r="B66" s="1167" t="s">
        <v>693</v>
      </c>
      <c r="C66" s="2053">
        <v>1320000000</v>
      </c>
      <c r="D66" s="1164">
        <v>1399775538</v>
      </c>
      <c r="E66" s="2103">
        <f>'[82]DK2024 (11.24)'!$W$48</f>
        <v>1548844627</v>
      </c>
      <c r="F66" s="2053">
        <f>SUM(H66:S66)</f>
        <v>2428908300</v>
      </c>
      <c r="G66" s="1164">
        <f>F66*60%</f>
        <v>1457344980</v>
      </c>
      <c r="H66" s="1164">
        <v>202409025</v>
      </c>
      <c r="I66" s="1164">
        <v>202409025</v>
      </c>
      <c r="J66" s="1164">
        <v>202409025</v>
      </c>
      <c r="K66" s="1164">
        <v>202409025</v>
      </c>
      <c r="L66" s="1164">
        <v>202409025</v>
      </c>
      <c r="M66" s="1164">
        <v>202409025</v>
      </c>
      <c r="N66" s="1164">
        <v>202409025</v>
      </c>
      <c r="O66" s="1164">
        <v>202409025</v>
      </c>
      <c r="P66" s="1164">
        <v>202409025</v>
      </c>
      <c r="Q66" s="1164">
        <v>202409025</v>
      </c>
      <c r="R66" s="1164">
        <v>202409025</v>
      </c>
      <c r="S66" s="1164">
        <v>202409025</v>
      </c>
      <c r="T66" s="1164"/>
      <c r="U66" s="1222"/>
    </row>
    <row r="67" spans="1:21" s="778" customFormat="1" ht="14.4">
      <c r="A67" s="2029">
        <v>6221</v>
      </c>
      <c r="B67" s="1167" t="s">
        <v>728</v>
      </c>
      <c r="C67" s="2078"/>
      <c r="D67" s="1164">
        <v>663663475</v>
      </c>
      <c r="E67" s="2103"/>
      <c r="F67" s="2053">
        <f>SUM(H67:S67)</f>
        <v>811071625</v>
      </c>
      <c r="G67" s="1164">
        <f>F67</f>
        <v>811071625</v>
      </c>
      <c r="H67" s="1164"/>
      <c r="I67" s="1164"/>
      <c r="J67" s="1164"/>
      <c r="K67" s="1164"/>
      <c r="L67" s="1164"/>
      <c r="M67" s="1164"/>
      <c r="N67" s="1164"/>
      <c r="O67" s="1164"/>
      <c r="P67" s="1164"/>
      <c r="Q67" s="1164">
        <v>270357208.33333331</v>
      </c>
      <c r="R67" s="1164">
        <v>270357208.33333331</v>
      </c>
      <c r="S67" s="1164">
        <v>270357208.33333331</v>
      </c>
      <c r="T67" s="1204"/>
      <c r="U67" s="1222"/>
    </row>
    <row r="68" spans="1:21" s="778" customFormat="1" ht="14.4">
      <c r="A68" s="2029">
        <v>6221</v>
      </c>
      <c r="B68" s="1167" t="s">
        <v>1407</v>
      </c>
      <c r="C68" s="2078"/>
      <c r="D68" s="1164">
        <v>0</v>
      </c>
      <c r="E68" s="2103"/>
      <c r="F68" s="2053">
        <f>SUM(H68:S68)</f>
        <v>0</v>
      </c>
      <c r="G68" s="1164">
        <f>F68*70%</f>
        <v>0</v>
      </c>
      <c r="H68" s="1164"/>
      <c r="I68" s="1164"/>
      <c r="J68" s="1164"/>
      <c r="K68" s="1164"/>
      <c r="L68" s="1164"/>
      <c r="M68" s="1164"/>
      <c r="N68" s="1164"/>
      <c r="O68" s="1164"/>
      <c r="P68" s="1164"/>
      <c r="Q68" s="1164"/>
      <c r="R68" s="1164"/>
      <c r="S68" s="1164"/>
      <c r="T68" s="1219"/>
      <c r="U68" s="1222"/>
    </row>
    <row r="69" spans="1:21" s="2300" customFormat="1">
      <c r="A69" s="2296">
        <v>6221</v>
      </c>
      <c r="B69" s="2297" t="s">
        <v>694</v>
      </c>
      <c r="C69" s="2298">
        <v>18443683783</v>
      </c>
      <c r="D69" s="2199">
        <v>19011596270</v>
      </c>
      <c r="E69" s="2106">
        <f>'[82]DK2024 (11.24)'!$W$47</f>
        <v>21729722360</v>
      </c>
      <c r="F69" s="2298">
        <f>SUM(H69:S69)</f>
        <v>23275259745</v>
      </c>
      <c r="G69" s="2199">
        <f>F69</f>
        <v>23275259745</v>
      </c>
      <c r="H69" s="2199">
        <v>1797938312.0833333</v>
      </c>
      <c r="I69" s="2199">
        <v>1797938312.0833333</v>
      </c>
      <c r="J69" s="2199">
        <v>1797938312.0833333</v>
      </c>
      <c r="K69" s="2199">
        <v>1797938312.0833333</v>
      </c>
      <c r="L69" s="2199">
        <v>1797938312.0833333</v>
      </c>
      <c r="M69" s="2199">
        <v>1797938312.0833333</v>
      </c>
      <c r="N69" s="2199">
        <v>1797938312.0833333</v>
      </c>
      <c r="O69" s="2199">
        <v>1797938312.0833333</v>
      </c>
      <c r="P69" s="2199">
        <v>1797938312.0833333</v>
      </c>
      <c r="Q69" s="2199">
        <v>1797938312.0833333</v>
      </c>
      <c r="R69" s="2199">
        <v>1797938312.0833333</v>
      </c>
      <c r="S69" s="2199">
        <f>1797938312.08333+200000000+1500000000</f>
        <v>3497938312.0833302</v>
      </c>
      <c r="T69" s="2199"/>
      <c r="U69" s="2299"/>
    </row>
    <row r="70" spans="1:21" s="778" customFormat="1">
      <c r="A70" s="2029">
        <v>6227</v>
      </c>
      <c r="B70" s="1167" t="s">
        <v>867</v>
      </c>
      <c r="C70" s="2053">
        <v>36000000</v>
      </c>
      <c r="D70" s="1164">
        <v>0</v>
      </c>
      <c r="E70" s="2103">
        <f>'[82]DK2024 (11.24)'!$W$50</f>
        <v>36000000</v>
      </c>
      <c r="F70" s="2053">
        <f>SUM(H70:S70)</f>
        <v>0</v>
      </c>
      <c r="G70" s="1164">
        <f>F70</f>
        <v>0</v>
      </c>
      <c r="H70" s="1106"/>
      <c r="I70" s="1106"/>
      <c r="J70" s="1106"/>
      <c r="K70" s="1106"/>
      <c r="L70" s="1106"/>
      <c r="M70" s="1106"/>
      <c r="N70" s="1106"/>
      <c r="O70" s="1106"/>
      <c r="P70" s="1106"/>
      <c r="Q70" s="1106"/>
      <c r="R70" s="1106"/>
      <c r="S70" s="1106"/>
      <c r="T70" s="1164"/>
      <c r="U70" s="1222"/>
    </row>
    <row r="71" spans="1:21" s="2248" customFormat="1">
      <c r="A71" s="2249"/>
      <c r="B71" s="2250" t="s">
        <v>1488</v>
      </c>
      <c r="C71" s="2247">
        <v>0</v>
      </c>
      <c r="D71" s="2247">
        <v>0</v>
      </c>
      <c r="E71" s="2251"/>
      <c r="F71" s="2251"/>
      <c r="G71" s="2247">
        <f>F71</f>
        <v>0</v>
      </c>
      <c r="H71" s="2252"/>
      <c r="I71" s="2252"/>
      <c r="J71" s="2252"/>
      <c r="K71" s="2252"/>
      <c r="L71" s="2252"/>
      <c r="M71" s="2252"/>
      <c r="N71" s="2252"/>
      <c r="O71" s="2252"/>
      <c r="P71" s="2252"/>
      <c r="Q71" s="2252"/>
      <c r="R71" s="2252"/>
      <c r="S71" s="2252"/>
      <c r="T71" s="2247"/>
      <c r="U71" s="2253"/>
    </row>
    <row r="72" spans="1:21" s="811" customFormat="1" ht="13.95" customHeight="1">
      <c r="A72" s="1131">
        <v>64217</v>
      </c>
      <c r="B72" s="1132" t="s">
        <v>1348</v>
      </c>
      <c r="C72" s="1113"/>
      <c r="D72" s="1113">
        <f>C72</f>
        <v>0</v>
      </c>
      <c r="E72" s="906">
        <f>'[82]DK2024 (11.24)'!$W$158</f>
        <v>2131045288</v>
      </c>
      <c r="F72" s="906">
        <f>SUM(H72:S72)</f>
        <v>1130000000</v>
      </c>
      <c r="G72" s="1113">
        <f>F72</f>
        <v>1130000000</v>
      </c>
      <c r="H72" s="905"/>
      <c r="I72" s="905"/>
      <c r="J72" s="905"/>
      <c r="K72" s="905"/>
      <c r="L72" s="905"/>
      <c r="M72" s="905"/>
      <c r="N72" s="905"/>
      <c r="O72" s="905"/>
      <c r="P72" s="905"/>
      <c r="Q72" s="905"/>
      <c r="R72" s="905"/>
      <c r="S72" s="905">
        <v>1130000000</v>
      </c>
      <c r="T72" s="1113"/>
      <c r="U72" s="810"/>
    </row>
    <row r="73" spans="1:21" s="736" customFormat="1">
      <c r="A73" s="1131">
        <v>15</v>
      </c>
      <c r="B73" s="1133" t="s">
        <v>384</v>
      </c>
      <c r="C73" s="1134">
        <f>C75+C76+C77</f>
        <v>2144553342.2</v>
      </c>
      <c r="D73" s="1134">
        <f>D75+D76+D77</f>
        <v>2331035963.1999998</v>
      </c>
      <c r="E73" s="1134">
        <f>E75+E76+E77</f>
        <v>2949956973</v>
      </c>
      <c r="F73" s="1134">
        <f>F75+F76+F77</f>
        <v>2489003244</v>
      </c>
      <c r="G73" s="1134">
        <f>G75+G76+G77</f>
        <v>2420938447.1999998</v>
      </c>
      <c r="H73" s="905">
        <f t="shared" ref="H73:S73" si="21">SUM(H75:H81)</f>
        <v>204026595.5</v>
      </c>
      <c r="I73" s="905">
        <f t="shared" si="21"/>
        <v>204026595.5</v>
      </c>
      <c r="J73" s="905">
        <f t="shared" si="21"/>
        <v>204026595.5</v>
      </c>
      <c r="K73" s="905">
        <f t="shared" si="21"/>
        <v>204026595.5</v>
      </c>
      <c r="L73" s="905">
        <f t="shared" si="21"/>
        <v>204026595.5</v>
      </c>
      <c r="M73" s="905">
        <f t="shared" si="21"/>
        <v>204026595.5</v>
      </c>
      <c r="N73" s="905">
        <f t="shared" si="21"/>
        <v>204026595.5</v>
      </c>
      <c r="O73" s="905">
        <f t="shared" si="21"/>
        <v>204026595.5</v>
      </c>
      <c r="P73" s="905">
        <f t="shared" si="21"/>
        <v>204026595.5</v>
      </c>
      <c r="Q73" s="905">
        <f>SUM(Q75:Q81)</f>
        <v>217587961.5</v>
      </c>
      <c r="R73" s="905">
        <f t="shared" si="21"/>
        <v>217587961.5</v>
      </c>
      <c r="S73" s="905">
        <f t="shared" si="21"/>
        <v>217587961.5</v>
      </c>
      <c r="T73" s="1135"/>
      <c r="U73" s="735"/>
    </row>
    <row r="74" spans="1:21">
      <c r="A74" s="1123"/>
      <c r="B74" s="1130" t="s">
        <v>381</v>
      </c>
      <c r="C74" s="1096"/>
      <c r="D74" s="904">
        <v>0</v>
      </c>
      <c r="E74" s="904"/>
      <c r="F74" s="904"/>
      <c r="G74" s="904">
        <f>F74</f>
        <v>0</v>
      </c>
      <c r="H74" s="1106"/>
      <c r="I74" s="1106"/>
      <c r="J74" s="1106"/>
      <c r="K74" s="1106"/>
      <c r="L74" s="1106"/>
      <c r="M74" s="1106"/>
      <c r="N74" s="1106"/>
      <c r="O74" s="1106"/>
      <c r="P74" s="1106"/>
      <c r="Q74" s="1106"/>
      <c r="R74" s="1106"/>
      <c r="S74" s="1106"/>
      <c r="T74" s="1136"/>
      <c r="U74" s="538"/>
    </row>
    <row r="75" spans="1:21">
      <c r="A75" s="1123">
        <v>64214</v>
      </c>
      <c r="B75" s="907" t="s">
        <v>695</v>
      </c>
      <c r="C75" s="904">
        <v>140190543</v>
      </c>
      <c r="D75" s="904">
        <v>159519780</v>
      </c>
      <c r="E75" s="904">
        <f>'[82]DK2024 (11.24)'!$W$60</f>
        <v>200527735</v>
      </c>
      <c r="F75" s="1097">
        <f t="shared" ref="F75:F81" si="22">SUM(H75:S75)</f>
        <v>229665618</v>
      </c>
      <c r="G75" s="904">
        <f>F75</f>
        <v>229665618</v>
      </c>
      <c r="H75" s="1106">
        <v>19138801.5</v>
      </c>
      <c r="I75" s="1106">
        <v>19138801.5</v>
      </c>
      <c r="J75" s="1106">
        <v>19138801.5</v>
      </c>
      <c r="K75" s="1106">
        <v>19138801.5</v>
      </c>
      <c r="L75" s="1106">
        <v>19138801.5</v>
      </c>
      <c r="M75" s="1106">
        <v>19138801.5</v>
      </c>
      <c r="N75" s="1106">
        <v>19138801.5</v>
      </c>
      <c r="O75" s="1106">
        <v>19138801.5</v>
      </c>
      <c r="P75" s="1106">
        <v>19138801.5</v>
      </c>
      <c r="Q75" s="1106">
        <v>19138801.5</v>
      </c>
      <c r="R75" s="1106">
        <v>19138801.5</v>
      </c>
      <c r="S75" s="1106">
        <v>19138801.5</v>
      </c>
      <c r="T75" s="1137"/>
      <c r="U75" s="538"/>
    </row>
    <row r="76" spans="1:21" s="202" customFormat="1">
      <c r="A76" s="1123">
        <v>64212</v>
      </c>
      <c r="B76" s="907" t="s">
        <v>696</v>
      </c>
      <c r="C76" s="904">
        <v>626195047</v>
      </c>
      <c r="D76" s="904">
        <v>649114200</v>
      </c>
      <c r="E76" s="904">
        <f>'[82]DK2024 (11.24)'!$W$59</f>
        <v>866693141</v>
      </c>
      <c r="F76" s="1097">
        <f t="shared" si="22"/>
        <v>665603400</v>
      </c>
      <c r="G76" s="904">
        <f>F76</f>
        <v>665603400</v>
      </c>
      <c r="H76" s="1106">
        <v>55466950</v>
      </c>
      <c r="I76" s="1106">
        <v>55466950</v>
      </c>
      <c r="J76" s="1106">
        <v>55466950</v>
      </c>
      <c r="K76" s="1106">
        <v>55466950</v>
      </c>
      <c r="L76" s="1106">
        <v>55466950</v>
      </c>
      <c r="M76" s="1106">
        <v>55466950</v>
      </c>
      <c r="N76" s="1106">
        <v>55466950</v>
      </c>
      <c r="O76" s="1106">
        <v>55466950</v>
      </c>
      <c r="P76" s="1106">
        <v>55466950</v>
      </c>
      <c r="Q76" s="1106">
        <v>55466950</v>
      </c>
      <c r="R76" s="1106">
        <v>55466950</v>
      </c>
      <c r="S76" s="1106">
        <v>55466950</v>
      </c>
      <c r="T76" s="1137"/>
      <c r="U76" s="538"/>
    </row>
    <row r="77" spans="1:21">
      <c r="A77" s="1123"/>
      <c r="B77" s="907" t="s">
        <v>697</v>
      </c>
      <c r="C77" s="904">
        <f>SUM(C78:C81)</f>
        <v>1378167752.2</v>
      </c>
      <c r="D77" s="904">
        <f>SUM(D78:D81)</f>
        <v>1522401983.2</v>
      </c>
      <c r="E77" s="904">
        <f>'[82]DK2024 (11.24)'!$W$54</f>
        <v>1882736097</v>
      </c>
      <c r="F77" s="904">
        <f>SUM(F78:F81)</f>
        <v>1593734226</v>
      </c>
      <c r="G77" s="1096">
        <f>SUM(G78:G81)</f>
        <v>1525669429.2</v>
      </c>
      <c r="H77" s="1106"/>
      <c r="I77" s="1106"/>
      <c r="J77" s="1106"/>
      <c r="K77" s="1106"/>
      <c r="L77" s="1106"/>
      <c r="M77" s="1106"/>
      <c r="N77" s="1106"/>
      <c r="O77" s="1106"/>
      <c r="P77" s="1106"/>
      <c r="Q77" s="1106"/>
      <c r="R77" s="1106"/>
      <c r="S77" s="1106"/>
      <c r="T77" s="1137"/>
      <c r="U77" s="538"/>
    </row>
    <row r="78" spans="1:21" s="236" customFormat="1">
      <c r="A78" s="1118">
        <v>6224</v>
      </c>
      <c r="B78" s="1124" t="s">
        <v>693</v>
      </c>
      <c r="C78" s="902">
        <v>90867181.560000002</v>
      </c>
      <c r="D78" s="902">
        <v>101523895.2</v>
      </c>
      <c r="E78" s="1110"/>
      <c r="F78" s="1115">
        <f t="shared" si="22"/>
        <v>170161992</v>
      </c>
      <c r="G78" s="902">
        <f>F78*60%</f>
        <v>102097195.2</v>
      </c>
      <c r="H78" s="1164">
        <v>14180166</v>
      </c>
      <c r="I78" s="1164">
        <v>14180166</v>
      </c>
      <c r="J78" s="1164">
        <v>14180166</v>
      </c>
      <c r="K78" s="1164">
        <v>14180166</v>
      </c>
      <c r="L78" s="1164">
        <v>14180166</v>
      </c>
      <c r="M78" s="1164">
        <v>14180166</v>
      </c>
      <c r="N78" s="1164">
        <v>14180166</v>
      </c>
      <c r="O78" s="1164">
        <v>14180166</v>
      </c>
      <c r="P78" s="1164">
        <v>14180166</v>
      </c>
      <c r="Q78" s="1164">
        <v>14180166</v>
      </c>
      <c r="R78" s="1164">
        <v>14180166</v>
      </c>
      <c r="S78" s="1164">
        <v>14180166</v>
      </c>
      <c r="T78" s="1138"/>
      <c r="U78" s="1203"/>
    </row>
    <row r="79" spans="1:21" s="236" customFormat="1">
      <c r="A79" s="1118">
        <v>6222</v>
      </c>
      <c r="B79" s="1124" t="s">
        <v>728</v>
      </c>
      <c r="C79" s="1109"/>
      <c r="D79" s="902">
        <v>54245464</v>
      </c>
      <c r="E79" s="1110"/>
      <c r="F79" s="1115">
        <f t="shared" si="22"/>
        <v>40684098</v>
      </c>
      <c r="G79" s="902">
        <f>F79</f>
        <v>40684098</v>
      </c>
      <c r="H79" s="1164"/>
      <c r="I79" s="1164"/>
      <c r="J79" s="1164"/>
      <c r="K79" s="1164"/>
      <c r="L79" s="1164"/>
      <c r="M79" s="1164"/>
      <c r="N79" s="1164"/>
      <c r="O79" s="1164"/>
      <c r="P79" s="1164"/>
      <c r="Q79" s="1164">
        <v>13561366</v>
      </c>
      <c r="R79" s="1164">
        <v>13561366</v>
      </c>
      <c r="S79" s="1164">
        <v>13561366</v>
      </c>
      <c r="T79" s="1104"/>
      <c r="U79" s="1203"/>
    </row>
    <row r="80" spans="1:21" s="236" customFormat="1">
      <c r="A80" s="1118">
        <f>A79</f>
        <v>6222</v>
      </c>
      <c r="B80" s="1124" t="s">
        <v>1407</v>
      </c>
      <c r="C80" s="1109"/>
      <c r="D80" s="902">
        <v>0</v>
      </c>
      <c r="E80" s="1110"/>
      <c r="F80" s="1115">
        <f t="shared" si="22"/>
        <v>0</v>
      </c>
      <c r="G80" s="902">
        <f>F80*70%</f>
        <v>0</v>
      </c>
      <c r="H80" s="1164"/>
      <c r="I80" s="1164"/>
      <c r="J80" s="1164"/>
      <c r="K80" s="1164"/>
      <c r="L80" s="1164"/>
      <c r="M80" s="1164"/>
      <c r="N80" s="1164"/>
      <c r="O80" s="1164"/>
      <c r="P80" s="1164"/>
      <c r="Q80" s="1164"/>
      <c r="R80" s="1164"/>
      <c r="S80" s="1164"/>
      <c r="T80" s="1104"/>
      <c r="U80" s="1203"/>
    </row>
    <row r="81" spans="1:21" s="236" customFormat="1">
      <c r="A81" s="1118">
        <f>A80</f>
        <v>6222</v>
      </c>
      <c r="B81" s="1124" t="s">
        <v>694</v>
      </c>
      <c r="C81" s="902">
        <v>1287300570.6400001</v>
      </c>
      <c r="D81" s="902">
        <v>1366632624</v>
      </c>
      <c r="E81" s="1110"/>
      <c r="F81" s="1115">
        <f t="shared" si="22"/>
        <v>1382888136</v>
      </c>
      <c r="G81" s="902">
        <f>F81</f>
        <v>1382888136</v>
      </c>
      <c r="H81" s="1164">
        <v>115240678</v>
      </c>
      <c r="I81" s="1164">
        <v>115240678</v>
      </c>
      <c r="J81" s="1164">
        <v>115240678</v>
      </c>
      <c r="K81" s="1164">
        <v>115240678</v>
      </c>
      <c r="L81" s="1164">
        <v>115240678</v>
      </c>
      <c r="M81" s="1164">
        <v>115240678</v>
      </c>
      <c r="N81" s="1164">
        <v>115240678</v>
      </c>
      <c r="O81" s="1164">
        <v>115240678</v>
      </c>
      <c r="P81" s="1164">
        <v>115240678</v>
      </c>
      <c r="Q81" s="1164">
        <v>115240678</v>
      </c>
      <c r="R81" s="1164">
        <v>115240678</v>
      </c>
      <c r="S81" s="1164">
        <v>115240678</v>
      </c>
      <c r="T81" s="1172"/>
      <c r="U81" s="1203"/>
    </row>
    <row r="82" spans="1:21">
      <c r="A82" s="1114">
        <v>16</v>
      </c>
      <c r="B82" s="908" t="s">
        <v>385</v>
      </c>
      <c r="C82" s="903">
        <f>SUM(C84:C86)</f>
        <v>327797840</v>
      </c>
      <c r="D82" s="903">
        <f>SUM(D84:D86)</f>
        <v>356229693.12000024</v>
      </c>
      <c r="E82" s="903">
        <f>SUM(E84:E86)</f>
        <v>0</v>
      </c>
      <c r="F82" s="903">
        <f>SUM(F84:F86)</f>
        <v>371284797.60000026</v>
      </c>
      <c r="G82" s="903">
        <f>SUM(G84:G86)</f>
        <v>359616546.72000027</v>
      </c>
      <c r="H82" s="905">
        <f>SUM(H84:H90)</f>
        <v>30359198.400000021</v>
      </c>
      <c r="I82" s="905">
        <f t="shared" ref="I82:S82" si="23">SUM(I84:I90)</f>
        <v>30359198.400000021</v>
      </c>
      <c r="J82" s="905">
        <f t="shared" si="23"/>
        <v>30359198.400000021</v>
      </c>
      <c r="K82" s="905">
        <f t="shared" si="23"/>
        <v>30359198.400000021</v>
      </c>
      <c r="L82" s="905">
        <f t="shared" si="23"/>
        <v>30359198.400000021</v>
      </c>
      <c r="M82" s="905">
        <f t="shared" si="23"/>
        <v>30359198.400000021</v>
      </c>
      <c r="N82" s="905">
        <f t="shared" si="23"/>
        <v>30359198.400000021</v>
      </c>
      <c r="O82" s="905">
        <f t="shared" si="23"/>
        <v>30359198.400000021</v>
      </c>
      <c r="P82" s="905">
        <f t="shared" si="23"/>
        <v>30359198.400000021</v>
      </c>
      <c r="Q82" s="905">
        <f>SUM(Q84:Q90)</f>
        <v>32684004.000000019</v>
      </c>
      <c r="R82" s="905">
        <f t="shared" si="23"/>
        <v>32684004.000000019</v>
      </c>
      <c r="S82" s="905">
        <f t="shared" si="23"/>
        <v>32684004.000000019</v>
      </c>
      <c r="T82" s="1129"/>
      <c r="U82" s="540"/>
    </row>
    <row r="83" spans="1:21">
      <c r="A83" s="1123"/>
      <c r="B83" s="1130" t="s">
        <v>381</v>
      </c>
      <c r="C83" s="1096"/>
      <c r="D83" s="904">
        <v>0</v>
      </c>
      <c r="E83" s="904"/>
      <c r="F83" s="904"/>
      <c r="G83" s="904">
        <f>F83</f>
        <v>0</v>
      </c>
      <c r="H83" s="1106"/>
      <c r="I83" s="1106"/>
      <c r="J83" s="1106"/>
      <c r="K83" s="1106"/>
      <c r="L83" s="1106"/>
      <c r="M83" s="1106"/>
      <c r="N83" s="1106"/>
      <c r="O83" s="1106"/>
      <c r="P83" s="1106"/>
      <c r="Q83" s="1106"/>
      <c r="R83" s="1106"/>
      <c r="S83" s="1106"/>
      <c r="T83" s="1136"/>
      <c r="U83" s="540"/>
    </row>
    <row r="84" spans="1:21">
      <c r="A84" s="1123">
        <v>64214</v>
      </c>
      <c r="B84" s="907" t="s">
        <v>695</v>
      </c>
      <c r="C84" s="1103"/>
      <c r="D84" s="904">
        <v>0</v>
      </c>
      <c r="E84" s="1102"/>
      <c r="F84" s="1102"/>
      <c r="G84" s="904">
        <f>F84</f>
        <v>0</v>
      </c>
      <c r="H84" s="1106"/>
      <c r="I84" s="1106"/>
      <c r="J84" s="1106"/>
      <c r="K84" s="1106"/>
      <c r="L84" s="1106"/>
      <c r="M84" s="1106"/>
      <c r="N84" s="1106"/>
      <c r="O84" s="1106"/>
      <c r="P84" s="1106"/>
      <c r="Q84" s="1106"/>
      <c r="R84" s="1106"/>
      <c r="S84" s="1106"/>
      <c r="T84" s="1137"/>
      <c r="U84" s="802"/>
    </row>
    <row r="85" spans="1:21">
      <c r="A85" s="1123">
        <v>64212</v>
      </c>
      <c r="B85" s="907" t="s">
        <v>696</v>
      </c>
      <c r="C85" s="904">
        <v>100565240</v>
      </c>
      <c r="D85" s="904">
        <v>105243840</v>
      </c>
      <c r="E85" s="1102"/>
      <c r="F85" s="904">
        <v>108070560</v>
      </c>
      <c r="G85" s="904">
        <f>F85</f>
        <v>108070560</v>
      </c>
      <c r="H85" s="1106">
        <v>9005880</v>
      </c>
      <c r="I85" s="1106">
        <v>9005880</v>
      </c>
      <c r="J85" s="1106">
        <v>9005880</v>
      </c>
      <c r="K85" s="1106">
        <v>9005880</v>
      </c>
      <c r="L85" s="1106">
        <v>9005880</v>
      </c>
      <c r="M85" s="1106">
        <v>9005880</v>
      </c>
      <c r="N85" s="1106">
        <v>9005880</v>
      </c>
      <c r="O85" s="1106">
        <v>9005880</v>
      </c>
      <c r="P85" s="1106">
        <v>9005880</v>
      </c>
      <c r="Q85" s="1106">
        <v>9005880</v>
      </c>
      <c r="R85" s="1106">
        <v>9005880</v>
      </c>
      <c r="S85" s="1106">
        <v>9005880</v>
      </c>
      <c r="T85" s="1137"/>
      <c r="U85" s="802"/>
    </row>
    <row r="86" spans="1:21">
      <c r="A86" s="1123"/>
      <c r="B86" s="907" t="s">
        <v>697</v>
      </c>
      <c r="C86" s="1102">
        <f>SUM(C87:C90)</f>
        <v>227232600</v>
      </c>
      <c r="D86" s="1102">
        <f>SUM(D87:D90)</f>
        <v>250985853.12000021</v>
      </c>
      <c r="E86" s="1102"/>
      <c r="F86" s="1096">
        <f>SUM(F87:F90)</f>
        <v>263214237.60000023</v>
      </c>
      <c r="G86" s="1096">
        <f>SUM(G87:G90)</f>
        <v>251545986.72000024</v>
      </c>
      <c r="H86" s="1106"/>
      <c r="I86" s="1106"/>
      <c r="J86" s="1106"/>
      <c r="K86" s="1106"/>
      <c r="L86" s="1106"/>
      <c r="M86" s="1106"/>
      <c r="N86" s="1106"/>
      <c r="O86" s="1106"/>
      <c r="P86" s="1106"/>
      <c r="Q86" s="1106"/>
      <c r="R86" s="1106"/>
      <c r="S86" s="1106"/>
      <c r="T86" s="1137"/>
      <c r="U86" s="802"/>
    </row>
    <row r="87" spans="1:21" s="236" customFormat="1" ht="14.4">
      <c r="A87" s="1118">
        <v>6224</v>
      </c>
      <c r="B87" s="1124" t="s">
        <v>693</v>
      </c>
      <c r="C87" s="902">
        <v>20685480</v>
      </c>
      <c r="D87" s="902">
        <v>17404096.319999997</v>
      </c>
      <c r="E87" s="1110"/>
      <c r="F87" s="1108">
        <v>29170627.199999996</v>
      </c>
      <c r="G87" s="902">
        <f>F87*60%</f>
        <v>17502376.319999997</v>
      </c>
      <c r="H87" s="1164">
        <v>2430885.5999999996</v>
      </c>
      <c r="I87" s="1164">
        <v>2430885.5999999996</v>
      </c>
      <c r="J87" s="1164">
        <v>2430885.5999999996</v>
      </c>
      <c r="K87" s="1164">
        <v>2430885.5999999996</v>
      </c>
      <c r="L87" s="1164">
        <v>2430885.5999999996</v>
      </c>
      <c r="M87" s="1164">
        <v>2430885.5999999996</v>
      </c>
      <c r="N87" s="1164">
        <v>2430885.5999999996</v>
      </c>
      <c r="O87" s="1164">
        <v>2430885.5999999996</v>
      </c>
      <c r="P87" s="1164">
        <v>2430885.5999999996</v>
      </c>
      <c r="Q87" s="1164">
        <v>2430885.5999999996</v>
      </c>
      <c r="R87" s="1164">
        <v>2430885.5999999996</v>
      </c>
      <c r="S87" s="1164">
        <v>2430885.5999999996</v>
      </c>
      <c r="T87" s="1138"/>
      <c r="U87" s="803"/>
    </row>
    <row r="88" spans="1:21" s="236" customFormat="1" ht="14.4">
      <c r="A88" s="1118">
        <f>A79</f>
        <v>6222</v>
      </c>
      <c r="B88" s="1124" t="s">
        <v>728</v>
      </c>
      <c r="C88" s="1109"/>
      <c r="D88" s="902">
        <v>9299222.4000000004</v>
      </c>
      <c r="E88" s="1110"/>
      <c r="F88" s="1115">
        <v>6974416.7999999989</v>
      </c>
      <c r="G88" s="902">
        <f>F88</f>
        <v>6974416.7999999989</v>
      </c>
      <c r="H88" s="1164"/>
      <c r="I88" s="1164"/>
      <c r="J88" s="1164"/>
      <c r="K88" s="1164"/>
      <c r="L88" s="1164"/>
      <c r="M88" s="1164"/>
      <c r="N88" s="1164"/>
      <c r="O88" s="1164"/>
      <c r="P88" s="1164"/>
      <c r="Q88" s="1164">
        <v>2324805.5999999996</v>
      </c>
      <c r="R88" s="1164">
        <v>2324805.5999999996</v>
      </c>
      <c r="S88" s="1164">
        <v>2324805.5999999996</v>
      </c>
      <c r="T88" s="1104"/>
      <c r="U88" s="803"/>
    </row>
    <row r="89" spans="1:21" s="236" customFormat="1" ht="14.4">
      <c r="A89" s="1118">
        <f>A80</f>
        <v>6222</v>
      </c>
      <c r="B89" s="1124" t="s">
        <v>1407</v>
      </c>
      <c r="C89" s="1109"/>
      <c r="D89" s="902">
        <v>0</v>
      </c>
      <c r="E89" s="1110"/>
      <c r="F89" s="902"/>
      <c r="G89" s="902">
        <f>F89*70%</f>
        <v>0</v>
      </c>
      <c r="H89" s="1164"/>
      <c r="I89" s="1164"/>
      <c r="J89" s="1164"/>
      <c r="K89" s="1164"/>
      <c r="L89" s="1164"/>
      <c r="M89" s="1164"/>
      <c r="N89" s="1164"/>
      <c r="O89" s="1164"/>
      <c r="P89" s="1164"/>
      <c r="Q89" s="1164"/>
      <c r="R89" s="1164"/>
      <c r="S89" s="1164"/>
      <c r="T89" s="1104"/>
      <c r="U89" s="803"/>
    </row>
    <row r="90" spans="1:21" s="236" customFormat="1" ht="14.4">
      <c r="A90" s="1118">
        <f>A81</f>
        <v>6222</v>
      </c>
      <c r="B90" s="1124" t="s">
        <v>694</v>
      </c>
      <c r="C90" s="902">
        <v>206547120</v>
      </c>
      <c r="D90" s="902">
        <v>224282534.40000021</v>
      </c>
      <c r="E90" s="1110"/>
      <c r="F90" s="1105">
        <v>227069193.60000023</v>
      </c>
      <c r="G90" s="902">
        <f>F90</f>
        <v>227069193.60000023</v>
      </c>
      <c r="H90" s="1164">
        <v>18922432.800000019</v>
      </c>
      <c r="I90" s="1164">
        <v>18922432.800000019</v>
      </c>
      <c r="J90" s="1164">
        <v>18922432.800000019</v>
      </c>
      <c r="K90" s="1164">
        <v>18922432.800000019</v>
      </c>
      <c r="L90" s="1164">
        <v>18922432.800000019</v>
      </c>
      <c r="M90" s="1164">
        <v>18922432.800000019</v>
      </c>
      <c r="N90" s="1164">
        <v>18922432.800000019</v>
      </c>
      <c r="O90" s="1164">
        <v>18922432.800000019</v>
      </c>
      <c r="P90" s="1164">
        <v>18922432.800000019</v>
      </c>
      <c r="Q90" s="1164">
        <v>18922432.800000019</v>
      </c>
      <c r="R90" s="1164">
        <v>18922432.800000019</v>
      </c>
      <c r="S90" s="1164">
        <v>18922432.800000019</v>
      </c>
      <c r="T90" s="1138"/>
      <c r="U90" s="803"/>
    </row>
    <row r="91" spans="1:21">
      <c r="A91" s="1114">
        <v>17</v>
      </c>
      <c r="B91" s="908" t="s">
        <v>386</v>
      </c>
      <c r="C91" s="903">
        <f>SUM(C93:C95)</f>
        <v>109599280</v>
      </c>
      <c r="D91" s="903">
        <f>SUM(D93:D95)</f>
        <v>118743231.03999992</v>
      </c>
      <c r="E91" s="903">
        <f>SUM(E93:E95)</f>
        <v>0</v>
      </c>
      <c r="F91" s="903">
        <f>SUM(F93:F95)</f>
        <v>123761599.19999991</v>
      </c>
      <c r="G91" s="903">
        <f>SUM(G93:G95)</f>
        <v>119872182.23999992</v>
      </c>
      <c r="H91" s="905">
        <f t="shared" ref="H91:S91" si="24">SUM(H93:H99)</f>
        <v>10119732.799999993</v>
      </c>
      <c r="I91" s="905">
        <f t="shared" si="24"/>
        <v>10119732.799999993</v>
      </c>
      <c r="J91" s="905">
        <f t="shared" si="24"/>
        <v>10119732.799999993</v>
      </c>
      <c r="K91" s="905">
        <f t="shared" si="24"/>
        <v>10119732.799999993</v>
      </c>
      <c r="L91" s="905">
        <f t="shared" si="24"/>
        <v>10119732.799999993</v>
      </c>
      <c r="M91" s="905">
        <f t="shared" si="24"/>
        <v>10119732.799999993</v>
      </c>
      <c r="N91" s="905">
        <f t="shared" si="24"/>
        <v>10119732.799999993</v>
      </c>
      <c r="O91" s="905">
        <f t="shared" si="24"/>
        <v>10119732.799999993</v>
      </c>
      <c r="P91" s="905">
        <f t="shared" si="24"/>
        <v>10119732.799999993</v>
      </c>
      <c r="Q91" s="905">
        <f t="shared" si="24"/>
        <v>10894667.999999993</v>
      </c>
      <c r="R91" s="905">
        <f t="shared" si="24"/>
        <v>10894667.999999993</v>
      </c>
      <c r="S91" s="905">
        <f t="shared" si="24"/>
        <v>10894667.999999993</v>
      </c>
      <c r="T91" s="1129"/>
      <c r="U91" s="540"/>
    </row>
    <row r="92" spans="1:21" s="236" customFormat="1" ht="14.4">
      <c r="A92" s="1118"/>
      <c r="B92" s="1130" t="s">
        <v>381</v>
      </c>
      <c r="C92" s="1105"/>
      <c r="D92" s="902">
        <v>0</v>
      </c>
      <c r="E92" s="904"/>
      <c r="F92" s="904"/>
      <c r="G92" s="902">
        <f>F92</f>
        <v>0</v>
      </c>
      <c r="H92" s="1106"/>
      <c r="I92" s="1106"/>
      <c r="J92" s="1106"/>
      <c r="K92" s="1106"/>
      <c r="L92" s="1106"/>
      <c r="M92" s="1106"/>
      <c r="N92" s="1106"/>
      <c r="O92" s="1106"/>
      <c r="P92" s="1106"/>
      <c r="Q92" s="1106"/>
      <c r="R92" s="1106"/>
      <c r="S92" s="1106"/>
      <c r="T92" s="1130"/>
      <c r="U92" s="803"/>
    </row>
    <row r="93" spans="1:21">
      <c r="A93" s="1123">
        <v>64214</v>
      </c>
      <c r="B93" s="907" t="s">
        <v>695</v>
      </c>
      <c r="C93" s="1096"/>
      <c r="D93" s="904">
        <v>0</v>
      </c>
      <c r="E93" s="1102"/>
      <c r="F93" s="1102"/>
      <c r="G93" s="904">
        <f>F93</f>
        <v>0</v>
      </c>
      <c r="H93" s="1106"/>
      <c r="I93" s="1106"/>
      <c r="J93" s="1106"/>
      <c r="K93" s="1106"/>
      <c r="L93" s="1106"/>
      <c r="M93" s="1106"/>
      <c r="N93" s="1106"/>
      <c r="O93" s="1106"/>
      <c r="P93" s="1106"/>
      <c r="Q93" s="1106"/>
      <c r="R93" s="1106"/>
      <c r="S93" s="1106"/>
      <c r="T93" s="907"/>
      <c r="U93" s="802"/>
    </row>
    <row r="94" spans="1:21">
      <c r="A94" s="1123">
        <v>64212</v>
      </c>
      <c r="B94" s="907" t="s">
        <v>696</v>
      </c>
      <c r="C94" s="904">
        <v>34855080</v>
      </c>
      <c r="D94" s="904">
        <v>35081280</v>
      </c>
      <c r="E94" s="1102"/>
      <c r="F94" s="904">
        <v>36023520</v>
      </c>
      <c r="G94" s="904">
        <f>F94</f>
        <v>36023520</v>
      </c>
      <c r="H94" s="1106">
        <v>3001960</v>
      </c>
      <c r="I94" s="1106">
        <v>3001960</v>
      </c>
      <c r="J94" s="1106">
        <v>3001960</v>
      </c>
      <c r="K94" s="1106">
        <v>3001960</v>
      </c>
      <c r="L94" s="1106">
        <v>3001960</v>
      </c>
      <c r="M94" s="1106">
        <v>3001960</v>
      </c>
      <c r="N94" s="1106">
        <v>3001960</v>
      </c>
      <c r="O94" s="1106">
        <v>3001960</v>
      </c>
      <c r="P94" s="1106">
        <v>3001960</v>
      </c>
      <c r="Q94" s="1106">
        <v>3001960</v>
      </c>
      <c r="R94" s="1106">
        <v>3001960</v>
      </c>
      <c r="S94" s="1106">
        <v>3001960</v>
      </c>
      <c r="T94" s="907"/>
      <c r="U94" s="802"/>
    </row>
    <row r="95" spans="1:21">
      <c r="A95" s="1123"/>
      <c r="B95" s="907" t="s">
        <v>697</v>
      </c>
      <c r="C95" s="1102">
        <f>SUM(C96:C99)</f>
        <v>74744200</v>
      </c>
      <c r="D95" s="1102">
        <f>SUM(D96:D99)</f>
        <v>83661951.039999917</v>
      </c>
      <c r="E95" s="1102"/>
      <c r="F95" s="1096">
        <f>SUM(F96:F99)</f>
        <v>87738079.199999914</v>
      </c>
      <c r="G95" s="1096">
        <f>SUM(G96:G99)</f>
        <v>83848662.23999992</v>
      </c>
      <c r="H95" s="1106"/>
      <c r="I95" s="1106"/>
      <c r="J95" s="1106"/>
      <c r="K95" s="1106"/>
      <c r="L95" s="1106"/>
      <c r="M95" s="1106"/>
      <c r="N95" s="1106"/>
      <c r="O95" s="1106"/>
      <c r="P95" s="1106"/>
      <c r="Q95" s="1106"/>
      <c r="R95" s="1106"/>
      <c r="S95" s="1106"/>
      <c r="T95" s="907"/>
      <c r="U95" s="802"/>
    </row>
    <row r="96" spans="1:21" s="236" customFormat="1" ht="14.4">
      <c r="A96" s="1118">
        <v>6224</v>
      </c>
      <c r="B96" s="1124" t="s">
        <v>693</v>
      </c>
      <c r="C96" s="902">
        <v>5895160</v>
      </c>
      <c r="D96" s="902">
        <v>5801365.4400000004</v>
      </c>
      <c r="E96" s="1110"/>
      <c r="F96" s="1109">
        <v>9723542.4000000004</v>
      </c>
      <c r="G96" s="902">
        <f>F96*60%</f>
        <v>5834125.4400000004</v>
      </c>
      <c r="H96" s="1164">
        <v>810295.20000000007</v>
      </c>
      <c r="I96" s="1164">
        <v>810295.20000000007</v>
      </c>
      <c r="J96" s="1164">
        <v>810295.20000000007</v>
      </c>
      <c r="K96" s="1164">
        <v>810295.20000000007</v>
      </c>
      <c r="L96" s="1164">
        <v>810295.20000000007</v>
      </c>
      <c r="M96" s="1164">
        <v>810295.20000000007</v>
      </c>
      <c r="N96" s="1164">
        <v>810295.20000000007</v>
      </c>
      <c r="O96" s="1164">
        <v>810295.20000000007</v>
      </c>
      <c r="P96" s="1164">
        <v>810295.20000000007</v>
      </c>
      <c r="Q96" s="1164">
        <v>810295.20000000007</v>
      </c>
      <c r="R96" s="1164">
        <v>810295.20000000007</v>
      </c>
      <c r="S96" s="1164">
        <v>810295.20000000007</v>
      </c>
      <c r="T96" s="1130"/>
      <c r="U96" s="803"/>
    </row>
    <row r="97" spans="1:21" s="236" customFormat="1" ht="14.4">
      <c r="A97" s="1118">
        <v>6222</v>
      </c>
      <c r="B97" s="1124" t="s">
        <v>728</v>
      </c>
      <c r="C97" s="1109"/>
      <c r="D97" s="902">
        <v>3099740.8000000003</v>
      </c>
      <c r="E97" s="1110"/>
      <c r="F97" s="902">
        <v>2324805.6</v>
      </c>
      <c r="G97" s="902">
        <f>F97</f>
        <v>2324805.6</v>
      </c>
      <c r="H97" s="1164"/>
      <c r="I97" s="1164"/>
      <c r="J97" s="1164"/>
      <c r="K97" s="1164"/>
      <c r="L97" s="1164"/>
      <c r="M97" s="1164"/>
      <c r="N97" s="1164"/>
      <c r="O97" s="1164"/>
      <c r="P97" s="1164"/>
      <c r="Q97" s="1164">
        <v>774935.20000000007</v>
      </c>
      <c r="R97" s="1164">
        <v>774935.20000000007</v>
      </c>
      <c r="S97" s="1164">
        <v>774935.20000000007</v>
      </c>
      <c r="T97" s="1104"/>
      <c r="U97" s="803"/>
    </row>
    <row r="98" spans="1:21" s="236" customFormat="1" ht="14.4">
      <c r="A98" s="1118">
        <v>6222</v>
      </c>
      <c r="B98" s="1124" t="s">
        <v>1407</v>
      </c>
      <c r="C98" s="1109"/>
      <c r="D98" s="902">
        <v>0</v>
      </c>
      <c r="E98" s="1110"/>
      <c r="F98" s="902"/>
      <c r="G98" s="902">
        <f>F98*70%</f>
        <v>0</v>
      </c>
      <c r="H98" s="1164"/>
      <c r="I98" s="1164"/>
      <c r="J98" s="1164"/>
      <c r="K98" s="1164"/>
      <c r="L98" s="1164"/>
      <c r="M98" s="1164"/>
      <c r="N98" s="1164"/>
      <c r="O98" s="1164"/>
      <c r="P98" s="1164"/>
      <c r="Q98" s="1164"/>
      <c r="R98" s="1164"/>
      <c r="S98" s="1164"/>
      <c r="T98" s="1104"/>
      <c r="U98" s="803"/>
    </row>
    <row r="99" spans="1:21" s="236" customFormat="1" ht="14.4">
      <c r="A99" s="1118">
        <v>6222</v>
      </c>
      <c r="B99" s="1124" t="s">
        <v>694</v>
      </c>
      <c r="C99" s="902">
        <v>68849040</v>
      </c>
      <c r="D99" s="902">
        <v>74760844.799999923</v>
      </c>
      <c r="E99" s="1110"/>
      <c r="F99" s="1105">
        <v>75689731.199999914</v>
      </c>
      <c r="G99" s="902">
        <f>F99</f>
        <v>75689731.199999914</v>
      </c>
      <c r="H99" s="1164">
        <v>6307477.5999999931</v>
      </c>
      <c r="I99" s="1164">
        <v>6307477.5999999931</v>
      </c>
      <c r="J99" s="1164">
        <v>6307477.5999999931</v>
      </c>
      <c r="K99" s="1164">
        <v>6307477.5999999931</v>
      </c>
      <c r="L99" s="1164">
        <v>6307477.5999999931</v>
      </c>
      <c r="M99" s="1164">
        <v>6307477.5999999931</v>
      </c>
      <c r="N99" s="1164">
        <v>6307477.5999999931</v>
      </c>
      <c r="O99" s="1164">
        <v>6307477.5999999931</v>
      </c>
      <c r="P99" s="1164">
        <v>6307477.5999999931</v>
      </c>
      <c r="Q99" s="1164">
        <v>6307477.5999999931</v>
      </c>
      <c r="R99" s="1164">
        <v>6307477.5999999931</v>
      </c>
      <c r="S99" s="1164">
        <v>6307477.5999999931</v>
      </c>
      <c r="T99" s="1130"/>
      <c r="U99" s="803"/>
    </row>
    <row r="100" spans="1:21">
      <c r="A100" s="1114">
        <v>18</v>
      </c>
      <c r="B100" s="908" t="s">
        <v>387</v>
      </c>
      <c r="C100" s="903">
        <f>SUM(C102:C104)</f>
        <v>261811400.79999998</v>
      </c>
      <c r="D100" s="903">
        <f>SUM(D102:D104)</f>
        <v>269006190.0799998</v>
      </c>
      <c r="E100" s="903">
        <f>SUM(E102:E104)</f>
        <v>0</v>
      </c>
      <c r="F100" s="903">
        <f>SUM(F102:F104)</f>
        <v>292970077.5199998</v>
      </c>
      <c r="G100" s="903">
        <f>SUM(G102:G104)</f>
        <v>285191243.59999979</v>
      </c>
      <c r="H100" s="905">
        <f t="shared" ref="H100:S100" si="25">SUM(H102:H108)</f>
        <v>23897549.659999982</v>
      </c>
      <c r="I100" s="905">
        <f t="shared" si="25"/>
        <v>23897549.659999982</v>
      </c>
      <c r="J100" s="905">
        <f t="shared" si="25"/>
        <v>23897549.659999982</v>
      </c>
      <c r="K100" s="905">
        <f t="shared" si="25"/>
        <v>23897549.659999982</v>
      </c>
      <c r="L100" s="905">
        <f t="shared" si="25"/>
        <v>23897549.659999982</v>
      </c>
      <c r="M100" s="905">
        <f t="shared" si="25"/>
        <v>23897549.659999982</v>
      </c>
      <c r="N100" s="905">
        <f t="shared" si="25"/>
        <v>23897549.659999982</v>
      </c>
      <c r="O100" s="905">
        <f t="shared" si="25"/>
        <v>23897549.659999982</v>
      </c>
      <c r="P100" s="905">
        <f t="shared" si="25"/>
        <v>23897549.659999982</v>
      </c>
      <c r="Q100" s="905">
        <f t="shared" si="25"/>
        <v>25964043.526666649</v>
      </c>
      <c r="R100" s="905">
        <f t="shared" si="25"/>
        <v>25964043.526666649</v>
      </c>
      <c r="S100" s="905">
        <f t="shared" si="25"/>
        <v>25964043.526666649</v>
      </c>
      <c r="T100" s="1129"/>
      <c r="U100" s="540"/>
    </row>
    <row r="101" spans="1:21" s="236" customFormat="1" ht="14.4">
      <c r="A101" s="1118"/>
      <c r="B101" s="1130" t="s">
        <v>381</v>
      </c>
      <c r="C101" s="1105"/>
      <c r="D101" s="902">
        <v>0</v>
      </c>
      <c r="E101" s="904"/>
      <c r="F101" s="904"/>
      <c r="G101" s="902">
        <f>F101</f>
        <v>0</v>
      </c>
      <c r="H101" s="1106"/>
      <c r="I101" s="1106"/>
      <c r="J101" s="1106"/>
      <c r="K101" s="1106"/>
      <c r="L101" s="1106"/>
      <c r="M101" s="1106"/>
      <c r="N101" s="1106"/>
      <c r="O101" s="1106"/>
      <c r="P101" s="1106"/>
      <c r="Q101" s="1106"/>
      <c r="R101" s="1106"/>
      <c r="S101" s="1106"/>
      <c r="T101" s="1130"/>
      <c r="U101" s="803"/>
    </row>
    <row r="102" spans="1:21">
      <c r="A102" s="1123">
        <v>64214</v>
      </c>
      <c r="B102" s="907" t="s">
        <v>695</v>
      </c>
      <c r="C102" s="904">
        <v>19552860</v>
      </c>
      <c r="D102" s="904">
        <v>18230832</v>
      </c>
      <c r="E102" s="1102"/>
      <c r="F102" s="1102">
        <v>26247499.199999999</v>
      </c>
      <c r="G102" s="904">
        <f>F102</f>
        <v>26247499.199999999</v>
      </c>
      <c r="H102" s="1106">
        <v>2187291.6</v>
      </c>
      <c r="I102" s="1106">
        <v>2187291.6</v>
      </c>
      <c r="J102" s="1106">
        <v>2187291.6</v>
      </c>
      <c r="K102" s="1106">
        <v>2187291.6</v>
      </c>
      <c r="L102" s="1106">
        <v>2187291.6</v>
      </c>
      <c r="M102" s="1106">
        <v>2187291.6</v>
      </c>
      <c r="N102" s="1106">
        <v>2187291.6</v>
      </c>
      <c r="O102" s="1106">
        <v>2187291.6</v>
      </c>
      <c r="P102" s="1106">
        <v>2187291.6</v>
      </c>
      <c r="Q102" s="1106">
        <v>2187291.6</v>
      </c>
      <c r="R102" s="1106">
        <v>2187291.6</v>
      </c>
      <c r="S102" s="1106">
        <v>2187291.6</v>
      </c>
      <c r="T102" s="1139"/>
      <c r="U102" s="802"/>
    </row>
    <row r="103" spans="1:21">
      <c r="A103" s="1123">
        <v>64212</v>
      </c>
      <c r="B103" s="907" t="s">
        <v>696</v>
      </c>
      <c r="C103" s="904">
        <v>77010528</v>
      </c>
      <c r="D103" s="904">
        <v>76786560</v>
      </c>
      <c r="E103" s="1102"/>
      <c r="F103" s="904">
        <v>79517184</v>
      </c>
      <c r="G103" s="904">
        <f>F103</f>
        <v>79517184</v>
      </c>
      <c r="H103" s="1106">
        <v>6626432</v>
      </c>
      <c r="I103" s="1106">
        <v>6626432</v>
      </c>
      <c r="J103" s="1106">
        <v>6626432</v>
      </c>
      <c r="K103" s="1106">
        <v>6626432</v>
      </c>
      <c r="L103" s="1106">
        <v>6626432</v>
      </c>
      <c r="M103" s="1106">
        <v>6626432</v>
      </c>
      <c r="N103" s="1106">
        <v>6626432</v>
      </c>
      <c r="O103" s="1106">
        <v>6626432</v>
      </c>
      <c r="P103" s="1106">
        <v>6626432</v>
      </c>
      <c r="Q103" s="1106">
        <v>6626432</v>
      </c>
      <c r="R103" s="1106">
        <v>6626432</v>
      </c>
      <c r="S103" s="1106">
        <v>6626432</v>
      </c>
      <c r="T103" s="1139"/>
      <c r="U103" s="802"/>
    </row>
    <row r="104" spans="1:21">
      <c r="A104" s="1123"/>
      <c r="B104" s="907" t="s">
        <v>697</v>
      </c>
      <c r="C104" s="1102">
        <f>SUM(C105:C108)</f>
        <v>165248012.79999998</v>
      </c>
      <c r="D104" s="1102">
        <f>SUM(D105:D108)</f>
        <v>173988798.0799998</v>
      </c>
      <c r="E104" s="1102"/>
      <c r="F104" s="1102">
        <f>SUM(F105:F108)</f>
        <v>187205394.31999981</v>
      </c>
      <c r="G104" s="1096">
        <f>SUM(G105:G108)</f>
        <v>179426560.3999998</v>
      </c>
      <c r="H104" s="1106"/>
      <c r="I104" s="1106"/>
      <c r="J104" s="1106"/>
      <c r="K104" s="1106"/>
      <c r="L104" s="1106"/>
      <c r="M104" s="1106"/>
      <c r="N104" s="1106"/>
      <c r="O104" s="1106"/>
      <c r="P104" s="1106"/>
      <c r="Q104" s="1106"/>
      <c r="R104" s="1106"/>
      <c r="S104" s="1106"/>
      <c r="T104" s="907"/>
      <c r="U104" s="802"/>
    </row>
    <row r="105" spans="1:21" s="236" customFormat="1" ht="14.4">
      <c r="A105" s="1118">
        <v>6224</v>
      </c>
      <c r="B105" s="1124" t="s">
        <v>693</v>
      </c>
      <c r="C105" s="902">
        <v>14651501.439999999</v>
      </c>
      <c r="D105" s="902">
        <v>11602730.880000001</v>
      </c>
      <c r="E105" s="1110"/>
      <c r="F105" s="902">
        <v>19447084.800000001</v>
      </c>
      <c r="G105" s="902">
        <f>F105*60%</f>
        <v>11668250.880000001</v>
      </c>
      <c r="H105" s="1164">
        <v>1620590.4000000001</v>
      </c>
      <c r="I105" s="1164">
        <v>1620590.4000000001</v>
      </c>
      <c r="J105" s="1164">
        <v>1620590.4000000001</v>
      </c>
      <c r="K105" s="1164">
        <v>1620590.4000000001</v>
      </c>
      <c r="L105" s="1164">
        <v>1620590.4000000001</v>
      </c>
      <c r="M105" s="1164">
        <v>1620590.4000000001</v>
      </c>
      <c r="N105" s="1164">
        <v>1620590.4000000001</v>
      </c>
      <c r="O105" s="1164">
        <v>1620590.4000000001</v>
      </c>
      <c r="P105" s="1164">
        <v>1620590.4000000001</v>
      </c>
      <c r="Q105" s="1164">
        <v>1620590.4000000001</v>
      </c>
      <c r="R105" s="1164">
        <v>1620590.4000000001</v>
      </c>
      <c r="S105" s="1164">
        <v>1620590.4000000001</v>
      </c>
      <c r="T105" s="1130"/>
      <c r="U105" s="803"/>
    </row>
    <row r="106" spans="1:21" s="236" customFormat="1" ht="14.4">
      <c r="A106" s="1118">
        <v>6222</v>
      </c>
      <c r="B106" s="1124" t="s">
        <v>728</v>
      </c>
      <c r="C106" s="902"/>
      <c r="D106" s="902">
        <v>6199481.6000000006</v>
      </c>
      <c r="E106" s="1110"/>
      <c r="F106" s="902">
        <v>6199481.6000000006</v>
      </c>
      <c r="G106" s="902">
        <f>F106</f>
        <v>6199481.6000000006</v>
      </c>
      <c r="H106" s="1164"/>
      <c r="I106" s="1164"/>
      <c r="J106" s="1164"/>
      <c r="K106" s="1164"/>
      <c r="L106" s="1164"/>
      <c r="M106" s="1164"/>
      <c r="N106" s="1164"/>
      <c r="O106" s="1164"/>
      <c r="P106" s="1164"/>
      <c r="Q106" s="1164">
        <v>2066493.8666666669</v>
      </c>
      <c r="R106" s="1164">
        <v>2066493.8666666669</v>
      </c>
      <c r="S106" s="1164">
        <v>2066493.8666666669</v>
      </c>
      <c r="T106" s="1104"/>
      <c r="U106" s="803"/>
    </row>
    <row r="107" spans="1:21" s="236" customFormat="1" ht="14.4">
      <c r="A107" s="1118">
        <v>6222</v>
      </c>
      <c r="B107" s="1124" t="s">
        <v>1407</v>
      </c>
      <c r="C107" s="902"/>
      <c r="D107" s="902">
        <v>0</v>
      </c>
      <c r="E107" s="1110"/>
      <c r="F107" s="902"/>
      <c r="G107" s="902">
        <f>F107*70%</f>
        <v>0</v>
      </c>
      <c r="H107" s="1164"/>
      <c r="I107" s="1164"/>
      <c r="J107" s="1164"/>
      <c r="K107" s="1164"/>
      <c r="L107" s="1164"/>
      <c r="M107" s="1164"/>
      <c r="N107" s="1164"/>
      <c r="O107" s="1164"/>
      <c r="P107" s="1164"/>
      <c r="Q107" s="1164"/>
      <c r="R107" s="1164"/>
      <c r="S107" s="1164"/>
      <c r="T107" s="1104"/>
      <c r="U107" s="803"/>
    </row>
    <row r="108" spans="1:21" s="236" customFormat="1" ht="14.4">
      <c r="A108" s="1118">
        <v>6222</v>
      </c>
      <c r="B108" s="1124" t="s">
        <v>694</v>
      </c>
      <c r="C108" s="902">
        <v>150596511.35999998</v>
      </c>
      <c r="D108" s="902">
        <v>156186585.59999982</v>
      </c>
      <c r="E108" s="1110"/>
      <c r="F108" s="1105">
        <v>161558827.91999981</v>
      </c>
      <c r="G108" s="902">
        <f>F108</f>
        <v>161558827.91999981</v>
      </c>
      <c r="H108" s="1164">
        <v>13463235.659999983</v>
      </c>
      <c r="I108" s="1164">
        <v>13463235.659999983</v>
      </c>
      <c r="J108" s="1164">
        <v>13463235.659999983</v>
      </c>
      <c r="K108" s="1164">
        <v>13463235.659999983</v>
      </c>
      <c r="L108" s="1164">
        <v>13463235.659999983</v>
      </c>
      <c r="M108" s="1164">
        <v>13463235.659999983</v>
      </c>
      <c r="N108" s="1164">
        <v>13463235.659999983</v>
      </c>
      <c r="O108" s="1164">
        <v>13463235.659999983</v>
      </c>
      <c r="P108" s="1164">
        <v>13463235.659999983</v>
      </c>
      <c r="Q108" s="1164">
        <v>13463235.659999983</v>
      </c>
      <c r="R108" s="1164">
        <v>13463235.659999983</v>
      </c>
      <c r="S108" s="1164">
        <v>13463235.659999983</v>
      </c>
      <c r="T108" s="1130"/>
      <c r="U108" s="803"/>
    </row>
    <row r="109" spans="1:21">
      <c r="A109" s="1114">
        <v>19</v>
      </c>
      <c r="B109" s="908" t="s">
        <v>1471</v>
      </c>
      <c r="C109" s="903">
        <f>SUM(C110:C113)</f>
        <v>3291635762</v>
      </c>
      <c r="D109" s="903">
        <f>SUM(D110:D113)</f>
        <v>3510151584</v>
      </c>
      <c r="E109" s="903">
        <f>SUM(E110:E113)</f>
        <v>3514135559</v>
      </c>
      <c r="F109" s="903">
        <f>SUM(F110:F113)</f>
        <v>3635940000</v>
      </c>
      <c r="G109" s="903">
        <f>SUM(G110:G113)</f>
        <v>3507780000</v>
      </c>
      <c r="H109" s="763">
        <f t="shared" ref="H109:S109" si="26">SUM(H110:H113)</f>
        <v>296320000</v>
      </c>
      <c r="I109" s="763">
        <f t="shared" si="26"/>
        <v>296320000</v>
      </c>
      <c r="J109" s="763">
        <f t="shared" si="26"/>
        <v>296320000</v>
      </c>
      <c r="K109" s="763">
        <f t="shared" si="26"/>
        <v>296320000</v>
      </c>
      <c r="L109" s="763">
        <f t="shared" si="26"/>
        <v>296320000</v>
      </c>
      <c r="M109" s="763">
        <f t="shared" si="26"/>
        <v>296320000</v>
      </c>
      <c r="N109" s="763">
        <f t="shared" si="26"/>
        <v>296320000</v>
      </c>
      <c r="O109" s="763">
        <f t="shared" si="26"/>
        <v>296320000</v>
      </c>
      <c r="P109" s="763">
        <f t="shared" si="26"/>
        <v>296320000</v>
      </c>
      <c r="Q109" s="763">
        <f t="shared" si="26"/>
        <v>323020000</v>
      </c>
      <c r="R109" s="763">
        <f t="shared" si="26"/>
        <v>323020000</v>
      </c>
      <c r="S109" s="763">
        <f t="shared" si="26"/>
        <v>323020000</v>
      </c>
      <c r="T109" s="908"/>
      <c r="U109" s="538"/>
    </row>
    <row r="110" spans="1:21">
      <c r="A110" s="1123">
        <v>627842</v>
      </c>
      <c r="B110" s="1119" t="s">
        <v>693</v>
      </c>
      <c r="C110" s="1096">
        <v>171412852</v>
      </c>
      <c r="D110" s="904">
        <v>191113344</v>
      </c>
      <c r="E110" s="1096">
        <f>'[82]DK2024 (11.24)'!$W$130</f>
        <v>200282399</v>
      </c>
      <c r="F110" s="1115">
        <v>320400000</v>
      </c>
      <c r="G110" s="904">
        <f>F110*60%</f>
        <v>192240000</v>
      </c>
      <c r="H110" s="1106">
        <v>26700000</v>
      </c>
      <c r="I110" s="1106">
        <v>26700000</v>
      </c>
      <c r="J110" s="1106">
        <v>26700000</v>
      </c>
      <c r="K110" s="1106">
        <v>26700000</v>
      </c>
      <c r="L110" s="1106">
        <v>26700000</v>
      </c>
      <c r="M110" s="1106">
        <v>26700000</v>
      </c>
      <c r="N110" s="1106">
        <v>26700000</v>
      </c>
      <c r="O110" s="1106">
        <v>26700000</v>
      </c>
      <c r="P110" s="1106">
        <v>26700000</v>
      </c>
      <c r="Q110" s="1106">
        <v>26700000</v>
      </c>
      <c r="R110" s="1106">
        <v>26700000</v>
      </c>
      <c r="S110" s="1106">
        <v>26700000</v>
      </c>
      <c r="T110" s="907"/>
      <c r="U110" s="538"/>
    </row>
    <row r="111" spans="1:21">
      <c r="A111" s="1123">
        <v>627841</v>
      </c>
      <c r="B111" s="1119" t="s">
        <v>728</v>
      </c>
      <c r="C111" s="1122"/>
      <c r="D111" s="904">
        <v>106174080</v>
      </c>
      <c r="E111" s="1096"/>
      <c r="F111" s="1096">
        <v>80100000</v>
      </c>
      <c r="G111" s="904">
        <f>F111</f>
        <v>80100000</v>
      </c>
      <c r="H111" s="1106"/>
      <c r="I111" s="1106"/>
      <c r="J111" s="1106"/>
      <c r="K111" s="1106"/>
      <c r="L111" s="1106"/>
      <c r="M111" s="1106"/>
      <c r="N111" s="1106"/>
      <c r="O111" s="1106"/>
      <c r="P111" s="1106"/>
      <c r="Q111" s="1106">
        <f>$G$111/3</f>
        <v>26700000</v>
      </c>
      <c r="R111" s="1106">
        <f>$G$111/3</f>
        <v>26700000</v>
      </c>
      <c r="S111" s="1106">
        <f>$G$111/3</f>
        <v>26700000</v>
      </c>
      <c r="T111" s="1122"/>
      <c r="U111" s="538"/>
    </row>
    <row r="112" spans="1:21">
      <c r="A112" s="1123">
        <v>627841</v>
      </c>
      <c r="B112" s="1119" t="s">
        <v>1407</v>
      </c>
      <c r="C112" s="1122"/>
      <c r="D112" s="904">
        <v>0</v>
      </c>
      <c r="E112" s="1096"/>
      <c r="F112" s="904"/>
      <c r="G112" s="904">
        <f>F112*70%</f>
        <v>0</v>
      </c>
      <c r="H112" s="1106"/>
      <c r="I112" s="1106"/>
      <c r="J112" s="1106"/>
      <c r="K112" s="1106"/>
      <c r="L112" s="1106"/>
      <c r="M112" s="1106"/>
      <c r="N112" s="1106"/>
      <c r="O112" s="1106"/>
      <c r="P112" s="1106"/>
      <c r="Q112" s="1106"/>
      <c r="R112" s="1106"/>
      <c r="S112" s="1106"/>
      <c r="T112" s="1122"/>
      <c r="U112" s="538"/>
    </row>
    <row r="113" spans="1:21">
      <c r="A113" s="1123">
        <v>627841</v>
      </c>
      <c r="B113" s="1119" t="s">
        <v>694</v>
      </c>
      <c r="C113" s="1096">
        <f>2442257727+677965183</f>
        <v>3120222910</v>
      </c>
      <c r="D113" s="904">
        <v>3212864160</v>
      </c>
      <c r="E113" s="1096">
        <f>'[82]DK2024 (11.24)'!$W$133+'[82]DK2024 (11.24)'!$W$132</f>
        <v>3313853160</v>
      </c>
      <c r="F113" s="904">
        <v>3235440000</v>
      </c>
      <c r="G113" s="904">
        <f>F113</f>
        <v>3235440000</v>
      </c>
      <c r="H113" s="1106">
        <v>269620000</v>
      </c>
      <c r="I113" s="1106">
        <v>269620000</v>
      </c>
      <c r="J113" s="1106">
        <v>269620000</v>
      </c>
      <c r="K113" s="1106">
        <v>269620000</v>
      </c>
      <c r="L113" s="1106">
        <v>269620000</v>
      </c>
      <c r="M113" s="1106">
        <v>269620000</v>
      </c>
      <c r="N113" s="1106">
        <v>269620000</v>
      </c>
      <c r="O113" s="1106">
        <v>269620000</v>
      </c>
      <c r="P113" s="1106">
        <v>269620000</v>
      </c>
      <c r="Q113" s="1106">
        <v>269620000</v>
      </c>
      <c r="R113" s="1106">
        <v>269620000</v>
      </c>
      <c r="S113" s="1106">
        <v>269620000</v>
      </c>
      <c r="T113" s="907"/>
      <c r="U113" s="538"/>
    </row>
    <row r="114" spans="1:21" s="765" customFormat="1">
      <c r="A114" s="1126">
        <v>20</v>
      </c>
      <c r="B114" s="1128" t="s">
        <v>388</v>
      </c>
      <c r="C114" s="905">
        <f>SUM(C115:C118)</f>
        <v>669360963</v>
      </c>
      <c r="D114" s="905">
        <f>SUM(D115:D118)</f>
        <v>515200000</v>
      </c>
      <c r="E114" s="905">
        <f>SUM(E115:E118)</f>
        <v>2401880821</v>
      </c>
      <c r="F114" s="905">
        <f>SUM(F115:F118)</f>
        <v>100400000</v>
      </c>
      <c r="G114" s="905">
        <f>SUM(G115:G118)</f>
        <v>100400000</v>
      </c>
      <c r="H114" s="763">
        <f t="shared" ref="H114:S114" si="27">SUM(H115:H118)</f>
        <v>0</v>
      </c>
      <c r="I114" s="763">
        <f t="shared" si="27"/>
        <v>0</v>
      </c>
      <c r="J114" s="763">
        <f t="shared" si="27"/>
        <v>0</v>
      </c>
      <c r="K114" s="763">
        <f t="shared" si="27"/>
        <v>0</v>
      </c>
      <c r="L114" s="763">
        <f t="shared" si="27"/>
        <v>0</v>
      </c>
      <c r="M114" s="763">
        <f t="shared" si="27"/>
        <v>0</v>
      </c>
      <c r="N114" s="763">
        <f t="shared" si="27"/>
        <v>0</v>
      </c>
      <c r="O114" s="763">
        <f t="shared" si="27"/>
        <v>0</v>
      </c>
      <c r="P114" s="763">
        <f t="shared" si="27"/>
        <v>0</v>
      </c>
      <c r="Q114" s="763">
        <f t="shared" si="27"/>
        <v>0</v>
      </c>
      <c r="R114" s="763">
        <f t="shared" si="27"/>
        <v>0</v>
      </c>
      <c r="S114" s="763">
        <f t="shared" si="27"/>
        <v>0</v>
      </c>
      <c r="T114" s="1173" t="s">
        <v>1589</v>
      </c>
      <c r="U114" s="764"/>
    </row>
    <row r="115" spans="1:21" s="765" customFormat="1">
      <c r="A115" s="1126">
        <v>627812</v>
      </c>
      <c r="B115" s="1163" t="s">
        <v>693</v>
      </c>
      <c r="C115" s="1106">
        <v>28559814</v>
      </c>
      <c r="D115" s="1106">
        <v>0</v>
      </c>
      <c r="E115" s="1168">
        <f>'[82]DK2024 (11.24)'!$W$120</f>
        <v>59749311</v>
      </c>
      <c r="F115" s="1198">
        <f>SUM(H115:S115)</f>
        <v>0</v>
      </c>
      <c r="G115" s="1106">
        <f>F115</f>
        <v>0</v>
      </c>
      <c r="H115" s="1106"/>
      <c r="I115" s="1106"/>
      <c r="J115" s="1106"/>
      <c r="K115" s="1106"/>
      <c r="L115" s="1106"/>
      <c r="M115" s="1106"/>
      <c r="N115" s="1106"/>
      <c r="O115" s="1106"/>
      <c r="P115" s="1106"/>
      <c r="Q115" s="1106"/>
      <c r="R115" s="1106"/>
      <c r="S115" s="1106"/>
      <c r="T115" s="1128"/>
      <c r="U115" s="764"/>
    </row>
    <row r="116" spans="1:21" s="765" customFormat="1">
      <c r="A116" s="1126">
        <v>627811</v>
      </c>
      <c r="B116" s="1163" t="s">
        <v>728</v>
      </c>
      <c r="C116" s="1166"/>
      <c r="D116" s="1106">
        <v>300000000</v>
      </c>
      <c r="E116" s="1148"/>
      <c r="F116" s="1198">
        <f t="shared" ref="F116:F121" si="28">SUM(H116:S116)</f>
        <v>0</v>
      </c>
      <c r="G116" s="1106">
        <f>F116</f>
        <v>0</v>
      </c>
      <c r="H116" s="1106"/>
      <c r="I116" s="1106"/>
      <c r="J116" s="1106"/>
      <c r="K116" s="1106"/>
      <c r="L116" s="1106"/>
      <c r="M116" s="1106"/>
      <c r="N116" s="1106"/>
      <c r="O116" s="1106"/>
      <c r="P116" s="1106"/>
      <c r="Q116" s="1106"/>
      <c r="R116" s="1106"/>
      <c r="S116" s="1106"/>
      <c r="T116" s="1128" t="s">
        <v>1486</v>
      </c>
      <c r="U116" s="764"/>
    </row>
    <row r="117" spans="1:21" s="765" customFormat="1">
      <c r="A117" s="1126">
        <v>627811</v>
      </c>
      <c r="B117" s="1163" t="s">
        <v>1407</v>
      </c>
      <c r="C117" s="1166"/>
      <c r="D117" s="1106">
        <v>140000000</v>
      </c>
      <c r="E117" s="1166"/>
      <c r="F117" s="1198">
        <f t="shared" si="28"/>
        <v>0</v>
      </c>
      <c r="G117" s="1106">
        <f>F117*70%</f>
        <v>0</v>
      </c>
      <c r="H117" s="1106"/>
      <c r="I117" s="1106"/>
      <c r="J117" s="1106"/>
      <c r="K117" s="1106"/>
      <c r="L117" s="1106"/>
      <c r="M117" s="1106"/>
      <c r="N117" s="1106"/>
      <c r="O117" s="1106"/>
      <c r="P117" s="1106"/>
      <c r="Q117" s="1106"/>
      <c r="R117" s="1106"/>
      <c r="S117" s="1106"/>
      <c r="T117" s="1128" t="s">
        <v>1486</v>
      </c>
      <c r="U117" s="764"/>
    </row>
    <row r="118" spans="1:21" s="765" customFormat="1">
      <c r="A118" s="1126"/>
      <c r="B118" s="1163" t="s">
        <v>694</v>
      </c>
      <c r="C118" s="1148">
        <f>556330004+84471145</f>
        <v>640801149</v>
      </c>
      <c r="D118" s="1106">
        <v>75200000</v>
      </c>
      <c r="E118" s="1170">
        <f>'[82]DK2024 (11.24)'!$W$122+'[82]DK2024 (11.24)'!$W$123</f>
        <v>2342131510</v>
      </c>
      <c r="F118" s="1170">
        <f>F119+F120</f>
        <v>100400000</v>
      </c>
      <c r="G118" s="1106">
        <f>F118</f>
        <v>100400000</v>
      </c>
      <c r="H118" s="1106"/>
      <c r="I118" s="1106"/>
      <c r="J118" s="1106"/>
      <c r="K118" s="1106"/>
      <c r="L118" s="1106"/>
      <c r="M118" s="1106"/>
      <c r="N118" s="1106"/>
      <c r="O118" s="1106"/>
      <c r="P118" s="1106"/>
      <c r="Q118" s="1106"/>
      <c r="R118" s="1106"/>
      <c r="S118" s="1106"/>
      <c r="T118" s="1128"/>
      <c r="U118" s="764"/>
    </row>
    <row r="119" spans="1:21" s="778" customFormat="1">
      <c r="A119" s="2029">
        <v>627811</v>
      </c>
      <c r="B119" s="1167" t="s">
        <v>1618</v>
      </c>
      <c r="C119" s="1204"/>
      <c r="D119" s="1164"/>
      <c r="E119" s="1204"/>
      <c r="F119" s="1219">
        <f t="shared" si="28"/>
        <v>86400000</v>
      </c>
      <c r="G119" s="1164">
        <f>F119</f>
        <v>86400000</v>
      </c>
      <c r="H119" s="1164"/>
      <c r="I119" s="1164"/>
      <c r="J119" s="1164"/>
      <c r="K119" s="1164"/>
      <c r="L119" s="1164"/>
      <c r="M119" s="1164"/>
      <c r="N119" s="1164"/>
      <c r="O119" s="1164"/>
      <c r="P119" s="1164"/>
      <c r="Q119" s="1164"/>
      <c r="R119" s="1164"/>
      <c r="S119" s="1164">
        <v>86400000</v>
      </c>
      <c r="T119" s="1221"/>
      <c r="U119" s="1222"/>
    </row>
    <row r="120" spans="1:21" s="778" customFormat="1">
      <c r="A120" s="2029">
        <v>642804</v>
      </c>
      <c r="B120" s="1167" t="s">
        <v>1619</v>
      </c>
      <c r="C120" s="1204"/>
      <c r="D120" s="1164"/>
      <c r="E120" s="1205"/>
      <c r="F120" s="1219">
        <f t="shared" si="28"/>
        <v>14000000</v>
      </c>
      <c r="G120" s="1164">
        <f>F120</f>
        <v>14000000</v>
      </c>
      <c r="H120" s="1164"/>
      <c r="I120" s="1164"/>
      <c r="J120" s="1164"/>
      <c r="K120" s="1164"/>
      <c r="L120" s="1164"/>
      <c r="M120" s="1164"/>
      <c r="N120" s="1164"/>
      <c r="O120" s="1164"/>
      <c r="P120" s="1164"/>
      <c r="Q120" s="1164"/>
      <c r="R120" s="1164"/>
      <c r="S120" s="1164">
        <v>14000000</v>
      </c>
      <c r="T120" s="1221"/>
      <c r="U120" s="1222"/>
    </row>
    <row r="121" spans="1:21" s="765" customFormat="1">
      <c r="A121" s="1126">
        <v>642802</v>
      </c>
      <c r="B121" s="1128" t="s">
        <v>389</v>
      </c>
      <c r="C121" s="905">
        <v>10000000</v>
      </c>
      <c r="D121" s="905">
        <v>60000000</v>
      </c>
      <c r="E121" s="905">
        <f>'[82]DK2024 (11.24)'!$W$152</f>
        <v>60000000</v>
      </c>
      <c r="F121" s="1198">
        <f t="shared" si="28"/>
        <v>20000000</v>
      </c>
      <c r="G121" s="1217">
        <f>F121</f>
        <v>20000000</v>
      </c>
      <c r="H121" s="905"/>
      <c r="I121" s="905"/>
      <c r="J121" s="905"/>
      <c r="K121" s="905"/>
      <c r="L121" s="905"/>
      <c r="M121" s="905"/>
      <c r="N121" s="905"/>
      <c r="O121" s="905"/>
      <c r="P121" s="905"/>
      <c r="Q121" s="905"/>
      <c r="R121" s="905"/>
      <c r="S121" s="1217">
        <v>20000000</v>
      </c>
      <c r="T121" s="1128"/>
      <c r="U121" s="764"/>
    </row>
    <row r="122" spans="1:21" s="765" customFormat="1">
      <c r="A122" s="1126">
        <v>22</v>
      </c>
      <c r="B122" s="1128" t="s">
        <v>390</v>
      </c>
      <c r="C122" s="905">
        <f>SUM(C123:C126)</f>
        <v>1806645295</v>
      </c>
      <c r="D122" s="905">
        <f>SUM(D123:D126)</f>
        <v>491731136</v>
      </c>
      <c r="E122" s="905">
        <f>SUM(E123:E126)</f>
        <v>794630168</v>
      </c>
      <c r="F122" s="905">
        <f>SUM(F123:F126)</f>
        <v>481302190</v>
      </c>
      <c r="G122" s="905">
        <f>SUM(G123:G126)</f>
        <v>465928398</v>
      </c>
      <c r="H122" s="763">
        <f t="shared" ref="H122:S122" si="29">SUM(H123:H126)</f>
        <v>0</v>
      </c>
      <c r="I122" s="763">
        <f t="shared" si="29"/>
        <v>0</v>
      </c>
      <c r="J122" s="763">
        <f t="shared" si="29"/>
        <v>0</v>
      </c>
      <c r="K122" s="763">
        <f t="shared" si="29"/>
        <v>0</v>
      </c>
      <c r="L122" s="763">
        <f t="shared" si="29"/>
        <v>438489940</v>
      </c>
      <c r="M122" s="763">
        <f t="shared" si="29"/>
        <v>0</v>
      </c>
      <c r="N122" s="763">
        <f t="shared" si="29"/>
        <v>0</v>
      </c>
      <c r="O122" s="763">
        <f t="shared" si="29"/>
        <v>0</v>
      </c>
      <c r="P122" s="763">
        <f t="shared" si="29"/>
        <v>0</v>
      </c>
      <c r="Q122" s="763">
        <f t="shared" si="29"/>
        <v>0</v>
      </c>
      <c r="R122" s="763">
        <f t="shared" si="29"/>
        <v>42812250</v>
      </c>
      <c r="S122" s="763">
        <f t="shared" si="29"/>
        <v>0</v>
      </c>
      <c r="T122" s="1128"/>
      <c r="U122" s="764"/>
    </row>
    <row r="123" spans="1:21" s="768" customFormat="1">
      <c r="A123" s="1145">
        <v>627822</v>
      </c>
      <c r="B123" s="1163" t="s">
        <v>693</v>
      </c>
      <c r="C123" s="1106">
        <v>21283800</v>
      </c>
      <c r="D123" s="1106">
        <v>21917112</v>
      </c>
      <c r="E123" s="1106">
        <f>'[82]DK2024 (11.24)'!$W$125</f>
        <v>18257899</v>
      </c>
      <c r="F123" s="1170">
        <f t="shared" ref="F123:F138" si="30">SUM(H123:S123)</f>
        <v>38434480</v>
      </c>
      <c r="G123" s="1106">
        <f>F123*60%</f>
        <v>23060688</v>
      </c>
      <c r="H123" s="1106"/>
      <c r="I123" s="1106"/>
      <c r="J123" s="1106"/>
      <c r="K123" s="1106"/>
      <c r="L123" s="1106">
        <v>38434480</v>
      </c>
      <c r="M123" s="1106"/>
      <c r="N123" s="1106"/>
      <c r="O123" s="1106"/>
      <c r="P123" s="1106"/>
      <c r="Q123" s="1106"/>
      <c r="R123" s="1106"/>
      <c r="S123" s="1106"/>
      <c r="T123" s="1127"/>
      <c r="U123" s="1169"/>
    </row>
    <row r="124" spans="1:21" s="768" customFormat="1">
      <c r="A124" s="1145">
        <v>627821</v>
      </c>
      <c r="B124" s="1163" t="s">
        <v>728</v>
      </c>
      <c r="C124" s="1127"/>
      <c r="D124" s="1106">
        <v>39711520</v>
      </c>
      <c r="E124" s="1106"/>
      <c r="F124" s="1170">
        <f t="shared" si="30"/>
        <v>42812250</v>
      </c>
      <c r="G124" s="1106">
        <f>F124</f>
        <v>42812250</v>
      </c>
      <c r="H124" s="1106"/>
      <c r="I124" s="1106"/>
      <c r="J124" s="1106"/>
      <c r="K124" s="1106"/>
      <c r="L124" s="1106"/>
      <c r="M124" s="1106"/>
      <c r="N124" s="1106"/>
      <c r="O124" s="1106"/>
      <c r="P124" s="1106"/>
      <c r="Q124" s="1106"/>
      <c r="R124" s="1106">
        <v>42812250</v>
      </c>
      <c r="S124" s="1106"/>
      <c r="T124" s="1168"/>
      <c r="U124" s="1169"/>
    </row>
    <row r="125" spans="1:21" s="768" customFormat="1">
      <c r="A125" s="1145"/>
      <c r="B125" s="1163" t="s">
        <v>1407</v>
      </c>
      <c r="C125" s="1127"/>
      <c r="D125" s="1106">
        <v>27798064</v>
      </c>
      <c r="E125" s="1106"/>
      <c r="F125" s="1170">
        <f t="shared" si="30"/>
        <v>0</v>
      </c>
      <c r="G125" s="1106">
        <f>F125*70%</f>
        <v>0</v>
      </c>
      <c r="H125" s="1106"/>
      <c r="I125" s="1106"/>
      <c r="J125" s="1106"/>
      <c r="K125" s="1106"/>
      <c r="L125" s="1106"/>
      <c r="M125" s="1106"/>
      <c r="N125" s="1106"/>
      <c r="O125" s="1106"/>
      <c r="P125" s="1106"/>
      <c r="Q125" s="1106"/>
      <c r="R125" s="1106"/>
      <c r="S125" s="1106"/>
      <c r="T125" s="1168"/>
      <c r="U125" s="1169"/>
    </row>
    <row r="126" spans="1:21" s="768" customFormat="1">
      <c r="A126" s="1145">
        <v>627821</v>
      </c>
      <c r="B126" s="1163" t="s">
        <v>694</v>
      </c>
      <c r="C126" s="1148">
        <f>1269980761+515380734</f>
        <v>1785361495</v>
      </c>
      <c r="D126" s="1106">
        <v>402304440</v>
      </c>
      <c r="E126" s="1106">
        <f>'[82]DK2024 (11.24)'!$W$128+'[82]DK2024 (11.24)'!$W$127</f>
        <v>776372269</v>
      </c>
      <c r="F126" s="1170">
        <f t="shared" si="30"/>
        <v>400055460</v>
      </c>
      <c r="G126" s="1106">
        <f>F126</f>
        <v>400055460</v>
      </c>
      <c r="H126" s="1106"/>
      <c r="I126" s="1106"/>
      <c r="J126" s="1106"/>
      <c r="K126" s="1106"/>
      <c r="L126" s="1106">
        <v>400055460</v>
      </c>
      <c r="M126" s="1106"/>
      <c r="N126" s="1106"/>
      <c r="O126" s="1106"/>
      <c r="P126" s="1106"/>
      <c r="Q126" s="1106"/>
      <c r="R126" s="1106"/>
      <c r="S126" s="1106"/>
      <c r="T126" s="1127"/>
      <c r="U126" s="1169"/>
    </row>
    <row r="127" spans="1:21" s="765" customFormat="1">
      <c r="A127" s="1126">
        <v>23</v>
      </c>
      <c r="B127" s="1128" t="s">
        <v>391</v>
      </c>
      <c r="C127" s="1106">
        <v>0</v>
      </c>
      <c r="D127" s="905">
        <v>0</v>
      </c>
      <c r="E127" s="905">
        <f>'[82]DK2024 (11.24)'!$W$169</f>
        <v>0</v>
      </c>
      <c r="F127" s="905"/>
      <c r="G127" s="905">
        <f>F127</f>
        <v>0</v>
      </c>
      <c r="H127" s="905"/>
      <c r="I127" s="905"/>
      <c r="J127" s="905"/>
      <c r="K127" s="905"/>
      <c r="L127" s="905"/>
      <c r="M127" s="905"/>
      <c r="N127" s="905"/>
      <c r="O127" s="905"/>
      <c r="P127" s="905"/>
      <c r="Q127" s="905"/>
      <c r="R127" s="905"/>
      <c r="S127" s="905"/>
      <c r="T127" s="1128"/>
      <c r="U127" s="764"/>
    </row>
    <row r="128" spans="1:21" s="202" customFormat="1">
      <c r="A128" s="1114">
        <v>24</v>
      </c>
      <c r="B128" s="908" t="s">
        <v>1482</v>
      </c>
      <c r="C128" s="903">
        <v>0</v>
      </c>
      <c r="D128" s="903">
        <f>SUM(D129:D130)</f>
        <v>1622965568</v>
      </c>
      <c r="E128" s="906">
        <f>SUM(E129:E130)</f>
        <v>0</v>
      </c>
      <c r="F128" s="906">
        <f>SUM(F129:F130)</f>
        <v>0</v>
      </c>
      <c r="G128" s="906">
        <f>SUM(G129:G130)</f>
        <v>0</v>
      </c>
      <c r="H128" s="905"/>
      <c r="I128" s="905"/>
      <c r="J128" s="905"/>
      <c r="K128" s="905"/>
      <c r="L128" s="905"/>
      <c r="M128" s="905"/>
      <c r="N128" s="905"/>
      <c r="O128" s="905"/>
      <c r="P128" s="905"/>
      <c r="Q128" s="905"/>
      <c r="R128" s="905"/>
      <c r="S128" s="905"/>
      <c r="T128" s="908"/>
      <c r="U128" s="537"/>
    </row>
    <row r="129" spans="1:21" s="202" customFormat="1">
      <c r="A129" s="1114"/>
      <c r="B129" s="1119" t="s">
        <v>680</v>
      </c>
      <c r="C129" s="904">
        <v>0</v>
      </c>
      <c r="D129" s="904">
        <v>1400000000</v>
      </c>
      <c r="E129" s="906"/>
      <c r="F129" s="1170">
        <f t="shared" si="30"/>
        <v>0</v>
      </c>
      <c r="G129" s="904">
        <f>F129*70%</f>
        <v>0</v>
      </c>
      <c r="H129" s="1106"/>
      <c r="I129" s="1106"/>
      <c r="J129" s="1106"/>
      <c r="K129" s="1106"/>
      <c r="L129" s="1106"/>
      <c r="M129" s="1106"/>
      <c r="N129" s="1106"/>
      <c r="O129" s="1106"/>
      <c r="P129" s="1106"/>
      <c r="Q129" s="1106"/>
      <c r="R129" s="1106"/>
      <c r="S129" s="1106"/>
      <c r="T129" s="908" t="s">
        <v>1487</v>
      </c>
      <c r="U129" s="537"/>
    </row>
    <row r="130" spans="1:21" s="202" customFormat="1">
      <c r="A130" s="1114"/>
      <c r="B130" s="1119" t="s">
        <v>681</v>
      </c>
      <c r="C130" s="906"/>
      <c r="D130" s="904">
        <v>222965568</v>
      </c>
      <c r="E130" s="906"/>
      <c r="F130" s="1170">
        <f t="shared" si="30"/>
        <v>0</v>
      </c>
      <c r="G130" s="904">
        <f>F130*70%</f>
        <v>0</v>
      </c>
      <c r="H130" s="1106"/>
      <c r="I130" s="1106"/>
      <c r="J130" s="1106"/>
      <c r="K130" s="1106"/>
      <c r="L130" s="1106"/>
      <c r="M130" s="1106"/>
      <c r="N130" s="1106"/>
      <c r="O130" s="1106"/>
      <c r="P130" s="1106"/>
      <c r="Q130" s="1106"/>
      <c r="R130" s="1106"/>
      <c r="S130" s="1106"/>
      <c r="T130" s="908"/>
      <c r="U130" s="537"/>
    </row>
    <row r="131" spans="1:21" s="202" customFormat="1">
      <c r="A131" s="1114">
        <v>62788</v>
      </c>
      <c r="B131" s="908" t="s">
        <v>400</v>
      </c>
      <c r="C131" s="903">
        <f>SUM(C132:C133)</f>
        <v>313372039</v>
      </c>
      <c r="D131" s="903">
        <f>SUM(D132:D133)</f>
        <v>216000000</v>
      </c>
      <c r="E131" s="905">
        <f>SUM(E132:E133)</f>
        <v>519286771</v>
      </c>
      <c r="F131" s="905">
        <f>SUM(F132:F133)</f>
        <v>255231552</v>
      </c>
      <c r="G131" s="905">
        <f>SUM(G132:G133)</f>
        <v>255231552</v>
      </c>
      <c r="H131" s="763">
        <f t="shared" ref="H131:S131" si="31">SUM(H132:H133)</f>
        <v>21269296</v>
      </c>
      <c r="I131" s="763">
        <f t="shared" si="31"/>
        <v>21269296</v>
      </c>
      <c r="J131" s="763">
        <f t="shared" si="31"/>
        <v>21269296</v>
      </c>
      <c r="K131" s="763">
        <f t="shared" si="31"/>
        <v>21269296</v>
      </c>
      <c r="L131" s="763">
        <f t="shared" si="31"/>
        <v>21269296</v>
      </c>
      <c r="M131" s="763">
        <f t="shared" si="31"/>
        <v>21269296</v>
      </c>
      <c r="N131" s="763">
        <f t="shared" si="31"/>
        <v>21269296</v>
      </c>
      <c r="O131" s="763">
        <f t="shared" si="31"/>
        <v>21269296</v>
      </c>
      <c r="P131" s="763">
        <f t="shared" si="31"/>
        <v>21269296</v>
      </c>
      <c r="Q131" s="763">
        <f t="shared" si="31"/>
        <v>21269296</v>
      </c>
      <c r="R131" s="763">
        <f t="shared" si="31"/>
        <v>21269296</v>
      </c>
      <c r="S131" s="763">
        <f t="shared" si="31"/>
        <v>21269296</v>
      </c>
      <c r="T131" s="908"/>
      <c r="U131" s="537"/>
    </row>
    <row r="132" spans="1:21">
      <c r="A132" s="1123"/>
      <c r="B132" s="907" t="s">
        <v>1004</v>
      </c>
      <c r="C132" s="904">
        <v>66907392.535353571</v>
      </c>
      <c r="D132" s="904">
        <v>216000000</v>
      </c>
      <c r="E132" s="1106">
        <f>'[82]DK2024 (11.24)'!$W$143</f>
        <v>519286771</v>
      </c>
      <c r="F132" s="1170">
        <f t="shared" si="30"/>
        <v>255231552</v>
      </c>
      <c r="G132" s="1106">
        <f>F132</f>
        <v>255231552</v>
      </c>
      <c r="H132" s="1106">
        <v>21269296</v>
      </c>
      <c r="I132" s="1106">
        <v>21269296</v>
      </c>
      <c r="J132" s="1106">
        <v>21269296</v>
      </c>
      <c r="K132" s="1106">
        <v>21269296</v>
      </c>
      <c r="L132" s="1106">
        <v>21269296</v>
      </c>
      <c r="M132" s="1106">
        <v>21269296</v>
      </c>
      <c r="N132" s="1106">
        <v>21269296</v>
      </c>
      <c r="O132" s="1106">
        <v>21269296</v>
      </c>
      <c r="P132" s="1106">
        <v>21269296</v>
      </c>
      <c r="Q132" s="1106">
        <v>21269296</v>
      </c>
      <c r="R132" s="1106">
        <v>21269296</v>
      </c>
      <c r="S132" s="1106">
        <v>21269296</v>
      </c>
      <c r="T132" s="907"/>
      <c r="U132" s="538"/>
    </row>
    <row r="133" spans="1:21">
      <c r="A133" s="1123"/>
      <c r="B133" s="907" t="s">
        <v>1005</v>
      </c>
      <c r="C133" s="904">
        <f>30000000/1.1*7+30000000/1.08*2</f>
        <v>246464646.46464643</v>
      </c>
      <c r="D133" s="904">
        <v>0</v>
      </c>
      <c r="E133" s="904"/>
      <c r="F133" s="1170">
        <f t="shared" si="30"/>
        <v>0</v>
      </c>
      <c r="G133" s="904">
        <f>F133</f>
        <v>0</v>
      </c>
      <c r="H133" s="1106"/>
      <c r="I133" s="1106"/>
      <c r="J133" s="1106"/>
      <c r="K133" s="1106"/>
      <c r="L133" s="1106"/>
      <c r="M133" s="1106"/>
      <c r="N133" s="1106"/>
      <c r="O133" s="1106"/>
      <c r="P133" s="1106"/>
      <c r="Q133" s="1106"/>
      <c r="R133" s="1106"/>
      <c r="S133" s="1106"/>
      <c r="T133" s="907"/>
      <c r="U133" s="538"/>
    </row>
    <row r="134" spans="1:21" s="202" customFormat="1">
      <c r="A134" s="1114">
        <v>642812</v>
      </c>
      <c r="B134" s="908" t="s">
        <v>524</v>
      </c>
      <c r="C134" s="903">
        <f t="shared" ref="C134:S134" si="32">SUM(C135:C138)</f>
        <v>872080000</v>
      </c>
      <c r="D134" s="903">
        <f t="shared" si="32"/>
        <v>988760000</v>
      </c>
      <c r="E134" s="903">
        <f t="shared" si="32"/>
        <v>944600000</v>
      </c>
      <c r="F134" s="903">
        <f t="shared" si="32"/>
        <v>996000000</v>
      </c>
      <c r="G134" s="903">
        <f t="shared" si="32"/>
        <v>965280000</v>
      </c>
      <c r="H134" s="903">
        <f t="shared" si="32"/>
        <v>0</v>
      </c>
      <c r="I134" s="903">
        <f t="shared" si="32"/>
        <v>0</v>
      </c>
      <c r="J134" s="903">
        <f t="shared" si="32"/>
        <v>0</v>
      </c>
      <c r="K134" s="903">
        <f t="shared" si="32"/>
        <v>0</v>
      </c>
      <c r="L134" s="903">
        <f t="shared" si="32"/>
        <v>0</v>
      </c>
      <c r="M134" s="903">
        <f t="shared" si="32"/>
        <v>0</v>
      </c>
      <c r="N134" s="903">
        <f t="shared" si="32"/>
        <v>0</v>
      </c>
      <c r="O134" s="903">
        <f t="shared" si="32"/>
        <v>0</v>
      </c>
      <c r="P134" s="903">
        <f t="shared" si="32"/>
        <v>0</v>
      </c>
      <c r="Q134" s="903">
        <f t="shared" si="32"/>
        <v>0</v>
      </c>
      <c r="R134" s="903">
        <f t="shared" si="32"/>
        <v>0</v>
      </c>
      <c r="S134" s="903">
        <f t="shared" si="32"/>
        <v>996000000</v>
      </c>
      <c r="T134" s="908"/>
      <c r="U134" s="537"/>
    </row>
    <row r="135" spans="1:21" s="202" customFormat="1">
      <c r="A135" s="1114"/>
      <c r="B135" s="1119" t="s">
        <v>693</v>
      </c>
      <c r="C135" s="1096">
        <v>68000000</v>
      </c>
      <c r="D135" s="904">
        <v>41760000</v>
      </c>
      <c r="E135" s="1096"/>
      <c r="F135" s="1170">
        <f t="shared" si="30"/>
        <v>76800000</v>
      </c>
      <c r="G135" s="904">
        <f>F135*60%</f>
        <v>46080000</v>
      </c>
      <c r="H135" s="1106"/>
      <c r="I135" s="1106"/>
      <c r="J135" s="1106"/>
      <c r="K135" s="1106"/>
      <c r="L135" s="1106"/>
      <c r="M135" s="1106"/>
      <c r="N135" s="1106"/>
      <c r="O135" s="1106"/>
      <c r="P135" s="1106"/>
      <c r="Q135" s="1106"/>
      <c r="R135" s="1106"/>
      <c r="S135" s="1106">
        <v>76800000</v>
      </c>
      <c r="T135" s="908"/>
      <c r="U135" s="537"/>
    </row>
    <row r="136" spans="1:21" s="202" customFormat="1">
      <c r="A136" s="1114"/>
      <c r="B136" s="1119" t="s">
        <v>728</v>
      </c>
      <c r="C136" s="1096"/>
      <c r="D136" s="904">
        <v>56000000</v>
      </c>
      <c r="E136" s="1096"/>
      <c r="F136" s="1170">
        <f t="shared" si="30"/>
        <v>19200000</v>
      </c>
      <c r="G136" s="904">
        <f>F136</f>
        <v>19200000</v>
      </c>
      <c r="H136" s="1106"/>
      <c r="I136" s="1106"/>
      <c r="J136" s="1106"/>
      <c r="K136" s="1106"/>
      <c r="L136" s="1106"/>
      <c r="M136" s="1106"/>
      <c r="N136" s="1106"/>
      <c r="O136" s="1106"/>
      <c r="P136" s="1106"/>
      <c r="Q136" s="1106"/>
      <c r="R136" s="1106"/>
      <c r="S136" s="1106">
        <v>19200000</v>
      </c>
      <c r="T136" s="903"/>
      <c r="U136" s="537"/>
    </row>
    <row r="137" spans="1:21" s="202" customFormat="1">
      <c r="A137" s="1114"/>
      <c r="B137" s="1119" t="s">
        <v>1407</v>
      </c>
      <c r="C137" s="1096"/>
      <c r="D137" s="904">
        <v>39200000</v>
      </c>
      <c r="E137" s="1096"/>
      <c r="F137" s="1170">
        <f t="shared" si="30"/>
        <v>0</v>
      </c>
      <c r="G137" s="904">
        <f>F137*70%</f>
        <v>0</v>
      </c>
      <c r="H137" s="1106"/>
      <c r="I137" s="1106"/>
      <c r="J137" s="1106"/>
      <c r="K137" s="1106"/>
      <c r="L137" s="1106"/>
      <c r="M137" s="1106"/>
      <c r="N137" s="1106"/>
      <c r="O137" s="1106"/>
      <c r="P137" s="1106"/>
      <c r="Q137" s="1106"/>
      <c r="R137" s="1106"/>
      <c r="S137" s="1106">
        <v>0</v>
      </c>
      <c r="T137" s="903"/>
      <c r="U137" s="537"/>
    </row>
    <row r="138" spans="1:21" s="202" customFormat="1">
      <c r="A138" s="1114"/>
      <c r="B138" s="1119" t="s">
        <v>694</v>
      </c>
      <c r="C138" s="1096">
        <f>279880000+524200000</f>
        <v>804080000</v>
      </c>
      <c r="D138" s="904">
        <v>851800000</v>
      </c>
      <c r="E138" s="1096">
        <f>'[82]DK2024 (11.24)'!$W$149</f>
        <v>944600000</v>
      </c>
      <c r="F138" s="1170">
        <f t="shared" si="30"/>
        <v>900000000</v>
      </c>
      <c r="G138" s="904">
        <f>F138</f>
        <v>900000000</v>
      </c>
      <c r="H138" s="1106"/>
      <c r="I138" s="1106"/>
      <c r="J138" s="1106"/>
      <c r="K138" s="1106"/>
      <c r="L138" s="1106"/>
      <c r="M138" s="1106"/>
      <c r="N138" s="1106"/>
      <c r="O138" s="1106"/>
      <c r="P138" s="1106"/>
      <c r="Q138" s="1106"/>
      <c r="R138" s="1106"/>
      <c r="S138" s="1106">
        <v>900000000</v>
      </c>
      <c r="T138" s="908"/>
      <c r="U138" s="537"/>
    </row>
    <row r="139" spans="1:21" s="1229" customFormat="1">
      <c r="A139" s="1990">
        <v>27</v>
      </c>
      <c r="B139" s="1991" t="s">
        <v>407</v>
      </c>
      <c r="C139" s="1992">
        <f>SUM(C140:C143)</f>
        <v>714264571</v>
      </c>
      <c r="D139" s="1992">
        <f>SUM(D140:D143)</f>
        <v>939551043.5</v>
      </c>
      <c r="E139" s="1992">
        <f>SUM(E140:E143)</f>
        <v>666349980</v>
      </c>
      <c r="F139" s="1993">
        <f>SUM(F140:F143)</f>
        <v>1338139636</v>
      </c>
      <c r="G139" s="1992">
        <f>SUM(G140:G143)</f>
        <v>860650462.090909</v>
      </c>
      <c r="H139" s="1994"/>
      <c r="I139" s="1994"/>
      <c r="J139" s="1994"/>
      <c r="K139" s="1994"/>
      <c r="L139" s="1994"/>
      <c r="M139" s="1994"/>
      <c r="N139" s="1994"/>
      <c r="O139" s="1994"/>
      <c r="P139" s="1994"/>
      <c r="Q139" s="1994"/>
      <c r="R139" s="1994"/>
      <c r="S139" s="1994"/>
      <c r="T139" s="1249"/>
      <c r="U139" s="1228"/>
    </row>
    <row r="140" spans="1:21" s="1229" customFormat="1">
      <c r="A140" s="1990"/>
      <c r="B140" s="1250" t="s">
        <v>687</v>
      </c>
      <c r="C140" s="1227">
        <v>35876520</v>
      </c>
      <c r="D140" s="1227">
        <f>'dulieu phan bo'!S62*60%</f>
        <v>39862800</v>
      </c>
      <c r="E140" s="1227">
        <f>'[82]DK2024 (11.24)'!$W$98</f>
        <v>35876520</v>
      </c>
      <c r="F140" s="1227">
        <v>66438000</v>
      </c>
      <c r="G140" s="1251">
        <f>'PHONG TCKT'!G47</f>
        <v>39862799.999999993</v>
      </c>
      <c r="H140" s="1251"/>
      <c r="I140" s="1251"/>
      <c r="J140" s="1251"/>
      <c r="K140" s="1251"/>
      <c r="L140" s="1251"/>
      <c r="M140" s="1251"/>
      <c r="N140" s="1251"/>
      <c r="O140" s="1251"/>
      <c r="P140" s="1251"/>
      <c r="Q140" s="1251"/>
      <c r="R140" s="1251"/>
      <c r="S140" s="1251"/>
      <c r="T140" s="1249"/>
      <c r="U140" s="1228"/>
    </row>
    <row r="141" spans="1:21" s="1229" customFormat="1">
      <c r="A141" s="1990"/>
      <c r="B141" s="1250" t="s">
        <v>731</v>
      </c>
      <c r="C141" s="1227"/>
      <c r="D141" s="1251">
        <f>'dulieu phan bo'!S70</f>
        <v>119470000</v>
      </c>
      <c r="E141" s="1227"/>
      <c r="F141" s="1227">
        <v>578300000</v>
      </c>
      <c r="G141" s="1251">
        <f>'PHONG TCKT'!G53</f>
        <v>144575000</v>
      </c>
      <c r="H141" s="1251"/>
      <c r="I141" s="1251"/>
      <c r="J141" s="1251"/>
      <c r="K141" s="1251"/>
      <c r="L141" s="1251"/>
      <c r="M141" s="1251"/>
      <c r="N141" s="1251"/>
      <c r="O141" s="1251"/>
      <c r="P141" s="1251"/>
      <c r="Q141" s="1251"/>
      <c r="R141" s="1251"/>
      <c r="S141" s="1251"/>
      <c r="T141" s="1249"/>
      <c r="U141" s="1228"/>
    </row>
    <row r="142" spans="1:21" s="1229" customFormat="1">
      <c r="A142" s="1990"/>
      <c r="B142" s="1250" t="s">
        <v>1416</v>
      </c>
      <c r="C142" s="1227"/>
      <c r="D142" s="1251">
        <v>110180000</v>
      </c>
      <c r="E142" s="1227"/>
      <c r="F142" s="1995"/>
      <c r="G142" s="1251">
        <f>F142</f>
        <v>0</v>
      </c>
      <c r="H142" s="1251"/>
      <c r="I142" s="1251"/>
      <c r="J142" s="1251"/>
      <c r="K142" s="1251"/>
      <c r="L142" s="1251"/>
      <c r="M142" s="1251"/>
      <c r="N142" s="1251"/>
      <c r="O142" s="1251"/>
      <c r="P142" s="1251"/>
      <c r="Q142" s="1251"/>
      <c r="R142" s="1251"/>
      <c r="S142" s="1251"/>
      <c r="T142" s="1249"/>
      <c r="U142" s="1228"/>
    </row>
    <row r="143" spans="1:21" s="1229" customFormat="1">
      <c r="A143" s="1990"/>
      <c r="B143" s="1250" t="s">
        <v>686</v>
      </c>
      <c r="C143" s="1227">
        <v>678388051</v>
      </c>
      <c r="D143" s="1251">
        <f>'dulieu phan bo'!S43-'dulieu phan bo'!S54-'dulieu phan bo'!S62-'dulieu phan bo'!S70-'dulieu phan bo'!S71</f>
        <v>670038243.5</v>
      </c>
      <c r="E143" s="1227">
        <f>'[82]DK2024 (11.24)'!$W$100</f>
        <v>630473460</v>
      </c>
      <c r="F143" s="1227">
        <v>693401636</v>
      </c>
      <c r="G143" s="1251">
        <f>'PHONG TCKT'!G43-'PHONG TCKT'!G53-'PHONG TCKT'!G47</f>
        <v>676212662.090909</v>
      </c>
      <c r="H143" s="1251"/>
      <c r="I143" s="1251"/>
      <c r="J143" s="1251"/>
      <c r="K143" s="1251"/>
      <c r="L143" s="1251"/>
      <c r="M143" s="1251"/>
      <c r="N143" s="1251"/>
      <c r="O143" s="1251"/>
      <c r="P143" s="1251"/>
      <c r="Q143" s="1251"/>
      <c r="R143" s="1251"/>
      <c r="S143" s="1251"/>
      <c r="T143" s="1249"/>
      <c r="U143" s="1228"/>
    </row>
    <row r="144" spans="1:21" s="765" customFormat="1">
      <c r="A144" s="1143">
        <v>28</v>
      </c>
      <c r="B144" s="1144" t="s">
        <v>399</v>
      </c>
      <c r="C144" s="1141">
        <f>C146+C147+C148</f>
        <v>896606546</v>
      </c>
      <c r="D144" s="1141">
        <f>D146+D147+D148</f>
        <v>1011417715.2</v>
      </c>
      <c r="E144" s="1141">
        <f>E146+E147+E148</f>
        <v>1039527506</v>
      </c>
      <c r="F144" s="1141">
        <f>F146+F147+F148</f>
        <v>1131000000</v>
      </c>
      <c r="G144" s="1141">
        <f>G146+G147+G148</f>
        <v>1107000000</v>
      </c>
      <c r="H144" s="1208">
        <f t="shared" ref="H144:S144" si="33">H146+H147+H148</f>
        <v>93000000</v>
      </c>
      <c r="I144" s="1208">
        <f t="shared" si="33"/>
        <v>93000000</v>
      </c>
      <c r="J144" s="1208">
        <f t="shared" si="33"/>
        <v>93000000</v>
      </c>
      <c r="K144" s="1208">
        <f t="shared" si="33"/>
        <v>93000000</v>
      </c>
      <c r="L144" s="1208">
        <f t="shared" si="33"/>
        <v>93000000</v>
      </c>
      <c r="M144" s="1208">
        <f t="shared" si="33"/>
        <v>93000000</v>
      </c>
      <c r="N144" s="1208">
        <f t="shared" si="33"/>
        <v>93000000</v>
      </c>
      <c r="O144" s="1208">
        <f t="shared" si="33"/>
        <v>93000000</v>
      </c>
      <c r="P144" s="1208">
        <f t="shared" si="33"/>
        <v>93000000</v>
      </c>
      <c r="Q144" s="1208">
        <f t="shared" si="33"/>
        <v>98000000</v>
      </c>
      <c r="R144" s="1208">
        <f t="shared" si="33"/>
        <v>98000000</v>
      </c>
      <c r="S144" s="1208">
        <f t="shared" si="33"/>
        <v>98000000</v>
      </c>
      <c r="T144" s="1145"/>
      <c r="U144" s="764"/>
    </row>
    <row r="145" spans="1:21" s="202" customFormat="1">
      <c r="A145" s="1140"/>
      <c r="B145" s="1146" t="s">
        <v>398</v>
      </c>
      <c r="C145" s="1096"/>
      <c r="D145" s="904">
        <v>0</v>
      </c>
      <c r="E145" s="1096"/>
      <c r="F145" s="1096"/>
      <c r="G145" s="904">
        <f>F145</f>
        <v>0</v>
      </c>
      <c r="H145" s="1106"/>
      <c r="I145" s="1106"/>
      <c r="J145" s="1106"/>
      <c r="K145" s="1106"/>
      <c r="L145" s="1106"/>
      <c r="M145" s="1106"/>
      <c r="N145" s="1106"/>
      <c r="O145" s="1106"/>
      <c r="P145" s="1106"/>
      <c r="Q145" s="1106"/>
      <c r="R145" s="1106"/>
      <c r="S145" s="1106"/>
      <c r="T145" s="908"/>
      <c r="U145" s="537"/>
    </row>
    <row r="146" spans="1:21" s="202" customFormat="1">
      <c r="A146" s="1140">
        <v>642704</v>
      </c>
      <c r="B146" s="1142" t="s">
        <v>397</v>
      </c>
      <c r="C146" s="1096">
        <v>169071111</v>
      </c>
      <c r="D146" s="904">
        <v>180000000</v>
      </c>
      <c r="E146" s="1112">
        <f>'[82]DK2024 (11.24)'!$W$74</f>
        <v>190386284</v>
      </c>
      <c r="F146" s="1111">
        <v>216000000</v>
      </c>
      <c r="G146" s="904">
        <f>F146</f>
        <v>216000000</v>
      </c>
      <c r="H146" s="1106">
        <v>18000000</v>
      </c>
      <c r="I146" s="1106">
        <v>18000000</v>
      </c>
      <c r="J146" s="1106">
        <v>18000000</v>
      </c>
      <c r="K146" s="1106">
        <v>18000000</v>
      </c>
      <c r="L146" s="1106">
        <v>18000000</v>
      </c>
      <c r="M146" s="1106">
        <v>18000000</v>
      </c>
      <c r="N146" s="1106">
        <v>18000000</v>
      </c>
      <c r="O146" s="1106">
        <v>18000000</v>
      </c>
      <c r="P146" s="1106">
        <v>18000000</v>
      </c>
      <c r="Q146" s="1106">
        <v>18000000</v>
      </c>
      <c r="R146" s="1106">
        <v>18000000</v>
      </c>
      <c r="S146" s="1106">
        <v>18000000</v>
      </c>
      <c r="T146" s="908"/>
      <c r="U146" s="537"/>
    </row>
    <row r="147" spans="1:21" s="202" customFormat="1">
      <c r="A147" s="1140"/>
      <c r="B147" s="1142" t="s">
        <v>396</v>
      </c>
      <c r="C147" s="1096"/>
      <c r="D147" s="904">
        <v>0</v>
      </c>
      <c r="E147" s="1112"/>
      <c r="F147" s="1105"/>
      <c r="G147" s="904">
        <f>F147</f>
        <v>0</v>
      </c>
      <c r="H147" s="1106"/>
      <c r="I147" s="1106"/>
      <c r="J147" s="1106"/>
      <c r="K147" s="1106"/>
      <c r="L147" s="1106"/>
      <c r="M147" s="1106"/>
      <c r="N147" s="1106"/>
      <c r="O147" s="1106"/>
      <c r="P147" s="1106"/>
      <c r="Q147" s="1106"/>
      <c r="R147" s="1106"/>
      <c r="S147" s="1106"/>
      <c r="T147" s="908"/>
      <c r="U147" s="537"/>
    </row>
    <row r="148" spans="1:21" s="202" customFormat="1">
      <c r="A148" s="1140"/>
      <c r="B148" s="1142" t="s">
        <v>395</v>
      </c>
      <c r="C148" s="1111">
        <f>SUM(C149:C152)</f>
        <v>727535435</v>
      </c>
      <c r="D148" s="1111">
        <f>SUM(D149:D152)</f>
        <v>831417715.20000005</v>
      </c>
      <c r="E148" s="1111">
        <f>SUM(E149:E152)</f>
        <v>849141222</v>
      </c>
      <c r="F148" s="1111">
        <v>915000000</v>
      </c>
      <c r="G148" s="1111">
        <f>SUM(G149:G152)</f>
        <v>891000000</v>
      </c>
      <c r="H148" s="1209">
        <v>75000000</v>
      </c>
      <c r="I148" s="1209">
        <v>75000000</v>
      </c>
      <c r="J148" s="1209">
        <v>75000000</v>
      </c>
      <c r="K148" s="1209">
        <v>75000000</v>
      </c>
      <c r="L148" s="1209">
        <v>75000000</v>
      </c>
      <c r="M148" s="1209">
        <v>75000000</v>
      </c>
      <c r="N148" s="1209">
        <v>75000000</v>
      </c>
      <c r="O148" s="1209">
        <v>75000000</v>
      </c>
      <c r="P148" s="1209">
        <v>75000000</v>
      </c>
      <c r="Q148" s="1209">
        <v>80000000</v>
      </c>
      <c r="R148" s="1209">
        <v>80000000</v>
      </c>
      <c r="S148" s="1209">
        <v>80000000</v>
      </c>
      <c r="T148" s="908"/>
      <c r="U148" s="537"/>
    </row>
    <row r="149" spans="1:21" s="233" customFormat="1" ht="14.4">
      <c r="A149" s="2030">
        <v>627732</v>
      </c>
      <c r="B149" s="1147" t="s">
        <v>685</v>
      </c>
      <c r="C149" s="1105">
        <v>24216113</v>
      </c>
      <c r="D149" s="902">
        <v>59284310.399999999</v>
      </c>
      <c r="E149" s="1218">
        <f>'[82]DK2024 (11.24)'!$W$71</f>
        <v>22984008</v>
      </c>
      <c r="F149" s="1219">
        <f>SUM(H149:S149)</f>
        <v>60000000</v>
      </c>
      <c r="G149" s="902">
        <f>F149*60%</f>
        <v>36000000</v>
      </c>
      <c r="H149" s="1164">
        <v>5000000</v>
      </c>
      <c r="I149" s="1164">
        <v>5000000</v>
      </c>
      <c r="J149" s="1164">
        <v>5000000</v>
      </c>
      <c r="K149" s="1164">
        <v>5000000</v>
      </c>
      <c r="L149" s="1164">
        <v>5000000</v>
      </c>
      <c r="M149" s="1164">
        <v>5000000</v>
      </c>
      <c r="N149" s="1164">
        <v>5000000</v>
      </c>
      <c r="O149" s="1164">
        <v>5000000</v>
      </c>
      <c r="P149" s="1164">
        <v>5000000</v>
      </c>
      <c r="Q149" s="1164">
        <v>5000000</v>
      </c>
      <c r="R149" s="1164">
        <v>5000000</v>
      </c>
      <c r="S149" s="1164">
        <v>5000000</v>
      </c>
      <c r="T149" s="1220"/>
      <c r="U149" s="539"/>
    </row>
    <row r="150" spans="1:21" s="233" customFormat="1" ht="14.4">
      <c r="A150" s="2030">
        <v>627731</v>
      </c>
      <c r="B150" s="1147" t="s">
        <v>730</v>
      </c>
      <c r="C150" s="902"/>
      <c r="D150" s="902">
        <v>55570800</v>
      </c>
      <c r="E150" s="1218"/>
      <c r="F150" s="1219">
        <f>SUM(H150:S150)</f>
        <v>15000000</v>
      </c>
      <c r="G150" s="902">
        <f>F150</f>
        <v>15000000</v>
      </c>
      <c r="H150" s="1164"/>
      <c r="I150" s="1164"/>
      <c r="J150" s="1164"/>
      <c r="K150" s="1164"/>
      <c r="L150" s="1164"/>
      <c r="M150" s="1164"/>
      <c r="N150" s="1164"/>
      <c r="O150" s="1164"/>
      <c r="P150" s="1164"/>
      <c r="Q150" s="1164">
        <v>5000000</v>
      </c>
      <c r="R150" s="1164">
        <v>5000000</v>
      </c>
      <c r="S150" s="1164">
        <v>5000000</v>
      </c>
      <c r="T150" s="1220"/>
      <c r="U150" s="539"/>
    </row>
    <row r="151" spans="1:21" s="233" customFormat="1" ht="14.4">
      <c r="A151" s="2030">
        <v>627731</v>
      </c>
      <c r="B151" s="1147" t="s">
        <v>1416</v>
      </c>
      <c r="C151" s="902"/>
      <c r="D151" s="902">
        <v>69165028.799999997</v>
      </c>
      <c r="E151" s="1218"/>
      <c r="F151" s="1219">
        <f>SUM(H151:S151)</f>
        <v>0</v>
      </c>
      <c r="G151" s="902">
        <f>F151*70%</f>
        <v>0</v>
      </c>
      <c r="H151" s="1164"/>
      <c r="I151" s="1164"/>
      <c r="J151" s="1164"/>
      <c r="K151" s="1164"/>
      <c r="L151" s="1164"/>
      <c r="M151" s="1164"/>
      <c r="N151" s="1164"/>
      <c r="O151" s="1164"/>
      <c r="P151" s="1164"/>
      <c r="Q151" s="1164"/>
      <c r="R151" s="1164"/>
      <c r="S151" s="1164"/>
      <c r="T151" s="1220"/>
      <c r="U151" s="539"/>
    </row>
    <row r="152" spans="1:21" s="233" customFormat="1" ht="14.4">
      <c r="A152" s="2030">
        <v>627731</v>
      </c>
      <c r="B152" s="1147" t="s">
        <v>686</v>
      </c>
      <c r="C152" s="1105">
        <v>703319322</v>
      </c>
      <c r="D152" s="902">
        <v>647397576</v>
      </c>
      <c r="E152" s="1218">
        <f>'[82]DK2024 (11.24)'!$W$73</f>
        <v>826157214</v>
      </c>
      <c r="F152" s="1219">
        <f>SUM(H152:S152)</f>
        <v>840000000</v>
      </c>
      <c r="G152" s="902">
        <f>F152</f>
        <v>840000000</v>
      </c>
      <c r="H152" s="1164">
        <v>70000000</v>
      </c>
      <c r="I152" s="1164">
        <v>70000000</v>
      </c>
      <c r="J152" s="1164">
        <v>70000000</v>
      </c>
      <c r="K152" s="1164">
        <v>70000000</v>
      </c>
      <c r="L152" s="1164">
        <v>70000000</v>
      </c>
      <c r="M152" s="1164">
        <v>70000000</v>
      </c>
      <c r="N152" s="1164">
        <v>70000000</v>
      </c>
      <c r="O152" s="1164">
        <v>70000000</v>
      </c>
      <c r="P152" s="1164">
        <v>70000000</v>
      </c>
      <c r="Q152" s="1164">
        <v>70000000</v>
      </c>
      <c r="R152" s="1164">
        <v>70000000</v>
      </c>
      <c r="S152" s="1164">
        <v>70000000</v>
      </c>
      <c r="T152" s="1118"/>
      <c r="U152" s="539"/>
    </row>
    <row r="153" spans="1:21" s="1229" customFormat="1">
      <c r="A153" s="1990">
        <v>642816</v>
      </c>
      <c r="B153" s="1991" t="s">
        <v>237</v>
      </c>
      <c r="C153" s="1993">
        <f>SUM(C154:C160)</f>
        <v>3206256080</v>
      </c>
      <c r="D153" s="1993">
        <f>SUM(D154:D159)</f>
        <v>2131800000</v>
      </c>
      <c r="E153" s="1993">
        <f>'[82]DK2024 (11.24)'!$W$163</f>
        <v>3446020431</v>
      </c>
      <c r="F153" s="1993">
        <f>SUM(F154:F159)</f>
        <v>2998416870</v>
      </c>
      <c r="G153" s="1993">
        <f>SUM(G154:G159)</f>
        <v>2998416870</v>
      </c>
      <c r="H153" s="1993">
        <f>SUM(H154:H159)</f>
        <v>347333333.33333331</v>
      </c>
      <c r="I153" s="1993">
        <f t="shared" ref="I153:S153" si="34">SUM(I154:I159)</f>
        <v>53333333.333333328</v>
      </c>
      <c r="J153" s="1993">
        <f t="shared" si="34"/>
        <v>133333333.33333333</v>
      </c>
      <c r="K153" s="1993">
        <f t="shared" si="34"/>
        <v>53333333.333333328</v>
      </c>
      <c r="L153" s="1993">
        <f t="shared" si="34"/>
        <v>53333333.333333328</v>
      </c>
      <c r="M153" s="1993">
        <f t="shared" si="34"/>
        <v>266333333.33333334</v>
      </c>
      <c r="N153" s="1993">
        <f t="shared" si="34"/>
        <v>71800203.333333328</v>
      </c>
      <c r="O153" s="1993">
        <f t="shared" si="34"/>
        <v>99333333.333333328</v>
      </c>
      <c r="P153" s="1993">
        <f t="shared" si="34"/>
        <v>105333333.33333333</v>
      </c>
      <c r="Q153" s="1993">
        <f t="shared" si="34"/>
        <v>79333333.333333328</v>
      </c>
      <c r="R153" s="1993">
        <f t="shared" si="34"/>
        <v>93333333.333333328</v>
      </c>
      <c r="S153" s="1993">
        <f t="shared" si="34"/>
        <v>1642283333.3333335</v>
      </c>
      <c r="T153" s="1249"/>
      <c r="U153" s="1228"/>
    </row>
    <row r="154" spans="1:21" s="1229" customFormat="1">
      <c r="A154" s="2182"/>
      <c r="B154" s="1250" t="s">
        <v>1664</v>
      </c>
      <c r="C154" s="1251">
        <v>1053750000</v>
      </c>
      <c r="D154" s="1251">
        <v>560000000</v>
      </c>
      <c r="E154" s="1227"/>
      <c r="F154" s="1227">
        <f>107*5000000+40000000</f>
        <v>575000000</v>
      </c>
      <c r="G154" s="1251">
        <f>F154</f>
        <v>575000000</v>
      </c>
      <c r="H154" s="1251"/>
      <c r="I154" s="1251"/>
      <c r="J154" s="1251"/>
      <c r="K154" s="1251"/>
      <c r="L154" s="1251"/>
      <c r="M154" s="1251"/>
      <c r="N154" s="1251"/>
      <c r="O154" s="1251"/>
      <c r="P154" s="1251"/>
      <c r="Q154" s="1251"/>
      <c r="R154" s="1251">
        <v>40000000</v>
      </c>
      <c r="S154" s="1251">
        <v>535000000</v>
      </c>
      <c r="T154" s="2183"/>
      <c r="U154" s="1228"/>
    </row>
    <row r="155" spans="1:21" s="1229" customFormat="1">
      <c r="A155" s="2184"/>
      <c r="B155" s="2185" t="s">
        <v>1599</v>
      </c>
      <c r="C155" s="1227">
        <v>101750000</v>
      </c>
      <c r="D155" s="1251">
        <v>123800000</v>
      </c>
      <c r="E155" s="1227"/>
      <c r="F155" s="2186">
        <f>(107*1000000)+(79*500000)+(4*15000000)</f>
        <v>206500000</v>
      </c>
      <c r="G155" s="1251">
        <f t="shared" ref="G155:G167" si="35">F155</f>
        <v>206500000</v>
      </c>
      <c r="H155" s="1251"/>
      <c r="I155" s="1251"/>
      <c r="J155" s="1251"/>
      <c r="K155" s="1251"/>
      <c r="L155" s="1251"/>
      <c r="M155" s="1251">
        <v>161000000</v>
      </c>
      <c r="N155" s="1251"/>
      <c r="O155" s="1251"/>
      <c r="P155" s="1251"/>
      <c r="Q155" s="1251">
        <v>6000000</v>
      </c>
      <c r="R155" s="1251"/>
      <c r="S155" s="1251">
        <v>39500000</v>
      </c>
      <c r="T155" s="1249"/>
      <c r="U155" s="1228"/>
    </row>
    <row r="156" spans="1:21" s="1229" customFormat="1">
      <c r="A156" s="2184"/>
      <c r="B156" s="2185" t="s">
        <v>1600</v>
      </c>
      <c r="C156" s="2187"/>
      <c r="D156" s="2188"/>
      <c r="E156" s="1227"/>
      <c r="F156" s="1227"/>
      <c r="G156" s="1251">
        <f t="shared" si="35"/>
        <v>0</v>
      </c>
      <c r="H156" s="1251"/>
      <c r="I156" s="1251"/>
      <c r="J156" s="1251"/>
      <c r="K156" s="1251"/>
      <c r="L156" s="1251"/>
      <c r="M156" s="1251"/>
      <c r="N156" s="1251"/>
      <c r="O156" s="1251"/>
      <c r="P156" s="1251"/>
      <c r="Q156" s="1251"/>
      <c r="R156" s="1251"/>
      <c r="S156" s="1251"/>
      <c r="T156" s="1249"/>
      <c r="U156" s="1228"/>
    </row>
    <row r="157" spans="1:21" s="2192" customFormat="1" ht="14.4">
      <c r="A157" s="2189"/>
      <c r="B157" s="2190" t="s">
        <v>1615</v>
      </c>
      <c r="C157" s="2188"/>
      <c r="D157" s="2188"/>
      <c r="E157" s="1227"/>
      <c r="F157" s="2186">
        <v>700000000</v>
      </c>
      <c r="G157" s="1251">
        <f>F157</f>
        <v>700000000</v>
      </c>
      <c r="H157" s="1227">
        <f>192000000+102000000+33000000</f>
        <v>327000000</v>
      </c>
      <c r="I157" s="1227">
        <v>33000000</v>
      </c>
      <c r="J157" s="1227">
        <f>I157</f>
        <v>33000000</v>
      </c>
      <c r="K157" s="1227">
        <f t="shared" ref="K157:R157" si="36">J157</f>
        <v>33000000</v>
      </c>
      <c r="L157" s="1227">
        <f t="shared" si="36"/>
        <v>33000000</v>
      </c>
      <c r="M157" s="1227">
        <f t="shared" si="36"/>
        <v>33000000</v>
      </c>
      <c r="N157" s="1227">
        <f t="shared" si="36"/>
        <v>33000000</v>
      </c>
      <c r="O157" s="1227">
        <f t="shared" si="36"/>
        <v>33000000</v>
      </c>
      <c r="P157" s="1227">
        <f t="shared" si="36"/>
        <v>33000000</v>
      </c>
      <c r="Q157" s="1227">
        <f t="shared" si="36"/>
        <v>33000000</v>
      </c>
      <c r="R157" s="1227">
        <f t="shared" si="36"/>
        <v>33000000</v>
      </c>
      <c r="S157" s="1227">
        <v>43000000</v>
      </c>
      <c r="T157" s="2188" t="s">
        <v>1781</v>
      </c>
      <c r="U157" s="2191"/>
    </row>
    <row r="158" spans="1:21" s="2192" customFormat="1" ht="27.6">
      <c r="A158" s="2189"/>
      <c r="B158" s="2193" t="s">
        <v>1616</v>
      </c>
      <c r="C158" s="2188"/>
      <c r="D158" s="2188"/>
      <c r="E158" s="1227"/>
      <c r="F158" s="2186">
        <v>250000000</v>
      </c>
      <c r="G158" s="1251">
        <f>F158</f>
        <v>250000000</v>
      </c>
      <c r="H158" s="1251"/>
      <c r="I158" s="1251"/>
      <c r="J158" s="1251">
        <v>80000000</v>
      </c>
      <c r="K158" s="1251"/>
      <c r="L158" s="1251"/>
      <c r="M158" s="1251">
        <v>52000000</v>
      </c>
      <c r="N158" s="1251"/>
      <c r="O158" s="1251">
        <v>46000000</v>
      </c>
      <c r="P158" s="1251">
        <v>52000000</v>
      </c>
      <c r="Q158" s="1251">
        <v>20000000</v>
      </c>
      <c r="R158" s="1251"/>
      <c r="S158" s="1251"/>
      <c r="T158" s="2188" t="s">
        <v>1781</v>
      </c>
      <c r="U158" s="2191"/>
    </row>
    <row r="159" spans="1:21" s="1229" customFormat="1">
      <c r="A159" s="2182"/>
      <c r="B159" s="1250" t="s">
        <v>782</v>
      </c>
      <c r="C159" s="1251">
        <f>SUM(C160:C168)</f>
        <v>2050756080</v>
      </c>
      <c r="D159" s="1251">
        <f>SUM(D160:D168)</f>
        <v>1448000000</v>
      </c>
      <c r="E159" s="1251"/>
      <c r="F159" s="1251">
        <f>SUM(F160:F168)</f>
        <v>1266916870</v>
      </c>
      <c r="G159" s="1251">
        <f>SUM(G160:G168)</f>
        <v>1266916870</v>
      </c>
      <c r="H159" s="1251">
        <f>SUM(H160:H168)</f>
        <v>20333333.333333332</v>
      </c>
      <c r="I159" s="1251">
        <f t="shared" ref="I159:S159" si="37">SUM(I160:I168)</f>
        <v>20333333.333333332</v>
      </c>
      <c r="J159" s="1251">
        <f t="shared" si="37"/>
        <v>20333333.333333332</v>
      </c>
      <c r="K159" s="1251">
        <f t="shared" si="37"/>
        <v>20333333.333333332</v>
      </c>
      <c r="L159" s="1251">
        <f t="shared" si="37"/>
        <v>20333333.333333332</v>
      </c>
      <c r="M159" s="1251">
        <f t="shared" si="37"/>
        <v>20333333.333333332</v>
      </c>
      <c r="N159" s="1251">
        <f t="shared" si="37"/>
        <v>38800203.333333328</v>
      </c>
      <c r="O159" s="1251">
        <f t="shared" si="37"/>
        <v>20333333.333333332</v>
      </c>
      <c r="P159" s="1251">
        <f t="shared" si="37"/>
        <v>20333333.333333332</v>
      </c>
      <c r="Q159" s="1251">
        <f t="shared" si="37"/>
        <v>20333333.333333332</v>
      </c>
      <c r="R159" s="1251">
        <f t="shared" si="37"/>
        <v>20333333.333333332</v>
      </c>
      <c r="S159" s="1251">
        <f t="shared" si="37"/>
        <v>1024783333.3333334</v>
      </c>
      <c r="T159" s="2183"/>
      <c r="U159" s="1228"/>
    </row>
    <row r="160" spans="1:21" s="2192" customFormat="1" ht="14.4">
      <c r="A160" s="2189"/>
      <c r="B160" s="2194" t="s">
        <v>1469</v>
      </c>
      <c r="C160" s="2187"/>
      <c r="D160" s="2188"/>
      <c r="E160" s="2187"/>
      <c r="F160" s="2187"/>
      <c r="G160" s="2188">
        <f t="shared" si="35"/>
        <v>0</v>
      </c>
      <c r="H160" s="2188"/>
      <c r="I160" s="2188"/>
      <c r="J160" s="2188"/>
      <c r="K160" s="2188"/>
      <c r="L160" s="2188"/>
      <c r="M160" s="2188"/>
      <c r="N160" s="2188"/>
      <c r="O160" s="2188"/>
      <c r="P160" s="2188"/>
      <c r="Q160" s="2188"/>
      <c r="R160" s="2188"/>
      <c r="S160" s="2188"/>
      <c r="T160" s="2195"/>
      <c r="U160" s="2191"/>
    </row>
    <row r="161" spans="1:21" s="2202" customFormat="1" ht="14.4">
      <c r="A161" s="2196"/>
      <c r="B161" s="2197" t="s">
        <v>1782</v>
      </c>
      <c r="C161" s="2198">
        <f>1319557006+72000000+129629570</f>
        <v>1521186576</v>
      </c>
      <c r="D161" s="2199">
        <v>816000000</v>
      </c>
      <c r="E161" s="2198"/>
      <c r="F161" s="2198">
        <v>1000000000</v>
      </c>
      <c r="G161" s="2199">
        <f t="shared" si="35"/>
        <v>1000000000</v>
      </c>
      <c r="H161" s="2199"/>
      <c r="I161" s="2199"/>
      <c r="J161" s="2199"/>
      <c r="K161" s="2199"/>
      <c r="L161" s="2199"/>
      <c r="M161" s="2199"/>
      <c r="N161" s="2199"/>
      <c r="O161" s="2199"/>
      <c r="P161" s="2199"/>
      <c r="Q161" s="2199"/>
      <c r="R161" s="2199"/>
      <c r="S161" s="2199">
        <f>F161</f>
        <v>1000000000</v>
      </c>
      <c r="T161" s="2200"/>
      <c r="U161" s="2201"/>
    </row>
    <row r="162" spans="1:21" s="2192" customFormat="1" ht="14.4">
      <c r="A162" s="2189"/>
      <c r="B162" s="2203" t="s">
        <v>993</v>
      </c>
      <c r="C162" s="2187">
        <f>82500000</f>
        <v>82500000</v>
      </c>
      <c r="D162" s="2188">
        <v>90000000</v>
      </c>
      <c r="E162" s="2187"/>
      <c r="F162" s="2187">
        <v>90000000</v>
      </c>
      <c r="G162" s="2188">
        <f t="shared" si="35"/>
        <v>90000000</v>
      </c>
      <c r="H162" s="2188">
        <v>7500000</v>
      </c>
      <c r="I162" s="2188">
        <v>7500000</v>
      </c>
      <c r="J162" s="2188">
        <v>7500000</v>
      </c>
      <c r="K162" s="2188">
        <v>7500000</v>
      </c>
      <c r="L162" s="2188">
        <v>7500000</v>
      </c>
      <c r="M162" s="2188">
        <v>7500000</v>
      </c>
      <c r="N162" s="2188">
        <v>7500000</v>
      </c>
      <c r="O162" s="2188">
        <v>7500000</v>
      </c>
      <c r="P162" s="2188">
        <v>7500000</v>
      </c>
      <c r="Q162" s="2188">
        <v>7500000</v>
      </c>
      <c r="R162" s="2188">
        <v>7500000</v>
      </c>
      <c r="S162" s="2188">
        <v>7500000</v>
      </c>
      <c r="T162" s="2195"/>
      <c r="U162" s="2191"/>
    </row>
    <row r="163" spans="1:21" s="2192" customFormat="1" ht="14.4">
      <c r="A163" s="2189"/>
      <c r="B163" s="2204" t="s">
        <v>1601</v>
      </c>
      <c r="C163" s="2187"/>
      <c r="D163" s="2188"/>
      <c r="E163" s="2187"/>
      <c r="F163" s="2187">
        <f>SUM(H163:S163)</f>
        <v>10966870</v>
      </c>
      <c r="G163" s="2188">
        <f>F163</f>
        <v>10966870</v>
      </c>
      <c r="H163" s="2188"/>
      <c r="I163" s="2188"/>
      <c r="J163" s="2188"/>
      <c r="K163" s="2188"/>
      <c r="L163" s="2188"/>
      <c r="M163" s="2188"/>
      <c r="N163" s="2188">
        <v>10966870</v>
      </c>
      <c r="O163" s="2188"/>
      <c r="P163" s="2188"/>
      <c r="Q163" s="2188"/>
      <c r="R163" s="2188"/>
      <c r="S163" s="2188"/>
      <c r="T163" s="2195"/>
      <c r="U163" s="2191"/>
    </row>
    <row r="164" spans="1:21" s="2192" customFormat="1" ht="14.4">
      <c r="A164" s="2189"/>
      <c r="B164" s="2204" t="s">
        <v>1602</v>
      </c>
      <c r="C164" s="2187"/>
      <c r="D164" s="2188"/>
      <c r="E164" s="2187"/>
      <c r="F164" s="2187">
        <v>70000000</v>
      </c>
      <c r="G164" s="2188">
        <f t="shared" si="35"/>
        <v>70000000</v>
      </c>
      <c r="H164" s="2188">
        <v>5833333.333333333</v>
      </c>
      <c r="I164" s="2188">
        <v>5833333.333333333</v>
      </c>
      <c r="J164" s="2188">
        <v>5833333.333333333</v>
      </c>
      <c r="K164" s="2188">
        <v>5833333.333333333</v>
      </c>
      <c r="L164" s="2188">
        <v>5833333.333333333</v>
      </c>
      <c r="M164" s="2188">
        <v>5833333.333333333</v>
      </c>
      <c r="N164" s="2188">
        <v>5833333.333333333</v>
      </c>
      <c r="O164" s="2188">
        <v>5833333.333333333</v>
      </c>
      <c r="P164" s="2188">
        <v>5833333.333333333</v>
      </c>
      <c r="Q164" s="2188">
        <v>5833333.333333333</v>
      </c>
      <c r="R164" s="2188">
        <v>5833333.333333333</v>
      </c>
      <c r="S164" s="2188">
        <v>5833333.333333333</v>
      </c>
      <c r="T164" s="2195" t="s">
        <v>1325</v>
      </c>
      <c r="U164" s="2191"/>
    </row>
    <row r="165" spans="1:21" s="2192" customFormat="1" ht="14.4">
      <c r="A165" s="2189"/>
      <c r="B165" s="2204" t="s">
        <v>1603</v>
      </c>
      <c r="C165" s="2187"/>
      <c r="D165" s="2188"/>
      <c r="E165" s="2187"/>
      <c r="F165" s="2187">
        <v>0</v>
      </c>
      <c r="G165" s="2188">
        <f t="shared" si="35"/>
        <v>0</v>
      </c>
      <c r="H165" s="2188"/>
      <c r="I165" s="2188"/>
      <c r="J165" s="2188"/>
      <c r="K165" s="2188"/>
      <c r="L165" s="2188"/>
      <c r="M165" s="2188"/>
      <c r="N165" s="2188"/>
      <c r="O165" s="2188"/>
      <c r="P165" s="2188"/>
      <c r="Q165" s="2188"/>
      <c r="R165" s="2188"/>
      <c r="S165" s="2188"/>
      <c r="T165" s="2195" t="s">
        <v>1587</v>
      </c>
      <c r="U165" s="2191"/>
    </row>
    <row r="166" spans="1:21" s="2192" customFormat="1" ht="14.4">
      <c r="A166" s="2189"/>
      <c r="B166" s="2204" t="s">
        <v>1604</v>
      </c>
      <c r="C166" s="2187"/>
      <c r="D166" s="2188"/>
      <c r="E166" s="2187"/>
      <c r="F166" s="2188">
        <v>11950000</v>
      </c>
      <c r="G166" s="2188">
        <f t="shared" si="35"/>
        <v>11950000</v>
      </c>
      <c r="H166" s="2188"/>
      <c r="I166" s="2188"/>
      <c r="J166" s="2188"/>
      <c r="K166" s="2188"/>
      <c r="L166" s="2188"/>
      <c r="M166" s="2188"/>
      <c r="N166" s="2188">
        <f>G166-S166</f>
        <v>7500000</v>
      </c>
      <c r="O166" s="2188"/>
      <c r="P166" s="2188"/>
      <c r="Q166" s="2188"/>
      <c r="R166" s="2188"/>
      <c r="S166" s="2188">
        <v>4450000</v>
      </c>
      <c r="T166" s="2195"/>
      <c r="U166" s="2191"/>
    </row>
    <row r="167" spans="1:21" s="2192" customFormat="1" ht="14.4">
      <c r="A167" s="2189"/>
      <c r="B167" s="2205" t="s">
        <v>994</v>
      </c>
      <c r="C167" s="2187">
        <v>411069504</v>
      </c>
      <c r="D167" s="2188">
        <v>488000000</v>
      </c>
      <c r="E167" s="2187"/>
      <c r="F167" s="2188">
        <v>48000000</v>
      </c>
      <c r="G167" s="2188">
        <f t="shared" si="35"/>
        <v>48000000</v>
      </c>
      <c r="H167" s="2188">
        <v>4000000</v>
      </c>
      <c r="I167" s="2188">
        <v>4000000</v>
      </c>
      <c r="J167" s="2188">
        <v>4000000</v>
      </c>
      <c r="K167" s="2188">
        <v>4000000</v>
      </c>
      <c r="L167" s="2188">
        <v>4000000</v>
      </c>
      <c r="M167" s="2188">
        <v>4000000</v>
      </c>
      <c r="N167" s="2188">
        <v>4000000</v>
      </c>
      <c r="O167" s="2188">
        <v>4000000</v>
      </c>
      <c r="P167" s="2188">
        <v>4000000</v>
      </c>
      <c r="Q167" s="2188">
        <v>4000000</v>
      </c>
      <c r="R167" s="2188">
        <v>4000000</v>
      </c>
      <c r="S167" s="2188">
        <v>4000000</v>
      </c>
      <c r="T167" s="2188"/>
      <c r="U167" s="2191"/>
    </row>
    <row r="168" spans="1:21" s="2220" customFormat="1" ht="14.4">
      <c r="A168" s="2214"/>
      <c r="B168" s="2215" t="s">
        <v>1472</v>
      </c>
      <c r="C168" s="2216">
        <f>12*2*1500000</f>
        <v>36000000</v>
      </c>
      <c r="D168" s="2216">
        <v>54000000</v>
      </c>
      <c r="E168" s="2217"/>
      <c r="F168" s="2218">
        <f>SUM(H168:S168)</f>
        <v>36000000</v>
      </c>
      <c r="G168" s="2218">
        <f>F168</f>
        <v>36000000</v>
      </c>
      <c r="H168" s="2218">
        <v>3000000</v>
      </c>
      <c r="I168" s="2218">
        <v>3000000</v>
      </c>
      <c r="J168" s="2218">
        <v>3000000</v>
      </c>
      <c r="K168" s="2218">
        <v>3000000</v>
      </c>
      <c r="L168" s="2218">
        <v>3000000</v>
      </c>
      <c r="M168" s="2218">
        <v>3000000</v>
      </c>
      <c r="N168" s="2218">
        <v>3000000</v>
      </c>
      <c r="O168" s="2218">
        <v>3000000</v>
      </c>
      <c r="P168" s="2218">
        <v>3000000</v>
      </c>
      <c r="Q168" s="2218">
        <v>3000000</v>
      </c>
      <c r="R168" s="2218">
        <v>3000000</v>
      </c>
      <c r="S168" s="2218">
        <v>3000000</v>
      </c>
      <c r="T168" s="2216"/>
      <c r="U168" s="2219"/>
    </row>
    <row r="169" spans="1:21" s="1229" customFormat="1">
      <c r="A169" s="1990">
        <v>642816</v>
      </c>
      <c r="B169" s="2206" t="s">
        <v>1544</v>
      </c>
      <c r="C169" s="1994">
        <v>467125110</v>
      </c>
      <c r="D169" s="1994">
        <f>SUM(D170:D175)</f>
        <v>0</v>
      </c>
      <c r="E169" s="1994">
        <f>SUM(E170:E175)</f>
        <v>0</v>
      </c>
      <c r="F169" s="1994">
        <f>SUM(F170:F175)</f>
        <v>308292000</v>
      </c>
      <c r="G169" s="1994">
        <f>SUM(G170:G175)</f>
        <v>308292000</v>
      </c>
      <c r="H169" s="1994">
        <f>SUM(H170:H175)</f>
        <v>29000000</v>
      </c>
      <c r="I169" s="1994">
        <f t="shared" ref="I169:S169" si="38">SUM(I170:I175)</f>
        <v>24500000</v>
      </c>
      <c r="J169" s="1994">
        <f t="shared" si="38"/>
        <v>24500000</v>
      </c>
      <c r="K169" s="1994">
        <f t="shared" si="38"/>
        <v>24500000</v>
      </c>
      <c r="L169" s="1994">
        <f t="shared" si="38"/>
        <v>24500000</v>
      </c>
      <c r="M169" s="1994">
        <f t="shared" si="38"/>
        <v>29000000</v>
      </c>
      <c r="N169" s="1994">
        <f t="shared" si="38"/>
        <v>24500000</v>
      </c>
      <c r="O169" s="1994">
        <f t="shared" si="38"/>
        <v>24500000</v>
      </c>
      <c r="P169" s="1994">
        <f t="shared" si="38"/>
        <v>24500000</v>
      </c>
      <c r="Q169" s="1994">
        <f t="shared" si="38"/>
        <v>24764000</v>
      </c>
      <c r="R169" s="1994">
        <f t="shared" si="38"/>
        <v>24764000</v>
      </c>
      <c r="S169" s="1994">
        <f t="shared" si="38"/>
        <v>29264000</v>
      </c>
      <c r="T169" s="2188"/>
      <c r="U169" s="1228"/>
    </row>
    <row r="170" spans="1:21" s="2192" customFormat="1" ht="14.4">
      <c r="A170" s="2189"/>
      <c r="B170" s="2207" t="s">
        <v>1590</v>
      </c>
      <c r="C170" s="2188"/>
      <c r="D170" s="2188"/>
      <c r="E170" s="2188"/>
      <c r="F170" s="2208">
        <f t="shared" ref="F170:F175" si="39">SUM(H170:S170)</f>
        <v>0</v>
      </c>
      <c r="G170" s="2188">
        <f t="shared" ref="G170:G175" si="40">F170</f>
        <v>0</v>
      </c>
      <c r="H170" s="1251"/>
      <c r="I170" s="1251"/>
      <c r="J170" s="1251"/>
      <c r="K170" s="1251"/>
      <c r="L170" s="1251"/>
      <c r="M170" s="1251"/>
      <c r="N170" s="1251"/>
      <c r="O170" s="1251"/>
      <c r="P170" s="1251"/>
      <c r="Q170" s="1251"/>
      <c r="R170" s="1251"/>
      <c r="S170" s="1251"/>
      <c r="T170" s="2188"/>
      <c r="U170" s="2191"/>
    </row>
    <row r="171" spans="1:21" s="2192" customFormat="1" ht="14.4">
      <c r="A171" s="2189"/>
      <c r="B171" s="2207" t="s">
        <v>1591</v>
      </c>
      <c r="C171" s="2188"/>
      <c r="D171" s="2188"/>
      <c r="E171" s="2188"/>
      <c r="F171" s="2208">
        <f t="shared" si="39"/>
        <v>13500000</v>
      </c>
      <c r="G171" s="2188">
        <f t="shared" si="40"/>
        <v>13500000</v>
      </c>
      <c r="H171" s="1251">
        <v>4500000</v>
      </c>
      <c r="I171" s="1251"/>
      <c r="J171" s="1251"/>
      <c r="K171" s="1251"/>
      <c r="L171" s="1251"/>
      <c r="M171" s="1251">
        <v>4500000</v>
      </c>
      <c r="N171" s="1251"/>
      <c r="O171" s="1251"/>
      <c r="P171" s="1251"/>
      <c r="Q171" s="1251"/>
      <c r="R171" s="1251"/>
      <c r="S171" s="1251">
        <v>4500000</v>
      </c>
      <c r="T171" s="2188"/>
      <c r="U171" s="2191"/>
    </row>
    <row r="172" spans="1:21" s="2192" customFormat="1" ht="14.4">
      <c r="A172" s="2189"/>
      <c r="B172" s="2207" t="s">
        <v>1592</v>
      </c>
      <c r="C172" s="2188"/>
      <c r="D172" s="2188"/>
      <c r="E172" s="2188"/>
      <c r="F172" s="2208">
        <f t="shared" si="39"/>
        <v>0</v>
      </c>
      <c r="G172" s="2188">
        <f t="shared" si="40"/>
        <v>0</v>
      </c>
      <c r="H172" s="1251"/>
      <c r="I172" s="1251"/>
      <c r="J172" s="1251"/>
      <c r="K172" s="1251"/>
      <c r="L172" s="1251"/>
      <c r="M172" s="1251"/>
      <c r="N172" s="1251"/>
      <c r="O172" s="1251"/>
      <c r="P172" s="1251"/>
      <c r="Q172" s="1251"/>
      <c r="R172" s="1251"/>
      <c r="S172" s="1251"/>
      <c r="T172" s="2188"/>
      <c r="U172" s="2191"/>
    </row>
    <row r="173" spans="1:21" s="2192" customFormat="1" ht="14.4">
      <c r="A173" s="2189"/>
      <c r="B173" s="2207" t="s">
        <v>1593</v>
      </c>
      <c r="C173" s="2188"/>
      <c r="D173" s="2188"/>
      <c r="E173" s="2188"/>
      <c r="F173" s="2208">
        <f t="shared" si="39"/>
        <v>240000000</v>
      </c>
      <c r="G173" s="2188">
        <f t="shared" si="40"/>
        <v>240000000</v>
      </c>
      <c r="H173" s="1251">
        <v>20000000</v>
      </c>
      <c r="I173" s="1251">
        <v>20000000</v>
      </c>
      <c r="J173" s="1251">
        <v>20000000</v>
      </c>
      <c r="K173" s="1251">
        <v>20000000</v>
      </c>
      <c r="L173" s="1251">
        <v>20000000</v>
      </c>
      <c r="M173" s="1251">
        <v>20000000</v>
      </c>
      <c r="N173" s="1251">
        <v>20000000</v>
      </c>
      <c r="O173" s="1251">
        <v>20000000</v>
      </c>
      <c r="P173" s="1251">
        <v>20000000</v>
      </c>
      <c r="Q173" s="1251">
        <v>20000000</v>
      </c>
      <c r="R173" s="1251">
        <v>20000000</v>
      </c>
      <c r="S173" s="1251">
        <v>20000000</v>
      </c>
      <c r="T173" s="2188"/>
      <c r="U173" s="2191"/>
    </row>
    <row r="174" spans="1:21" s="2192" customFormat="1" ht="14.4">
      <c r="A174" s="2189"/>
      <c r="B174" s="2207" t="s">
        <v>1594</v>
      </c>
      <c r="C174" s="2188"/>
      <c r="D174" s="2188"/>
      <c r="E174" s="2188"/>
      <c r="F174" s="2208">
        <f t="shared" si="39"/>
        <v>54792000</v>
      </c>
      <c r="G174" s="2188">
        <f t="shared" si="40"/>
        <v>54792000</v>
      </c>
      <c r="H174" s="1251">
        <v>4500000</v>
      </c>
      <c r="I174" s="1251">
        <v>4500000</v>
      </c>
      <c r="J174" s="1251">
        <v>4500000</v>
      </c>
      <c r="K174" s="1251">
        <v>4500000</v>
      </c>
      <c r="L174" s="1251">
        <v>4500000</v>
      </c>
      <c r="M174" s="1251">
        <v>4500000</v>
      </c>
      <c r="N174" s="1251">
        <v>4500000</v>
      </c>
      <c r="O174" s="1251">
        <v>4500000</v>
      </c>
      <c r="P174" s="1251">
        <v>4500000</v>
      </c>
      <c r="Q174" s="1251">
        <v>4764000</v>
      </c>
      <c r="R174" s="1251">
        <v>4764000</v>
      </c>
      <c r="S174" s="1251">
        <v>4764000</v>
      </c>
      <c r="T174" s="2188"/>
      <c r="U174" s="2191"/>
    </row>
    <row r="175" spans="1:21" s="2192" customFormat="1" ht="14.4">
      <c r="A175" s="2209"/>
      <c r="B175" s="2210" t="s">
        <v>1617</v>
      </c>
      <c r="C175" s="2211"/>
      <c r="D175" s="2211"/>
      <c r="E175" s="2211"/>
      <c r="F175" s="2212">
        <f t="shared" si="39"/>
        <v>0</v>
      </c>
      <c r="G175" s="2211">
        <f t="shared" si="40"/>
        <v>0</v>
      </c>
      <c r="H175" s="2213"/>
      <c r="I175" s="2213"/>
      <c r="J175" s="2213"/>
      <c r="K175" s="2213"/>
      <c r="L175" s="2213"/>
      <c r="M175" s="2213"/>
      <c r="N175" s="2213"/>
      <c r="O175" s="2213"/>
      <c r="P175" s="2213"/>
      <c r="Q175" s="2213"/>
      <c r="R175" s="2213"/>
      <c r="S175" s="2213"/>
      <c r="T175" s="2211"/>
      <c r="U175" s="2191"/>
    </row>
    <row r="176" spans="1:21" s="202" customFormat="1" ht="18.75" customHeight="1">
      <c r="A176" s="2035" t="s">
        <v>150</v>
      </c>
      <c r="B176" s="2036"/>
      <c r="C176" s="894">
        <f t="shared" ref="C176:S176" si="41">C9+C14+C18+C23+C24+C25+C33+C36+C49+C50+C51+C58+C59+C73+C82+C91+C100+C109+C114+C121+C122+C127+C128+C131+C134+C139+C144+C153+C169</f>
        <v>54745216488</v>
      </c>
      <c r="D176" s="894">
        <f t="shared" si="41"/>
        <v>52691091987.139999</v>
      </c>
      <c r="E176" s="894">
        <f t="shared" si="41"/>
        <v>60735968056</v>
      </c>
      <c r="F176" s="894">
        <f t="shared" si="41"/>
        <v>61058261636.319992</v>
      </c>
      <c r="G176" s="894">
        <f t="shared" si="41"/>
        <v>59292274051.850906</v>
      </c>
      <c r="H176" s="894">
        <f t="shared" si="41"/>
        <v>4527883042.7766666</v>
      </c>
      <c r="I176" s="894">
        <f t="shared" si="41"/>
        <v>4290123042.7766666</v>
      </c>
      <c r="J176" s="894">
        <f t="shared" si="41"/>
        <v>4509893042.7766657</v>
      </c>
      <c r="K176" s="894">
        <f t="shared" si="41"/>
        <v>4237963042.7766666</v>
      </c>
      <c r="L176" s="894">
        <f t="shared" si="41"/>
        <v>4691452982.7766657</v>
      </c>
      <c r="M176" s="894">
        <f t="shared" si="41"/>
        <v>5037893042.7766657</v>
      </c>
      <c r="N176" s="894">
        <f t="shared" si="41"/>
        <v>4312849912.7766666</v>
      </c>
      <c r="O176" s="894">
        <f t="shared" si="41"/>
        <v>4272543042.7766666</v>
      </c>
      <c r="P176" s="894">
        <f t="shared" si="41"/>
        <v>4372813042.7766666</v>
      </c>
      <c r="Q176" s="894">
        <f t="shared" si="41"/>
        <v>4720561851.7766657</v>
      </c>
      <c r="R176" s="894">
        <f t="shared" si="41"/>
        <v>5034534101.7766657</v>
      </c>
      <c r="S176" s="894">
        <f t="shared" si="41"/>
        <v>9829761851.7766647</v>
      </c>
      <c r="T176" s="894"/>
      <c r="U176" s="537"/>
    </row>
    <row r="177" spans="2:21" ht="18.75" customHeight="1">
      <c r="U177" s="519"/>
    </row>
    <row r="178" spans="2:21" ht="18.75" customHeight="1">
      <c r="F178" s="202" t="s">
        <v>182</v>
      </c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519"/>
    </row>
    <row r="179" spans="2:21">
      <c r="U179" s="519"/>
    </row>
    <row r="180" spans="2:21">
      <c r="U180" s="519"/>
    </row>
    <row r="181" spans="2:21">
      <c r="U181" s="521"/>
    </row>
    <row r="183" spans="2:21">
      <c r="F183" s="202" t="s">
        <v>1571</v>
      </c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</row>
    <row r="185" spans="2:21" s="202" customFormat="1">
      <c r="B185" s="199" t="s">
        <v>392</v>
      </c>
      <c r="C185" s="909" t="s">
        <v>415</v>
      </c>
      <c r="D185" s="896"/>
      <c r="F185" s="202" t="s">
        <v>393</v>
      </c>
    </row>
    <row r="186" spans="2:21">
      <c r="B186" s="197"/>
      <c r="C186" s="910"/>
      <c r="D186" s="518"/>
      <c r="E186" s="198"/>
      <c r="F186" s="212"/>
      <c r="G186" s="212"/>
      <c r="T186" s="197"/>
    </row>
    <row r="187" spans="2:21">
      <c r="B187" s="197"/>
      <c r="C187" s="910"/>
      <c r="D187" s="518"/>
      <c r="E187" s="198"/>
      <c r="F187" s="212"/>
      <c r="G187" s="212"/>
      <c r="T187" s="197"/>
    </row>
    <row r="188" spans="2:21">
      <c r="B188" s="197"/>
      <c r="C188" s="910"/>
      <c r="D188" s="518"/>
      <c r="E188" s="198"/>
      <c r="F188" s="212"/>
      <c r="G188" s="212"/>
      <c r="T188" s="197"/>
    </row>
    <row r="189" spans="2:21" s="202" customFormat="1">
      <c r="B189" s="199" t="s">
        <v>1812</v>
      </c>
      <c r="C189" s="909" t="s">
        <v>857</v>
      </c>
      <c r="D189" s="896"/>
      <c r="F189" s="202" t="s">
        <v>394</v>
      </c>
    </row>
    <row r="193" spans="2:7">
      <c r="D193" s="200"/>
      <c r="F193" s="200"/>
      <c r="G193" s="200"/>
    </row>
    <row r="194" spans="2:7">
      <c r="B194" s="201"/>
    </row>
  </sheetData>
  <autoFilter ref="A7:AO176" xr:uid="{00000000-0001-0000-0100-000000000000}">
    <filterColumn colId="5" showButton="0"/>
  </autoFilter>
  <mergeCells count="5">
    <mergeCell ref="H7:S7"/>
    <mergeCell ref="F7:G7"/>
    <mergeCell ref="C7:C8"/>
    <mergeCell ref="D7:D8"/>
    <mergeCell ref="E7:E8"/>
  </mergeCells>
  <phoneticPr fontId="6" type="noConversion"/>
  <conditionalFormatting sqref="A1:A1048576">
    <cfRule type="duplicateValues" dxfId="0" priority="1"/>
  </conditionalFormatting>
  <printOptions horizontalCentered="1"/>
  <pageMargins left="0.6692913385826772" right="0" top="0.70866141732283472" bottom="0.70866141732283472" header="0.23622047244094491" footer="0.23622047244094491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4">
    <tabColor rgb="FF33CC33"/>
  </sheetPr>
  <dimension ref="A1:J116"/>
  <sheetViews>
    <sheetView zoomScaleNormal="100" workbookViewId="0">
      <selection activeCell="G33" sqref="G33"/>
    </sheetView>
  </sheetViews>
  <sheetFormatPr defaultColWidth="9.109375" defaultRowHeight="15.6"/>
  <cols>
    <col min="1" max="1" width="5.6640625" style="18" customWidth="1"/>
    <col min="2" max="2" width="44.6640625" style="18" customWidth="1"/>
    <col min="3" max="3" width="14" style="18" customWidth="1"/>
    <col min="4" max="4" width="12.109375" style="18" bestFit="1" customWidth="1"/>
    <col min="5" max="5" width="12.6640625" style="18" bestFit="1" customWidth="1"/>
    <col min="6" max="6" width="14.109375" style="18" bestFit="1" customWidth="1"/>
    <col min="7" max="7" width="13.109375" style="18" bestFit="1" customWidth="1"/>
    <col min="8" max="8" width="12.33203125" style="18" bestFit="1" customWidth="1"/>
    <col min="9" max="9" width="13.88671875" style="18" customWidth="1"/>
    <col min="10" max="10" width="9.44140625" style="18" bestFit="1" customWidth="1"/>
    <col min="11" max="16384" width="9.109375" style="18"/>
  </cols>
  <sheetData>
    <row r="1" spans="1:10">
      <c r="A1" s="2369" t="s">
        <v>858</v>
      </c>
      <c r="B1" s="2369"/>
      <c r="C1" s="2369"/>
      <c r="D1" s="2369"/>
      <c r="G1" s="2362"/>
      <c r="H1" s="2362"/>
    </row>
    <row r="2" spans="1:10">
      <c r="A2" s="50"/>
      <c r="B2" s="50"/>
      <c r="C2" s="50"/>
      <c r="D2" s="50"/>
    </row>
    <row r="3" spans="1:10" ht="17.399999999999999">
      <c r="A3" s="2568" t="s">
        <v>1861</v>
      </c>
      <c r="B3" s="2568"/>
      <c r="C3" s="2568"/>
      <c r="D3" s="2568"/>
      <c r="E3" s="2568"/>
      <c r="F3" s="2568"/>
      <c r="G3" s="2568"/>
      <c r="H3" s="2568"/>
    </row>
    <row r="4" spans="1:10">
      <c r="H4" s="34" t="s">
        <v>316</v>
      </c>
    </row>
    <row r="5" spans="1:10" s="5" customFormat="1">
      <c r="A5" s="2402" t="s">
        <v>8</v>
      </c>
      <c r="B5" s="2402" t="s">
        <v>190</v>
      </c>
      <c r="C5" s="2425" t="s">
        <v>1406</v>
      </c>
      <c r="D5" s="2402" t="s">
        <v>1405</v>
      </c>
      <c r="E5" s="2402"/>
      <c r="F5" s="2402"/>
      <c r="G5" s="1" t="s">
        <v>145</v>
      </c>
      <c r="H5" s="1" t="s">
        <v>51</v>
      </c>
    </row>
    <row r="6" spans="1:10">
      <c r="A6" s="2402"/>
      <c r="B6" s="2402"/>
      <c r="C6" s="2426"/>
      <c r="D6" s="54" t="s">
        <v>145</v>
      </c>
      <c r="E6" s="54" t="s">
        <v>25</v>
      </c>
      <c r="F6" s="54" t="s">
        <v>53</v>
      </c>
      <c r="G6" s="2" t="s">
        <v>1581</v>
      </c>
      <c r="H6" s="871" t="s">
        <v>19</v>
      </c>
    </row>
    <row r="7" spans="1:10">
      <c r="A7" s="17" t="s">
        <v>14</v>
      </c>
      <c r="B7" s="17" t="s">
        <v>15</v>
      </c>
      <c r="C7" s="17"/>
      <c r="D7" s="17">
        <v>1</v>
      </c>
      <c r="E7" s="17">
        <v>2</v>
      </c>
      <c r="F7" s="17">
        <v>3</v>
      </c>
      <c r="G7" s="17">
        <v>4</v>
      </c>
      <c r="H7" s="17">
        <v>5</v>
      </c>
    </row>
    <row r="8" spans="1:10" s="5" customFormat="1">
      <c r="A8" s="20">
        <v>1</v>
      </c>
      <c r="B8" s="19" t="s">
        <v>193</v>
      </c>
      <c r="C8" s="19"/>
      <c r="D8" s="19"/>
      <c r="E8" s="19"/>
      <c r="F8" s="19"/>
      <c r="G8" s="30"/>
      <c r="H8" s="19"/>
    </row>
    <row r="9" spans="1:10">
      <c r="A9" s="22"/>
      <c r="B9" s="23" t="s">
        <v>194</v>
      </c>
      <c r="C9" s="8"/>
      <c r="D9" s="8"/>
      <c r="E9" s="8"/>
      <c r="F9" s="8"/>
      <c r="G9" s="25"/>
      <c r="H9" s="8"/>
    </row>
    <row r="10" spans="1:10" s="5" customFormat="1">
      <c r="A10" s="31">
        <v>2</v>
      </c>
      <c r="B10" s="21" t="s">
        <v>195</v>
      </c>
      <c r="C10" s="21"/>
      <c r="D10" s="21"/>
      <c r="E10" s="21"/>
      <c r="F10" s="21"/>
      <c r="G10" s="26"/>
      <c r="H10" s="21"/>
    </row>
    <row r="11" spans="1:10" s="5" customFormat="1">
      <c r="A11" s="31">
        <v>3</v>
      </c>
      <c r="B11" s="21" t="s">
        <v>196</v>
      </c>
      <c r="C11" s="21"/>
      <c r="D11" s="21"/>
      <c r="E11" s="21"/>
      <c r="F11" s="21"/>
      <c r="G11" s="26"/>
      <c r="H11" s="21"/>
    </row>
    <row r="12" spans="1:10" s="5" customFormat="1">
      <c r="A12" s="31">
        <v>4</v>
      </c>
      <c r="B12" s="21" t="s">
        <v>191</v>
      </c>
      <c r="C12" s="21"/>
      <c r="D12" s="21"/>
      <c r="E12" s="21"/>
      <c r="F12" s="21"/>
      <c r="G12" s="26"/>
      <c r="H12" s="21"/>
    </row>
    <row r="13" spans="1:10" s="5" customFormat="1">
      <c r="A13" s="31">
        <v>5</v>
      </c>
      <c r="B13" s="21" t="s">
        <v>192</v>
      </c>
      <c r="C13" s="21"/>
      <c r="D13" s="21"/>
      <c r="E13" s="21"/>
      <c r="F13" s="21"/>
      <c r="G13" s="26"/>
      <c r="H13" s="21"/>
    </row>
    <row r="14" spans="1:10" s="5" customFormat="1">
      <c r="A14" s="31">
        <v>6</v>
      </c>
      <c r="B14" s="21" t="s">
        <v>188</v>
      </c>
      <c r="C14" s="21"/>
      <c r="D14" s="21"/>
      <c r="E14" s="21"/>
      <c r="F14" s="21"/>
      <c r="G14" s="26"/>
      <c r="H14" s="21"/>
    </row>
    <row r="15" spans="1:10" s="5" customFormat="1">
      <c r="A15" s="31">
        <v>7</v>
      </c>
      <c r="B15" s="21" t="s">
        <v>197</v>
      </c>
      <c r="C15" s="94">
        <f>SUM(C17:C18)</f>
        <v>15458.274149000001</v>
      </c>
      <c r="D15" s="94">
        <f>SUM(D17:D18)</f>
        <v>14318.355</v>
      </c>
      <c r="E15" s="94">
        <f>SUM(E17:E18)</f>
        <v>17721.956375000002</v>
      </c>
      <c r="F15" s="117">
        <f>E15/D15</f>
        <v>1.2377089669169399</v>
      </c>
      <c r="G15" s="94">
        <f>SUM(G17:G18)</f>
        <v>17023.446576224975</v>
      </c>
      <c r="H15" s="117">
        <f>G15/E15</f>
        <v>0.96058506273266764</v>
      </c>
      <c r="J15" s="75"/>
    </row>
    <row r="16" spans="1:10">
      <c r="A16" s="22"/>
      <c r="B16" s="8" t="s">
        <v>198</v>
      </c>
      <c r="C16" s="8"/>
      <c r="D16" s="8"/>
      <c r="E16" s="8"/>
      <c r="F16" s="8"/>
      <c r="G16" s="93"/>
      <c r="H16" s="8"/>
    </row>
    <row r="17" spans="1:10">
      <c r="A17" s="22"/>
      <c r="B17" s="23" t="s">
        <v>199</v>
      </c>
      <c r="C17" s="93">
        <f>'BANG TÍNH'!D110</f>
        <v>2895.9770779999999</v>
      </c>
      <c r="D17" s="93">
        <f>'BANG TÍNH'!E110</f>
        <v>1500</v>
      </c>
      <c r="E17" s="93">
        <f>'BANG TÍNH'!F110</f>
        <v>4462.9805480000005</v>
      </c>
      <c r="F17" s="118">
        <f>E17/D17</f>
        <v>2.9753203653333338</v>
      </c>
      <c r="G17" s="93">
        <f>'BANG TÍNH'!I110</f>
        <v>3350</v>
      </c>
      <c r="H17" s="118">
        <f>G17/E17</f>
        <v>0.75061944903641553</v>
      </c>
    </row>
    <row r="18" spans="1:10">
      <c r="A18" s="22"/>
      <c r="B18" s="23" t="s">
        <v>200</v>
      </c>
      <c r="C18" s="93">
        <f>'BANG TÍNH'!D109</f>
        <v>12562.297071000001</v>
      </c>
      <c r="D18" s="93">
        <f>'BANG TÍNH'!E109</f>
        <v>12818.355</v>
      </c>
      <c r="E18" s="93">
        <f>'BANG TÍNH'!F109</f>
        <v>13258.975827</v>
      </c>
      <c r="F18" s="118">
        <f>E18/D18</f>
        <v>1.0343742100292901</v>
      </c>
      <c r="G18" s="93">
        <f>'BANG TÍNH'!I109</f>
        <v>13673.446576224975</v>
      </c>
      <c r="H18" s="118">
        <f>G18/E18</f>
        <v>1.0312596353317851</v>
      </c>
      <c r="I18" s="28"/>
    </row>
    <row r="19" spans="1:10">
      <c r="A19" s="22"/>
      <c r="B19" s="23"/>
      <c r="C19" s="95"/>
      <c r="D19" s="95"/>
      <c r="E19" s="95"/>
      <c r="F19" s="95"/>
      <c r="G19" s="93"/>
      <c r="H19" s="95"/>
    </row>
    <row r="20" spans="1:10">
      <c r="A20" s="82"/>
      <c r="B20" s="76"/>
      <c r="C20" s="96"/>
      <c r="D20" s="96"/>
      <c r="E20" s="96"/>
      <c r="F20" s="96"/>
      <c r="G20" s="97"/>
      <c r="H20" s="96"/>
      <c r="J20" s="57"/>
    </row>
    <row r="21" spans="1:10">
      <c r="A21" s="17"/>
      <c r="B21" s="27" t="s">
        <v>150</v>
      </c>
      <c r="C21" s="98">
        <f>SUM(C10:C15)+C8</f>
        <v>15458.274149000001</v>
      </c>
      <c r="D21" s="98">
        <f>SUM(D10:D15)+D8</f>
        <v>14318.355</v>
      </c>
      <c r="E21" s="98">
        <f>SUM(E10:E15)+E8</f>
        <v>17721.956375000002</v>
      </c>
      <c r="F21" s="119">
        <f>E21/D21</f>
        <v>1.2377089669169399</v>
      </c>
      <c r="G21" s="98">
        <f>SUM(G10:G15)+G8</f>
        <v>17023.446576224975</v>
      </c>
      <c r="H21" s="119">
        <f>G21/E21</f>
        <v>0.96058506273266764</v>
      </c>
      <c r="I21" s="5"/>
      <c r="J21" s="57"/>
    </row>
    <row r="22" spans="1:10">
      <c r="E22" s="28"/>
    </row>
    <row r="23" spans="1:10" ht="15.75" customHeight="1">
      <c r="F23" s="2516" t="s">
        <v>2058</v>
      </c>
      <c r="G23" s="2516"/>
      <c r="H23" s="2516"/>
    </row>
    <row r="24" spans="1:10" ht="15.75" customHeight="1">
      <c r="B24" s="7" t="s">
        <v>167</v>
      </c>
      <c r="C24" s="7"/>
      <c r="D24" s="2360" t="s">
        <v>290</v>
      </c>
      <c r="E24" s="2360"/>
      <c r="G24" s="2360" t="s">
        <v>182</v>
      </c>
      <c r="H24" s="2360"/>
    </row>
    <row r="27" spans="1:10" hidden="1"/>
    <row r="29" spans="1:10" ht="15.75" customHeight="1">
      <c r="B29" s="7" t="s">
        <v>862</v>
      </c>
      <c r="C29" s="7"/>
      <c r="D29" s="2360" t="s">
        <v>857</v>
      </c>
      <c r="E29" s="2360"/>
      <c r="G29" s="2360" t="s">
        <v>1571</v>
      </c>
      <c r="H29" s="2360"/>
    </row>
    <row r="32" spans="1:10">
      <c r="E32" s="28"/>
    </row>
    <row r="33" spans="7:7">
      <c r="G33" s="28">
        <f>G21-KQKD!F19</f>
        <v>0</v>
      </c>
    </row>
    <row r="116" spans="2:3">
      <c r="B116" s="102"/>
      <c r="C116" s="102"/>
    </row>
  </sheetData>
  <mergeCells count="12">
    <mergeCell ref="D29:E29"/>
    <mergeCell ref="G24:H24"/>
    <mergeCell ref="G29:H29"/>
    <mergeCell ref="B5:B6"/>
    <mergeCell ref="G1:H1"/>
    <mergeCell ref="D24:E24"/>
    <mergeCell ref="C5:C6"/>
    <mergeCell ref="A5:A6"/>
    <mergeCell ref="A3:H3"/>
    <mergeCell ref="A1:D1"/>
    <mergeCell ref="D5:F5"/>
    <mergeCell ref="F23:H23"/>
  </mergeCells>
  <phoneticPr fontId="6" type="noConversion"/>
  <printOptions horizontalCentered="1"/>
  <pageMargins left="0.78740157480314998" right="0" top="0.31496062992126" bottom="0.31496062992126" header="0.23622047244094499" footer="0.23622047244094499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5">
    <tabColor rgb="FF33CC33"/>
  </sheetPr>
  <dimension ref="A1:Q118"/>
  <sheetViews>
    <sheetView zoomScaleNormal="100" workbookViewId="0">
      <selection activeCell="A19" sqref="A19:XFD26"/>
    </sheetView>
  </sheetViews>
  <sheetFormatPr defaultColWidth="9.109375" defaultRowHeight="15.6"/>
  <cols>
    <col min="1" max="1" width="3.44140625" style="18" bestFit="1" customWidth="1"/>
    <col min="2" max="2" width="38.6640625" style="18" customWidth="1"/>
    <col min="3" max="3" width="7.109375" style="18" bestFit="1" customWidth="1"/>
    <col min="4" max="4" width="9.109375" style="18" bestFit="1" customWidth="1"/>
    <col min="5" max="5" width="8.6640625" style="18" bestFit="1" customWidth="1"/>
    <col min="6" max="6" width="7.88671875" style="18" bestFit="1" customWidth="1"/>
    <col min="7" max="7" width="11.6640625" style="18" bestFit="1" customWidth="1"/>
    <col min="8" max="8" width="11.44140625" style="18" bestFit="1" customWidth="1"/>
    <col min="9" max="9" width="10.33203125" style="18" bestFit="1" customWidth="1"/>
    <col min="10" max="10" width="7.6640625" style="18" bestFit="1" customWidth="1"/>
    <col min="11" max="11" width="10.33203125" style="18" bestFit="1" customWidth="1"/>
    <col min="12" max="12" width="10" style="18" bestFit="1" customWidth="1"/>
    <col min="13" max="13" width="8.44140625" style="18" bestFit="1" customWidth="1"/>
    <col min="14" max="15" width="11.6640625" style="18" customWidth="1"/>
    <col min="16" max="16" width="9.109375" style="18" customWidth="1"/>
    <col min="17" max="17" width="16.44140625" style="18" customWidth="1"/>
    <col min="18" max="16384" width="9.109375" style="18"/>
  </cols>
  <sheetData>
    <row r="1" spans="1:17" ht="15.75" customHeight="1">
      <c r="A1" s="2360" t="s">
        <v>858</v>
      </c>
      <c r="B1" s="2360"/>
      <c r="C1" s="2360"/>
      <c r="D1" s="2360"/>
      <c r="E1" s="2360"/>
      <c r="J1" s="2362"/>
      <c r="K1" s="2362"/>
      <c r="L1" s="2362"/>
      <c r="M1" s="2362"/>
    </row>
    <row r="2" spans="1:17">
      <c r="A2" s="50"/>
      <c r="B2" s="50"/>
      <c r="C2" s="50"/>
      <c r="D2" s="50"/>
    </row>
    <row r="3" spans="1:17" ht="17.399999999999999">
      <c r="A3" s="2568" t="s">
        <v>1862</v>
      </c>
      <c r="B3" s="2568"/>
      <c r="C3" s="2568"/>
      <c r="D3" s="2568"/>
      <c r="E3" s="2568"/>
      <c r="F3" s="2568"/>
      <c r="G3" s="2568"/>
      <c r="H3" s="2568"/>
      <c r="I3" s="2568"/>
      <c r="J3" s="2568"/>
      <c r="K3" s="2568"/>
      <c r="L3" s="2568"/>
      <c r="M3" s="2568"/>
    </row>
    <row r="4" spans="1:17">
      <c r="L4" s="2516" t="s">
        <v>316</v>
      </c>
      <c r="M4" s="2516"/>
    </row>
    <row r="5" spans="1:17" s="264" customFormat="1" ht="13.2">
      <c r="A5" s="2574" t="s">
        <v>8</v>
      </c>
      <c r="B5" s="148" t="s">
        <v>162</v>
      </c>
      <c r="C5" s="148" t="s">
        <v>141</v>
      </c>
      <c r="D5" s="2577" t="s">
        <v>201</v>
      </c>
      <c r="E5" s="2577"/>
      <c r="F5" s="2577"/>
      <c r="G5" s="2577"/>
      <c r="H5" s="2577"/>
      <c r="I5" s="2577" t="s">
        <v>202</v>
      </c>
      <c r="J5" s="2577"/>
      <c r="K5" s="2577"/>
      <c r="L5" s="2577"/>
      <c r="M5" s="148" t="s">
        <v>203</v>
      </c>
    </row>
    <row r="6" spans="1:17" s="264" customFormat="1" ht="22.8">
      <c r="A6" s="2575"/>
      <c r="B6" s="2577" t="s">
        <v>204</v>
      </c>
      <c r="C6" s="168" t="s">
        <v>205</v>
      </c>
      <c r="D6" s="168" t="s">
        <v>46</v>
      </c>
      <c r="E6" s="168" t="s">
        <v>206</v>
      </c>
      <c r="F6" s="168" t="s">
        <v>207</v>
      </c>
      <c r="G6" s="168" t="s">
        <v>208</v>
      </c>
      <c r="H6" s="168" t="s">
        <v>24</v>
      </c>
      <c r="I6" s="168" t="s">
        <v>209</v>
      </c>
      <c r="J6" s="168" t="s">
        <v>47</v>
      </c>
      <c r="K6" s="168" t="s">
        <v>47</v>
      </c>
      <c r="L6" s="168" t="s">
        <v>210</v>
      </c>
      <c r="M6" s="2578" t="s">
        <v>211</v>
      </c>
    </row>
    <row r="7" spans="1:17" s="264" customFormat="1" ht="15.75" customHeight="1">
      <c r="A7" s="2576"/>
      <c r="B7" s="2580"/>
      <c r="C7" s="265" t="s">
        <v>212</v>
      </c>
      <c r="D7" s="265" t="s">
        <v>213</v>
      </c>
      <c r="E7" s="265" t="s">
        <v>48</v>
      </c>
      <c r="F7" s="265" t="s">
        <v>214</v>
      </c>
      <c r="G7" s="265" t="s">
        <v>215</v>
      </c>
      <c r="H7" s="265" t="s">
        <v>216</v>
      </c>
      <c r="I7" s="265" t="s">
        <v>217</v>
      </c>
      <c r="J7" s="265" t="s">
        <v>20</v>
      </c>
      <c r="K7" s="265" t="s">
        <v>215</v>
      </c>
      <c r="L7" s="265" t="s">
        <v>218</v>
      </c>
      <c r="M7" s="2579"/>
    </row>
    <row r="8" spans="1:17" s="88" customFormat="1" ht="13.2">
      <c r="A8" s="68" t="s">
        <v>14</v>
      </c>
      <c r="B8" s="68" t="s">
        <v>15</v>
      </c>
      <c r="C8" s="68" t="s">
        <v>18</v>
      </c>
      <c r="D8" s="68">
        <v>1</v>
      </c>
      <c r="E8" s="68">
        <v>2</v>
      </c>
      <c r="F8" s="68">
        <v>3</v>
      </c>
      <c r="G8" s="68">
        <v>4</v>
      </c>
      <c r="H8" s="68">
        <v>5</v>
      </c>
      <c r="I8" s="68">
        <v>6</v>
      </c>
      <c r="J8" s="68">
        <v>7</v>
      </c>
      <c r="K8" s="68">
        <v>8</v>
      </c>
      <c r="L8" s="68">
        <v>9</v>
      </c>
      <c r="M8" s="68">
        <v>10</v>
      </c>
    </row>
    <row r="9" spans="1:17" s="90" customFormat="1" ht="13.2">
      <c r="A9" s="154" t="s">
        <v>14</v>
      </c>
      <c r="B9" s="155" t="s">
        <v>49</v>
      </c>
      <c r="C9" s="155"/>
      <c r="D9" s="156">
        <f t="shared" ref="D9:L9" si="0">D10+D14</f>
        <v>22176</v>
      </c>
      <c r="E9" s="156">
        <f t="shared" si="0"/>
        <v>383104.45652532403</v>
      </c>
      <c r="F9" s="156">
        <f t="shared" si="0"/>
        <v>0</v>
      </c>
      <c r="G9" s="156">
        <f t="shared" si="0"/>
        <v>0</v>
      </c>
      <c r="H9" s="156">
        <f t="shared" si="0"/>
        <v>383104.45652532403</v>
      </c>
      <c r="I9" s="156">
        <f t="shared" si="0"/>
        <v>221754.66097497384</v>
      </c>
      <c r="J9" s="156">
        <f t="shared" si="0"/>
        <v>32013.615296628574</v>
      </c>
      <c r="K9" s="156">
        <f t="shared" si="0"/>
        <v>17023.446576224975</v>
      </c>
      <c r="L9" s="156">
        <f t="shared" si="0"/>
        <v>270791.72284782742</v>
      </c>
      <c r="M9" s="158">
        <f>H9-L9</f>
        <v>112312.73367749661</v>
      </c>
      <c r="N9" s="89"/>
      <c r="O9" s="89"/>
      <c r="P9" s="89"/>
    </row>
    <row r="10" spans="1:17" s="52" customFormat="1" ht="13.2">
      <c r="A10" s="157" t="s">
        <v>13</v>
      </c>
      <c r="B10" s="69" t="s">
        <v>219</v>
      </c>
      <c r="C10" s="69"/>
      <c r="D10" s="158"/>
      <c r="E10" s="158">
        <f t="shared" ref="E10:M10" si="1">E11+E12+E13</f>
        <v>0</v>
      </c>
      <c r="F10" s="158">
        <f t="shared" si="1"/>
        <v>0</v>
      </c>
      <c r="G10" s="158">
        <f t="shared" si="1"/>
        <v>0</v>
      </c>
      <c r="H10" s="158">
        <f t="shared" si="1"/>
        <v>0</v>
      </c>
      <c r="I10" s="159">
        <f t="shared" si="1"/>
        <v>0</v>
      </c>
      <c r="J10" s="159">
        <f t="shared" si="1"/>
        <v>0</v>
      </c>
      <c r="K10" s="159">
        <f t="shared" si="1"/>
        <v>0</v>
      </c>
      <c r="L10" s="158">
        <f t="shared" si="1"/>
        <v>0</v>
      </c>
      <c r="M10" s="158">
        <f t="shared" si="1"/>
        <v>0</v>
      </c>
      <c r="N10" s="91"/>
      <c r="O10" s="91"/>
      <c r="P10" s="91"/>
    </row>
    <row r="11" spans="1:17" s="37" customFormat="1" ht="13.2">
      <c r="A11" s="160">
        <v>1</v>
      </c>
      <c r="B11" s="161" t="s">
        <v>220</v>
      </c>
      <c r="C11" s="161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45"/>
      <c r="O11" s="45"/>
      <c r="P11" s="45"/>
    </row>
    <row r="12" spans="1:17" s="37" customFormat="1" ht="13.2">
      <c r="A12" s="160">
        <v>2</v>
      </c>
      <c r="B12" s="161" t="s">
        <v>221</v>
      </c>
      <c r="C12" s="161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45"/>
      <c r="O12" s="45"/>
      <c r="P12" s="45"/>
    </row>
    <row r="13" spans="1:17" s="37" customFormat="1" ht="13.2">
      <c r="A13" s="160">
        <v>3</v>
      </c>
      <c r="B13" s="161" t="s">
        <v>222</v>
      </c>
      <c r="C13" s="161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45"/>
      <c r="O13" s="45"/>
      <c r="P13" s="45"/>
    </row>
    <row r="14" spans="1:17" s="52" customFormat="1" ht="13.2">
      <c r="A14" s="157" t="s">
        <v>16</v>
      </c>
      <c r="B14" s="69" t="s">
        <v>223</v>
      </c>
      <c r="C14" s="157" t="s">
        <v>144</v>
      </c>
      <c r="D14" s="158">
        <f>SUM(D15:D18)</f>
        <v>22176</v>
      </c>
      <c r="E14" s="158">
        <f>SUM(E15:E18)</f>
        <v>383104.45652532403</v>
      </c>
      <c r="F14" s="158">
        <f>SUM(F16:F18)</f>
        <v>0</v>
      </c>
      <c r="G14" s="158">
        <f>SUM(G16:G18)</f>
        <v>0</v>
      </c>
      <c r="H14" s="158">
        <f>SUM(H15:H18)</f>
        <v>383104.45652532403</v>
      </c>
      <c r="I14" s="158">
        <f>'10 GVHB'!G20</f>
        <v>221754.66097497384</v>
      </c>
      <c r="J14" s="158">
        <f>'11 QLDN'!G28</f>
        <v>32013.615296628574</v>
      </c>
      <c r="K14" s="158">
        <f>'12 CPBH'!G21</f>
        <v>17023.446576224975</v>
      </c>
      <c r="L14" s="158">
        <f>I14+J14+K14</f>
        <v>270791.72284782742</v>
      </c>
      <c r="M14" s="158">
        <f>H14-L14</f>
        <v>112312.73367749661</v>
      </c>
      <c r="N14" s="138"/>
      <c r="O14" s="138"/>
      <c r="P14" s="91"/>
    </row>
    <row r="15" spans="1:17" s="52" customFormat="1" ht="13.2">
      <c r="A15" s="157"/>
      <c r="B15" s="162" t="s">
        <v>423</v>
      </c>
      <c r="C15" s="160" t="s">
        <v>456</v>
      </c>
      <c r="D15" s="159">
        <f>'PB 02 CSL'!H9</f>
        <v>0</v>
      </c>
      <c r="E15" s="159">
        <f>'PB 02 CSL'!H30</f>
        <v>0</v>
      </c>
      <c r="F15" s="159"/>
      <c r="G15" s="159"/>
      <c r="H15" s="159">
        <f>E15-F15-G15</f>
        <v>0</v>
      </c>
      <c r="I15" s="159"/>
      <c r="J15" s="159"/>
      <c r="K15" s="159"/>
      <c r="L15" s="159"/>
      <c r="M15" s="159"/>
      <c r="N15" s="138"/>
      <c r="O15" s="138"/>
      <c r="P15" s="91"/>
    </row>
    <row r="16" spans="1:17" s="37" customFormat="1" ht="13.2">
      <c r="A16" s="160"/>
      <c r="B16" s="162" t="s">
        <v>2062</v>
      </c>
      <c r="C16" s="160" t="s">
        <v>144</v>
      </c>
      <c r="D16" s="159">
        <f>'PB 02 CSL'!H13</f>
        <v>20513</v>
      </c>
      <c r="E16" s="159">
        <f>'PB 02 CSL'!H32+'PB 02 CSL'!H33+'PB 02 CSL'!H34</f>
        <v>325431.45652532403</v>
      </c>
      <c r="F16" s="159"/>
      <c r="G16" s="159"/>
      <c r="H16" s="159">
        <f>E16-F16-G16</f>
        <v>325431.45652532403</v>
      </c>
      <c r="I16" s="159"/>
      <c r="J16" s="159"/>
      <c r="K16" s="159"/>
      <c r="L16" s="159"/>
      <c r="M16" s="159"/>
      <c r="N16" s="137"/>
      <c r="O16" s="137"/>
      <c r="P16" s="137"/>
      <c r="Q16" s="139"/>
    </row>
    <row r="17" spans="1:17" s="37" customFormat="1" ht="13.2">
      <c r="A17" s="160"/>
      <c r="B17" s="162" t="s">
        <v>2063</v>
      </c>
      <c r="C17" s="160" t="s">
        <v>144</v>
      </c>
      <c r="D17" s="159">
        <f>'PB 02 CSL'!H22</f>
        <v>1663</v>
      </c>
      <c r="E17" s="159">
        <f>'PB 02 CSL'!H36</f>
        <v>29723</v>
      </c>
      <c r="F17" s="159"/>
      <c r="G17" s="159"/>
      <c r="H17" s="159">
        <f>E17-F17-G17</f>
        <v>29723</v>
      </c>
      <c r="I17" s="159"/>
      <c r="J17" s="159"/>
      <c r="K17" s="159"/>
      <c r="L17" s="159"/>
      <c r="M17" s="159"/>
      <c r="N17" s="137"/>
      <c r="O17" s="137"/>
      <c r="P17" s="137"/>
      <c r="Q17" s="139"/>
    </row>
    <row r="18" spans="1:17" s="37" customFormat="1" ht="13.2">
      <c r="A18" s="160"/>
      <c r="B18" s="2358" t="s">
        <v>2060</v>
      </c>
      <c r="C18" s="160" t="s">
        <v>144</v>
      </c>
      <c r="D18" s="159"/>
      <c r="E18" s="159">
        <f>'PB 02 CSL'!H37</f>
        <v>27950</v>
      </c>
      <c r="F18" s="159"/>
      <c r="G18" s="159"/>
      <c r="H18" s="159">
        <f>E18-F18-G18</f>
        <v>27950</v>
      </c>
      <c r="I18" s="159"/>
      <c r="J18" s="159"/>
      <c r="K18" s="159"/>
      <c r="L18" s="159"/>
      <c r="M18" s="159"/>
      <c r="N18" s="137"/>
      <c r="O18" s="137"/>
      <c r="P18" s="137"/>
      <c r="Q18" s="139"/>
    </row>
    <row r="19" spans="1:17" s="90" customFormat="1" ht="13.2">
      <c r="A19" s="157" t="s">
        <v>15</v>
      </c>
      <c r="B19" s="69" t="s">
        <v>224</v>
      </c>
      <c r="C19" s="69"/>
      <c r="D19" s="158"/>
      <c r="E19" s="158">
        <f>SUM(E20:E23)</f>
        <v>9708.387495630137</v>
      </c>
      <c r="F19" s="158">
        <f t="shared" ref="F19:L19" si="2">SUM(F20:F23)</f>
        <v>0</v>
      </c>
      <c r="G19" s="158">
        <f t="shared" si="2"/>
        <v>0</v>
      </c>
      <c r="H19" s="158">
        <f t="shared" si="2"/>
        <v>9708.387495630137</v>
      </c>
      <c r="I19" s="159">
        <f t="shared" si="2"/>
        <v>0</v>
      </c>
      <c r="J19" s="159">
        <f t="shared" si="2"/>
        <v>0</v>
      </c>
      <c r="K19" s="159">
        <f t="shared" si="2"/>
        <v>0</v>
      </c>
      <c r="L19" s="158">
        <f t="shared" si="2"/>
        <v>1149.7138660000001</v>
      </c>
      <c r="M19" s="158">
        <f>SUM(M20:M23)</f>
        <v>8558.6736296301351</v>
      </c>
      <c r="N19" s="137"/>
      <c r="O19" s="89"/>
      <c r="P19" s="89"/>
    </row>
    <row r="20" spans="1:17" s="37" customFormat="1" ht="13.2">
      <c r="A20" s="160">
        <v>1</v>
      </c>
      <c r="B20" s="161" t="s">
        <v>225</v>
      </c>
      <c r="C20" s="161"/>
      <c r="D20" s="159"/>
      <c r="E20" s="159">
        <f>'BANG TÍNH'!I123</f>
        <v>4746.4136986301364</v>
      </c>
      <c r="F20" s="159"/>
      <c r="G20" s="159"/>
      <c r="H20" s="159">
        <f>E20-F20-G20</f>
        <v>4746.4136986301364</v>
      </c>
      <c r="I20" s="159"/>
      <c r="J20" s="159"/>
      <c r="K20" s="159"/>
      <c r="L20" s="159">
        <f>'BANG TÍNH'!I128</f>
        <v>1149.7138660000001</v>
      </c>
      <c r="M20" s="159">
        <f>H20-L20</f>
        <v>3596.6998326301364</v>
      </c>
      <c r="N20" s="137"/>
      <c r="O20" s="45"/>
      <c r="P20" s="137"/>
    </row>
    <row r="21" spans="1:17" s="37" customFormat="1" ht="13.2">
      <c r="A21" s="160">
        <v>2</v>
      </c>
      <c r="B21" s="161" t="s">
        <v>684</v>
      </c>
      <c r="C21" s="161"/>
      <c r="D21" s="159"/>
      <c r="E21" s="159">
        <f>'BANG TÍNH'!I124</f>
        <v>4961.9737969999996</v>
      </c>
      <c r="F21" s="159"/>
      <c r="G21" s="159"/>
      <c r="H21" s="159">
        <f>E21-F21-G21</f>
        <v>4961.9737969999996</v>
      </c>
      <c r="I21" s="159"/>
      <c r="J21" s="159"/>
      <c r="K21" s="159"/>
      <c r="L21" s="159"/>
      <c r="M21" s="159">
        <f>H21-L21</f>
        <v>4961.9737969999996</v>
      </c>
      <c r="N21" s="137"/>
      <c r="O21" s="45"/>
      <c r="P21" s="137"/>
    </row>
    <row r="22" spans="1:17" s="37" customFormat="1" ht="13.2">
      <c r="A22" s="160">
        <v>3</v>
      </c>
      <c r="B22" s="161" t="s">
        <v>54</v>
      </c>
      <c r="C22" s="161"/>
      <c r="D22" s="159"/>
      <c r="E22" s="159">
        <f>'BANG TÍNH'!I125</f>
        <v>0</v>
      </c>
      <c r="F22" s="159"/>
      <c r="G22" s="159"/>
      <c r="H22" s="159">
        <f>E22-F22-G22</f>
        <v>0</v>
      </c>
      <c r="I22" s="159"/>
      <c r="J22" s="159"/>
      <c r="K22" s="159"/>
      <c r="L22" s="159">
        <f>'BANG TÍNH'!I129</f>
        <v>0</v>
      </c>
      <c r="M22" s="159">
        <f>H22-L22</f>
        <v>0</v>
      </c>
      <c r="N22" s="137"/>
      <c r="O22" s="45"/>
      <c r="P22" s="45"/>
    </row>
    <row r="23" spans="1:17" s="37" customFormat="1" ht="13.2">
      <c r="A23" s="160">
        <v>4</v>
      </c>
      <c r="B23" s="161" t="s">
        <v>226</v>
      </c>
      <c r="C23" s="161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45"/>
      <c r="O23" s="45"/>
      <c r="P23" s="45"/>
    </row>
    <row r="24" spans="1:17" s="90" customFormat="1" ht="13.2">
      <c r="A24" s="157" t="s">
        <v>18</v>
      </c>
      <c r="B24" s="69" t="s">
        <v>227</v>
      </c>
      <c r="C24" s="69"/>
      <c r="D24" s="158"/>
      <c r="E24" s="158">
        <f>SUM(E25:E26)</f>
        <v>300</v>
      </c>
      <c r="F24" s="158">
        <f t="shared" ref="F24:M24" si="3">SUM(F25:F26)</f>
        <v>0</v>
      </c>
      <c r="G24" s="158">
        <f t="shared" si="3"/>
        <v>0</v>
      </c>
      <c r="H24" s="158">
        <f t="shared" si="3"/>
        <v>300</v>
      </c>
      <c r="I24" s="159">
        <f t="shared" si="3"/>
        <v>0</v>
      </c>
      <c r="J24" s="159">
        <f t="shared" si="3"/>
        <v>0</v>
      </c>
      <c r="K24" s="159">
        <f t="shared" si="3"/>
        <v>0</v>
      </c>
      <c r="L24" s="158">
        <f t="shared" si="3"/>
        <v>0</v>
      </c>
      <c r="M24" s="158">
        <f t="shared" si="3"/>
        <v>300</v>
      </c>
      <c r="N24" s="89"/>
      <c r="O24" s="89"/>
      <c r="P24" s="89"/>
    </row>
    <row r="25" spans="1:17" s="37" customFormat="1" ht="13.2">
      <c r="A25" s="160">
        <v>1</v>
      </c>
      <c r="B25" s="161" t="s">
        <v>228</v>
      </c>
      <c r="C25" s="161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45"/>
      <c r="O25" s="45"/>
      <c r="P25" s="45"/>
    </row>
    <row r="26" spans="1:17" s="37" customFormat="1" ht="13.2">
      <c r="A26" s="163">
        <v>2</v>
      </c>
      <c r="B26" s="164" t="s">
        <v>229</v>
      </c>
      <c r="C26" s="164"/>
      <c r="D26" s="165"/>
      <c r="E26" s="165">
        <f>'BANG TÍNH'!I131</f>
        <v>300</v>
      </c>
      <c r="F26" s="165"/>
      <c r="G26" s="165"/>
      <c r="H26" s="159">
        <f>E26-F26-G26</f>
        <v>300</v>
      </c>
      <c r="I26" s="165"/>
      <c r="J26" s="165"/>
      <c r="K26" s="165"/>
      <c r="L26" s="165">
        <f>'BANG TÍNH'!I132</f>
        <v>0</v>
      </c>
      <c r="M26" s="159">
        <f>H26-L26</f>
        <v>300</v>
      </c>
      <c r="N26" s="45"/>
      <c r="O26" s="45"/>
      <c r="P26" s="45"/>
    </row>
    <row r="27" spans="1:17" s="37" customFormat="1" ht="13.2">
      <c r="A27" s="166"/>
      <c r="B27" s="148" t="s">
        <v>150</v>
      </c>
      <c r="C27" s="166"/>
      <c r="D27" s="167">
        <f t="shared" ref="D27:K27" si="4">D9+D19+D24</f>
        <v>22176</v>
      </c>
      <c r="E27" s="167">
        <f t="shared" si="4"/>
        <v>393112.84402095416</v>
      </c>
      <c r="F27" s="167">
        <f t="shared" si="4"/>
        <v>0</v>
      </c>
      <c r="G27" s="167">
        <f t="shared" si="4"/>
        <v>0</v>
      </c>
      <c r="H27" s="167">
        <f t="shared" si="4"/>
        <v>393112.84402095416</v>
      </c>
      <c r="I27" s="167">
        <f t="shared" si="4"/>
        <v>221754.66097497384</v>
      </c>
      <c r="J27" s="167">
        <f t="shared" si="4"/>
        <v>32013.615296628574</v>
      </c>
      <c r="K27" s="167">
        <f t="shared" si="4"/>
        <v>17023.446576224975</v>
      </c>
      <c r="L27" s="167">
        <f>L9+L19+L24</f>
        <v>271941.43671382742</v>
      </c>
      <c r="M27" s="167">
        <f>M9+M19+M24</f>
        <v>121171.40730712675</v>
      </c>
      <c r="N27" s="45"/>
      <c r="O27" s="45"/>
      <c r="P27" s="45"/>
    </row>
    <row r="28" spans="1:17" s="37" customFormat="1" ht="13.2"/>
    <row r="29" spans="1:17">
      <c r="D29" s="24"/>
      <c r="H29" s="2516" t="s">
        <v>2058</v>
      </c>
      <c r="I29" s="2516"/>
      <c r="J29" s="2516"/>
      <c r="K29" s="2516"/>
      <c r="L29" s="2516"/>
      <c r="M29" s="2516"/>
    </row>
    <row r="30" spans="1:17" ht="15.75" customHeight="1">
      <c r="B30" s="7" t="s">
        <v>167</v>
      </c>
      <c r="C30" s="5"/>
      <c r="D30" s="5"/>
      <c r="E30" s="2360" t="s">
        <v>290</v>
      </c>
      <c r="F30" s="2360"/>
      <c r="G30" s="2360"/>
      <c r="I30" s="2360" t="s">
        <v>182</v>
      </c>
      <c r="J30" s="2360"/>
      <c r="K30" s="2360"/>
      <c r="L30" s="2360"/>
      <c r="M30" s="2360"/>
    </row>
    <row r="31" spans="1:17">
      <c r="D31" s="87"/>
      <c r="K31" s="28"/>
      <c r="M31" s="38"/>
    </row>
    <row r="32" spans="1:17">
      <c r="C32" s="38"/>
      <c r="D32" s="32"/>
      <c r="K32" s="28"/>
      <c r="M32" s="38"/>
    </row>
    <row r="33" spans="2:13" ht="6" customHeight="1">
      <c r="C33" s="38"/>
      <c r="D33" s="32"/>
      <c r="M33" s="38"/>
    </row>
    <row r="34" spans="2:13">
      <c r="C34" s="28"/>
      <c r="D34" s="32"/>
    </row>
    <row r="35" spans="2:13" ht="15.75" customHeight="1">
      <c r="B35" s="226" t="s">
        <v>862</v>
      </c>
      <c r="C35" s="225"/>
      <c r="D35" s="225"/>
      <c r="E35" s="2468" t="s">
        <v>857</v>
      </c>
      <c r="F35" s="2468"/>
      <c r="G35" s="2468"/>
      <c r="I35" s="2468" t="s">
        <v>1571</v>
      </c>
      <c r="J35" s="2468"/>
      <c r="K35" s="2468"/>
      <c r="L35" s="2468"/>
      <c r="M35" s="2468"/>
    </row>
    <row r="36" spans="2:13" s="37" customFormat="1" ht="13.2">
      <c r="B36" s="476"/>
      <c r="C36" s="476"/>
      <c r="D36" s="476"/>
      <c r="E36" s="476"/>
      <c r="F36" s="476"/>
      <c r="G36" s="476"/>
      <c r="H36" s="476"/>
      <c r="I36" s="476"/>
      <c r="J36" s="476"/>
      <c r="K36" s="476"/>
      <c r="L36" s="476"/>
      <c r="M36" s="476"/>
    </row>
    <row r="37" spans="2:13" s="37" customFormat="1" ht="13.2">
      <c r="B37" s="476"/>
      <c r="C37" s="476"/>
      <c r="D37" s="476"/>
      <c r="E37" s="476"/>
      <c r="F37" s="476"/>
      <c r="G37" s="476"/>
      <c r="H37" s="476"/>
      <c r="I37" s="476"/>
      <c r="J37" s="476"/>
      <c r="K37" s="476"/>
      <c r="L37" s="476"/>
      <c r="M37" s="476"/>
    </row>
    <row r="38" spans="2:13" s="37" customFormat="1" ht="13.2">
      <c r="B38" s="476"/>
      <c r="C38" s="476"/>
      <c r="D38" s="476"/>
      <c r="E38" s="476"/>
      <c r="F38" s="476"/>
      <c r="G38" s="476"/>
      <c r="H38" s="476"/>
      <c r="I38" s="476"/>
      <c r="J38" s="476"/>
      <c r="K38" s="476"/>
      <c r="L38" s="476"/>
      <c r="M38" s="2228"/>
    </row>
    <row r="118" spans="2:2">
      <c r="B118" s="124"/>
    </row>
  </sheetData>
  <mergeCells count="14">
    <mergeCell ref="E35:G35"/>
    <mergeCell ref="I30:M30"/>
    <mergeCell ref="I35:M35"/>
    <mergeCell ref="A5:A7"/>
    <mergeCell ref="H29:M29"/>
    <mergeCell ref="I5:L5"/>
    <mergeCell ref="D5:H5"/>
    <mergeCell ref="M6:M7"/>
    <mergeCell ref="B6:B7"/>
    <mergeCell ref="L4:M4"/>
    <mergeCell ref="J1:M1"/>
    <mergeCell ref="A1:E1"/>
    <mergeCell ref="A3:M3"/>
    <mergeCell ref="E30:G30"/>
  </mergeCells>
  <phoneticPr fontId="6" type="noConversion"/>
  <printOptions horizontalCentered="1"/>
  <pageMargins left="0.78740157480314965" right="0" top="0.47244094488188981" bottom="0.31496062992125984" header="0.23622047244094491" footer="0.23622047244094491"/>
  <pageSetup paperSize="9" scale="9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6">
    <tabColor rgb="FF33CC33"/>
  </sheetPr>
  <dimension ref="A1:K69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I41" sqref="I41"/>
    </sheetView>
  </sheetViews>
  <sheetFormatPr defaultColWidth="9.109375" defaultRowHeight="15.6"/>
  <cols>
    <col min="1" max="1" width="6.44140625" style="124" customWidth="1"/>
    <col min="2" max="2" width="53.44140625" style="124" bestFit="1" customWidth="1"/>
    <col min="3" max="4" width="14.6640625" style="124" customWidth="1"/>
    <col min="5" max="6" width="16.88671875" style="124" bestFit="1" customWidth="1"/>
    <col min="7" max="7" width="11.5546875" style="124" bestFit="1" customWidth="1"/>
    <col min="8" max="8" width="22.88671875" style="2355" bestFit="1" customWidth="1"/>
    <col min="9" max="9" width="17.88671875" style="124" bestFit="1" customWidth="1"/>
    <col min="10" max="10" width="15.44140625" style="124" customWidth="1"/>
    <col min="11" max="11" width="9.109375" style="124" customWidth="1"/>
    <col min="12" max="16384" width="9.109375" style="124"/>
  </cols>
  <sheetData>
    <row r="1" spans="1:9">
      <c r="A1" s="2582" t="s">
        <v>858</v>
      </c>
      <c r="B1" s="2582"/>
      <c r="C1" s="2582"/>
      <c r="F1" s="2570"/>
      <c r="G1" s="2570"/>
    </row>
    <row r="2" spans="1:9">
      <c r="A2" s="271"/>
      <c r="B2" s="271"/>
      <c r="C2" s="271"/>
      <c r="F2" s="272"/>
    </row>
    <row r="3" spans="1:9">
      <c r="A3" s="2369" t="s">
        <v>1863</v>
      </c>
      <c r="B3" s="2369"/>
      <c r="C3" s="2369"/>
      <c r="D3" s="2369"/>
      <c r="E3" s="2369"/>
      <c r="F3" s="2369"/>
      <c r="G3" s="2369"/>
      <c r="H3" s="759"/>
    </row>
    <row r="4" spans="1:9" ht="14.25" customHeight="1">
      <c r="F4" s="2583" t="s">
        <v>316</v>
      </c>
      <c r="G4" s="2583"/>
    </row>
    <row r="5" spans="1:9">
      <c r="A5" s="2402" t="s">
        <v>8</v>
      </c>
      <c r="B5" s="2402" t="s">
        <v>190</v>
      </c>
      <c r="C5" s="2402" t="s">
        <v>1405</v>
      </c>
      <c r="D5" s="2402"/>
      <c r="E5" s="2402"/>
      <c r="F5" s="1" t="s">
        <v>145</v>
      </c>
      <c r="G5" s="1" t="s">
        <v>51</v>
      </c>
    </row>
    <row r="6" spans="1:9">
      <c r="A6" s="2402"/>
      <c r="B6" s="2402"/>
      <c r="C6" s="400" t="s">
        <v>145</v>
      </c>
      <c r="D6" s="400" t="s">
        <v>25</v>
      </c>
      <c r="E6" s="400" t="s">
        <v>165</v>
      </c>
      <c r="F6" s="401" t="s">
        <v>1581</v>
      </c>
      <c r="G6" s="3" t="s">
        <v>19</v>
      </c>
    </row>
    <row r="7" spans="1:9">
      <c r="A7" s="17" t="s">
        <v>14</v>
      </c>
      <c r="B7" s="17" t="s">
        <v>15</v>
      </c>
      <c r="C7" s="17">
        <v>1</v>
      </c>
      <c r="D7" s="17">
        <v>2</v>
      </c>
      <c r="E7" s="17">
        <v>3</v>
      </c>
      <c r="F7" s="17">
        <v>4</v>
      </c>
      <c r="G7" s="17">
        <v>5</v>
      </c>
    </row>
    <row r="8" spans="1:9" s="134" customFormat="1" ht="18" customHeight="1">
      <c r="A8" s="20">
        <v>1</v>
      </c>
      <c r="B8" s="19" t="s">
        <v>434</v>
      </c>
      <c r="C8" s="55">
        <f>'BANG TÍNH'!E22</f>
        <v>328382</v>
      </c>
      <c r="D8" s="55">
        <f>'BANG TÍNH'!F22</f>
        <v>344350.31394700002</v>
      </c>
      <c r="E8" s="268">
        <f>D8/C8</f>
        <v>1.0486272510277665</v>
      </c>
      <c r="F8" s="55">
        <f>'BANG TÍNH'!I22</f>
        <v>383104.45652499999</v>
      </c>
      <c r="G8" s="268">
        <f>F8/D8</f>
        <v>1.1125427827661709</v>
      </c>
      <c r="H8" s="759"/>
      <c r="I8" s="480"/>
    </row>
    <row r="9" spans="1:9">
      <c r="A9" s="22">
        <v>2</v>
      </c>
      <c r="B9" s="8" t="s">
        <v>230</v>
      </c>
      <c r="C9" s="12">
        <f>'10 GVHB'!D20</f>
        <v>199396.38181188688</v>
      </c>
      <c r="D9" s="12">
        <f>'10 GVHB'!E20</f>
        <v>196606.41262399999</v>
      </c>
      <c r="E9" s="145">
        <f>D9/C9</f>
        <v>0.98600792470487764</v>
      </c>
      <c r="F9" s="12">
        <f>'10 GVHB'!G20</f>
        <v>221754.66097497384</v>
      </c>
      <c r="G9" s="145">
        <f t="shared" ref="G9:G47" si="0">F9/D9</f>
        <v>1.1279116383607926</v>
      </c>
      <c r="H9" s="759"/>
      <c r="I9" s="272"/>
    </row>
    <row r="10" spans="1:9">
      <c r="A10" s="22">
        <v>3</v>
      </c>
      <c r="B10" s="8" t="s">
        <v>231</v>
      </c>
      <c r="C10" s="12">
        <f>C8-C9</f>
        <v>128985.61818811312</v>
      </c>
      <c r="D10" s="12">
        <f>D8-D9</f>
        <v>147743.90132300003</v>
      </c>
      <c r="E10" s="145">
        <f t="shared" ref="E10:E47" si="1">D10/C10</f>
        <v>1.1454292610167573</v>
      </c>
      <c r="F10" s="12">
        <f>F8-F9</f>
        <v>161349.79555002615</v>
      </c>
      <c r="G10" s="145">
        <f t="shared" si="0"/>
        <v>1.092091071815416</v>
      </c>
      <c r="H10" s="759"/>
      <c r="I10" s="272"/>
    </row>
    <row r="11" spans="1:9">
      <c r="A11" s="22">
        <v>4</v>
      </c>
      <c r="B11" s="8" t="s">
        <v>232</v>
      </c>
      <c r="C11" s="12">
        <f>'BANG TÍNH'!E122</f>
        <v>8887.582629356275</v>
      </c>
      <c r="D11" s="12">
        <f>'BANG TÍNH'!F122</f>
        <v>9982.0590090000005</v>
      </c>
      <c r="E11" s="145">
        <f t="shared" si="1"/>
        <v>1.123146689632859</v>
      </c>
      <c r="F11" s="12">
        <f>'BANG TÍNH'!I122</f>
        <v>9708.387495630137</v>
      </c>
      <c r="G11" s="145">
        <f t="shared" si="0"/>
        <v>0.97258366103394933</v>
      </c>
      <c r="H11" s="759"/>
      <c r="I11" s="272"/>
    </row>
    <row r="12" spans="1:9" s="134" customFormat="1">
      <c r="A12" s="31">
        <v>5</v>
      </c>
      <c r="B12" s="21" t="s">
        <v>1331</v>
      </c>
      <c r="C12" s="13">
        <f>C8+C11</f>
        <v>337269.5826293563</v>
      </c>
      <c r="D12" s="13">
        <f>D8+D11</f>
        <v>354332.37295600004</v>
      </c>
      <c r="E12" s="132">
        <f t="shared" si="1"/>
        <v>1.0505909551452048</v>
      </c>
      <c r="F12" s="13">
        <f>F8+F11</f>
        <v>392812.84402063012</v>
      </c>
      <c r="G12" s="132">
        <f t="shared" si="0"/>
        <v>1.1085999304653105</v>
      </c>
      <c r="H12" s="759"/>
      <c r="I12" s="480"/>
    </row>
    <row r="13" spans="1:9">
      <c r="A13" s="22">
        <v>6</v>
      </c>
      <c r="B13" s="8" t="s">
        <v>233</v>
      </c>
      <c r="C13" s="12">
        <f>'11 QLDN'!D28</f>
        <v>25324.541194999998</v>
      </c>
      <c r="D13" s="12">
        <f>'11 QLDN'!E28</f>
        <v>31991.562440000009</v>
      </c>
      <c r="E13" s="145">
        <f t="shared" si="1"/>
        <v>1.2632632588943538</v>
      </c>
      <c r="F13" s="12">
        <f>'11 QLDN'!G28</f>
        <v>32013.615296628574</v>
      </c>
      <c r="G13" s="145">
        <f t="shared" si="0"/>
        <v>1.0006893335287992</v>
      </c>
      <c r="H13" s="759"/>
      <c r="I13" s="272"/>
    </row>
    <row r="14" spans="1:9">
      <c r="A14" s="22">
        <v>7</v>
      </c>
      <c r="B14" s="8" t="s">
        <v>234</v>
      </c>
      <c r="C14" s="169">
        <f>'12 CPBH'!D21</f>
        <v>14318.355</v>
      </c>
      <c r="D14" s="169">
        <f>'12 CPBH'!E21</f>
        <v>17721.956375000002</v>
      </c>
      <c r="E14" s="145">
        <f t="shared" si="1"/>
        <v>1.2377089669169399</v>
      </c>
      <c r="F14" s="169">
        <f>'12 CPBH'!G21</f>
        <v>17023.446576224975</v>
      </c>
      <c r="G14" s="145">
        <f t="shared" si="0"/>
        <v>0.96058506273266764</v>
      </c>
      <c r="H14" s="759"/>
      <c r="I14" s="272"/>
    </row>
    <row r="15" spans="1:9">
      <c r="A15" s="22">
        <v>8</v>
      </c>
      <c r="B15" s="8" t="s">
        <v>235</v>
      </c>
      <c r="C15" s="48">
        <f>'BANG TÍNH'!E127</f>
        <v>2325.198904109589</v>
      </c>
      <c r="D15" s="48">
        <f>'BANG TÍNH'!F127</f>
        <v>644.54019600000004</v>
      </c>
      <c r="E15" s="145">
        <f t="shared" si="1"/>
        <v>0.27719787535631069</v>
      </c>
      <c r="F15" s="169">
        <f>'BANG TÍNH'!I127</f>
        <v>1149.7138660000001</v>
      </c>
      <c r="G15" s="145">
        <f t="shared" si="0"/>
        <v>1.7837737244862226</v>
      </c>
      <c r="H15" s="759"/>
      <c r="I15" s="272"/>
    </row>
    <row r="16" spans="1:9" s="134" customFormat="1">
      <c r="A16" s="31">
        <v>9</v>
      </c>
      <c r="B16" s="21" t="s">
        <v>435</v>
      </c>
      <c r="C16" s="13">
        <f>C8+C11-C13-C14-C15-C9</f>
        <v>95905.105718359846</v>
      </c>
      <c r="D16" s="13">
        <f>D8+D11-D13-D14-D15-D9</f>
        <v>107367.90132100001</v>
      </c>
      <c r="E16" s="132">
        <f>D16/C16</f>
        <v>1.1195222664818538</v>
      </c>
      <c r="F16" s="13">
        <f>F8+F11-F13-F14-F15-F9</f>
        <v>120871.40730680272</v>
      </c>
      <c r="G16" s="132">
        <f t="shared" si="0"/>
        <v>1.1257685567070088</v>
      </c>
      <c r="H16" s="2355"/>
      <c r="I16" s="480"/>
    </row>
    <row r="17" spans="1:11">
      <c r="A17" s="22">
        <v>10</v>
      </c>
      <c r="B17" s="8" t="s">
        <v>236</v>
      </c>
      <c r="C17" s="196">
        <f>'BANG TÍNH'!E131</f>
        <v>3000</v>
      </c>
      <c r="D17" s="196">
        <f>'BANG TÍNH'!F131</f>
        <v>2995.191409</v>
      </c>
      <c r="E17" s="145"/>
      <c r="F17" s="12">
        <f>'BANG TÍNH'!I131</f>
        <v>300</v>
      </c>
      <c r="G17" s="145">
        <f t="shared" si="0"/>
        <v>0.10016054369632442</v>
      </c>
      <c r="H17" s="759"/>
      <c r="I17" s="272"/>
    </row>
    <row r="18" spans="1:11">
      <c r="A18" s="22">
        <v>11</v>
      </c>
      <c r="B18" s="8" t="s">
        <v>237</v>
      </c>
      <c r="C18" s="196">
        <f>'BANG TÍNH'!E132</f>
        <v>50</v>
      </c>
      <c r="D18" s="196">
        <f>'BANG TÍNH'!F132</f>
        <v>210.06405100000001</v>
      </c>
      <c r="E18" s="133">
        <v>0</v>
      </c>
      <c r="F18" s="12">
        <f>'BANG TÍNH'!I132</f>
        <v>0</v>
      </c>
      <c r="G18" s="133"/>
      <c r="H18" s="759"/>
    </row>
    <row r="19" spans="1:11" s="134" customFormat="1">
      <c r="A19" s="31">
        <v>12</v>
      </c>
      <c r="B19" s="21" t="s">
        <v>436</v>
      </c>
      <c r="C19" s="269">
        <f>C16+C17-C18</f>
        <v>98855.105718359846</v>
      </c>
      <c r="D19" s="269">
        <f>D16+D17-D18</f>
        <v>110153.02867900002</v>
      </c>
      <c r="E19" s="132">
        <f t="shared" si="1"/>
        <v>1.1142877029824658</v>
      </c>
      <c r="F19" s="269">
        <f>F16+F17-F18</f>
        <v>121171.40730680272</v>
      </c>
      <c r="G19" s="132">
        <f t="shared" si="0"/>
        <v>1.1000279226085707</v>
      </c>
      <c r="H19" s="2355">
        <f>F19*10^6</f>
        <v>121171407306.80272</v>
      </c>
      <c r="I19" s="759"/>
    </row>
    <row r="20" spans="1:11" s="134" customFormat="1">
      <c r="A20" s="31">
        <v>14</v>
      </c>
      <c r="B20" s="21" t="s">
        <v>1027</v>
      </c>
      <c r="C20" s="13">
        <f>'BANG TÍNH'!E135</f>
        <v>18671</v>
      </c>
      <c r="D20" s="13">
        <f>'BANG TÍNH'!F135</f>
        <v>20804.870773999999</v>
      </c>
      <c r="E20" s="132">
        <f t="shared" si="1"/>
        <v>1.1142879746130363</v>
      </c>
      <c r="F20" s="13">
        <f>'BANG TÍNH'!I135</f>
        <v>23242</v>
      </c>
      <c r="G20" s="132">
        <f t="shared" si="0"/>
        <v>1.1171422429138902</v>
      </c>
      <c r="H20" s="2355">
        <f>F20*10^6</f>
        <v>23242000000</v>
      </c>
      <c r="I20" s="759"/>
      <c r="J20" s="759"/>
    </row>
    <row r="21" spans="1:11" s="134" customFormat="1">
      <c r="A21" s="31">
        <v>15</v>
      </c>
      <c r="B21" s="21" t="s">
        <v>1028</v>
      </c>
      <c r="C21" s="13">
        <f>C19-C20</f>
        <v>80184.105718359846</v>
      </c>
      <c r="D21" s="13">
        <f>D19-D20</f>
        <v>89348.157905000029</v>
      </c>
      <c r="E21" s="132">
        <f t="shared" si="1"/>
        <v>1.1142876397328441</v>
      </c>
      <c r="F21" s="13">
        <f>F19-F20</f>
        <v>97929.407306802721</v>
      </c>
      <c r="G21" s="132">
        <f t="shared" si="0"/>
        <v>1.0960428239709963</v>
      </c>
      <c r="H21" s="2355">
        <f>F21*10^6</f>
        <v>97929407306.802719</v>
      </c>
      <c r="I21" s="759"/>
      <c r="J21" s="759"/>
    </row>
    <row r="22" spans="1:11" s="134" customFormat="1">
      <c r="A22" s="31">
        <v>16</v>
      </c>
      <c r="B22" s="21" t="s">
        <v>238</v>
      </c>
      <c r="C22" s="107"/>
      <c r="D22" s="107"/>
      <c r="E22" s="218"/>
      <c r="F22" s="107"/>
      <c r="G22" s="218"/>
      <c r="H22" s="2355"/>
      <c r="I22" s="759"/>
      <c r="J22" s="759"/>
    </row>
    <row r="23" spans="1:11" s="605" customFormat="1">
      <c r="A23" s="9"/>
      <c r="B23" s="23" t="s">
        <v>303</v>
      </c>
      <c r="C23" s="110"/>
      <c r="D23" s="110"/>
      <c r="E23" s="146"/>
      <c r="F23" s="110"/>
      <c r="G23" s="146"/>
      <c r="H23" s="2355"/>
      <c r="I23" s="760"/>
      <c r="J23" s="760"/>
    </row>
    <row r="24" spans="1:11" s="605" customFormat="1">
      <c r="A24" s="9"/>
      <c r="B24" s="23" t="s">
        <v>304</v>
      </c>
      <c r="C24" s="110"/>
      <c r="D24" s="110"/>
      <c r="E24" s="146"/>
      <c r="F24" s="110"/>
      <c r="G24" s="146"/>
      <c r="H24" s="2355"/>
      <c r="I24" s="760"/>
      <c r="J24" s="760"/>
    </row>
    <row r="25" spans="1:11" s="605" customFormat="1">
      <c r="A25" s="9"/>
      <c r="B25" s="23" t="s">
        <v>470</v>
      </c>
      <c r="C25" s="110"/>
      <c r="D25" s="110"/>
      <c r="E25" s="146"/>
      <c r="F25" s="110"/>
      <c r="G25" s="146"/>
      <c r="H25" s="2355"/>
      <c r="I25" s="760"/>
      <c r="J25" s="760"/>
    </row>
    <row r="26" spans="1:11" s="605" customFormat="1">
      <c r="A26" s="9"/>
      <c r="B26" s="23" t="s">
        <v>305</v>
      </c>
      <c r="C26" s="110"/>
      <c r="D26" s="110"/>
      <c r="E26" s="146"/>
      <c r="F26" s="110"/>
      <c r="G26" s="146"/>
      <c r="H26" s="2355"/>
      <c r="I26" s="760"/>
      <c r="J26" s="760"/>
    </row>
    <row r="27" spans="1:11" s="134" customFormat="1">
      <c r="A27" s="31">
        <v>17</v>
      </c>
      <c r="B27" s="21" t="s">
        <v>1025</v>
      </c>
      <c r="C27" s="13">
        <f>SUM(C28:C32)</f>
        <v>32121.954965749999</v>
      </c>
      <c r="D27" s="13">
        <f>SUM(D28:D32)</f>
        <v>35710.068822999994</v>
      </c>
      <c r="E27" s="132">
        <f t="shared" si="1"/>
        <v>1.1117028481322453</v>
      </c>
      <c r="F27" s="13">
        <f>SUM(F28:F32)</f>
        <v>38897.419087499999</v>
      </c>
      <c r="G27" s="132">
        <f t="shared" si="0"/>
        <v>1.0892563461666338</v>
      </c>
      <c r="H27" s="2355"/>
      <c r="J27" s="759" t="s">
        <v>1948</v>
      </c>
      <c r="K27" s="759" t="s">
        <v>1949</v>
      </c>
    </row>
    <row r="28" spans="1:11" s="605" customFormat="1">
      <c r="A28" s="9">
        <v>17.100000000000001</v>
      </c>
      <c r="B28" s="23" t="s">
        <v>1342</v>
      </c>
      <c r="C28" s="121">
        <f>ROUND(C21*30%,0)</f>
        <v>24055</v>
      </c>
      <c r="D28" s="121">
        <v>26804.447371999999</v>
      </c>
      <c r="E28" s="146">
        <f t="shared" si="1"/>
        <v>1.1142983733943046</v>
      </c>
      <c r="F28" s="121">
        <f>ROUND(F21*30%,0)</f>
        <v>29379</v>
      </c>
      <c r="G28" s="146">
        <f t="shared" si="0"/>
        <v>1.0960494574750825</v>
      </c>
      <c r="H28" s="2355">
        <f>F28*10^6</f>
        <v>29379000000</v>
      </c>
      <c r="I28" s="605" t="s">
        <v>1950</v>
      </c>
      <c r="J28" s="759">
        <f>'BANG TÍNH'!F48+'BANG TÍNH'!F49+'BANG TÍNH'!F53</f>
        <v>33837.335802000001</v>
      </c>
      <c r="K28" s="760">
        <f>'BANG TÍNH'!I48+'BANG TÍNH'!I49</f>
        <v>36673.676350000002</v>
      </c>
    </row>
    <row r="29" spans="1:11" s="605" customFormat="1">
      <c r="A29" s="9">
        <v>17.2</v>
      </c>
      <c r="B29" s="23" t="s">
        <v>1366</v>
      </c>
      <c r="C29" s="121">
        <v>7300.9549657500002</v>
      </c>
      <c r="D29" s="121">
        <v>7950.3339509999996</v>
      </c>
      <c r="E29" s="146">
        <f t="shared" si="1"/>
        <v>1.0889443899183524</v>
      </c>
      <c r="F29" s="121">
        <f>K32-F30</f>
        <v>8668.4190875000004</v>
      </c>
      <c r="G29" s="146">
        <f t="shared" si="0"/>
        <v>1.0903213803251219</v>
      </c>
      <c r="H29" s="2355">
        <f>F29*10^6</f>
        <v>8668419087.5</v>
      </c>
      <c r="I29" s="605" t="s">
        <v>1951</v>
      </c>
      <c r="J29" s="759">
        <f>'BANG TÍNH'!F51</f>
        <v>3642.3</v>
      </c>
      <c r="K29" s="760">
        <f>'BANG TÍNH'!I51</f>
        <v>4200</v>
      </c>
    </row>
    <row r="30" spans="1:11" s="605" customFormat="1">
      <c r="A30" s="9">
        <v>17.3</v>
      </c>
      <c r="B30" s="23" t="s">
        <v>1367</v>
      </c>
      <c r="C30" s="121">
        <v>500</v>
      </c>
      <c r="D30" s="121">
        <v>500</v>
      </c>
      <c r="E30" s="146">
        <f t="shared" si="1"/>
        <v>1</v>
      </c>
      <c r="F30" s="121">
        <v>500</v>
      </c>
      <c r="G30" s="146">
        <f t="shared" si="0"/>
        <v>1</v>
      </c>
      <c r="H30" s="2355">
        <f>F30*10^6</f>
        <v>500000000</v>
      </c>
      <c r="J30" s="759"/>
      <c r="K30" s="760"/>
    </row>
    <row r="31" spans="1:11" s="605" customFormat="1" ht="16.5" customHeight="1">
      <c r="A31" s="9">
        <v>17.399999999999999</v>
      </c>
      <c r="B31" s="23" t="s">
        <v>240</v>
      </c>
      <c r="C31" s="121">
        <v>266</v>
      </c>
      <c r="D31" s="121">
        <v>455.28750000000002</v>
      </c>
      <c r="E31" s="146">
        <f t="shared" si="1"/>
        <v>1.7116071428571429</v>
      </c>
      <c r="F31" s="121">
        <f>K35</f>
        <v>350</v>
      </c>
      <c r="G31" s="146">
        <f t="shared" si="0"/>
        <v>0.76874502374873011</v>
      </c>
      <c r="H31" s="2355">
        <f>F31*10^6</f>
        <v>350000000</v>
      </c>
      <c r="I31" s="605" t="s">
        <v>1952</v>
      </c>
      <c r="J31" s="759">
        <f>J28/12</f>
        <v>2819.7779835000001</v>
      </c>
      <c r="K31" s="759">
        <f>K28/12</f>
        <v>3056.1396958333335</v>
      </c>
    </row>
    <row r="32" spans="1:11" s="605" customFormat="1">
      <c r="A32" s="9">
        <v>17.5</v>
      </c>
      <c r="B32" s="23" t="s">
        <v>1359</v>
      </c>
      <c r="C32" s="121"/>
      <c r="D32" s="121"/>
      <c r="E32" s="146"/>
      <c r="F32" s="121"/>
      <c r="G32" s="146"/>
      <c r="H32" s="760"/>
      <c r="I32" s="605" t="s">
        <v>1953</v>
      </c>
      <c r="J32" s="760">
        <f>J31*3</f>
        <v>8459.3339505000004</v>
      </c>
      <c r="K32" s="760">
        <f>K31*3</f>
        <v>9168.4190875000004</v>
      </c>
    </row>
    <row r="33" spans="1:11" s="134" customFormat="1">
      <c r="A33" s="31">
        <v>18</v>
      </c>
      <c r="B33" s="21" t="s">
        <v>1029</v>
      </c>
      <c r="C33" s="13">
        <f>C21-C22-C27</f>
        <v>48062.150752609843</v>
      </c>
      <c r="D33" s="13">
        <f>D21-D22-D27</f>
        <v>53638.089082000035</v>
      </c>
      <c r="E33" s="132">
        <f t="shared" si="1"/>
        <v>1.1160151645749521</v>
      </c>
      <c r="F33" s="13">
        <f>F21-F22-F27</f>
        <v>59031.988219302722</v>
      </c>
      <c r="G33" s="132">
        <f t="shared" si="0"/>
        <v>1.1005609862248575</v>
      </c>
      <c r="H33" s="2355">
        <f>F33*10^6</f>
        <v>59031988219.302719</v>
      </c>
      <c r="I33" s="480"/>
      <c r="J33" s="759"/>
      <c r="K33" s="759"/>
    </row>
    <row r="34" spans="1:11" s="134" customFormat="1">
      <c r="A34" s="31">
        <v>19</v>
      </c>
      <c r="B34" s="21" t="s">
        <v>1306</v>
      </c>
      <c r="C34" s="13">
        <f>C35+C36</f>
        <v>48062.150752609843</v>
      </c>
      <c r="D34" s="13">
        <f>D35+D36</f>
        <v>53638.089082000035</v>
      </c>
      <c r="E34" s="132">
        <f t="shared" si="1"/>
        <v>1.1160151645749521</v>
      </c>
      <c r="F34" s="13">
        <f>F35+F36</f>
        <v>59031.988219302722</v>
      </c>
      <c r="G34" s="132">
        <f t="shared" si="0"/>
        <v>1.1005609862248575</v>
      </c>
      <c r="H34" s="759"/>
      <c r="I34" s="1788" t="s">
        <v>1954</v>
      </c>
      <c r="J34" s="759">
        <f>J29/12</f>
        <v>303.52500000000003</v>
      </c>
      <c r="K34" s="759">
        <f>K29/12</f>
        <v>350</v>
      </c>
    </row>
    <row r="35" spans="1:11" s="605" customFormat="1">
      <c r="A35" s="9">
        <v>19.100000000000001</v>
      </c>
      <c r="B35" s="23" t="s">
        <v>1035</v>
      </c>
      <c r="C35" s="121">
        <f>C33</f>
        <v>48062.150752609843</v>
      </c>
      <c r="D35" s="121">
        <f>D33</f>
        <v>53638.089082000035</v>
      </c>
      <c r="E35" s="145">
        <f t="shared" si="1"/>
        <v>1.1160151645749521</v>
      </c>
      <c r="F35" s="121">
        <f>F33</f>
        <v>59031.988219302722</v>
      </c>
      <c r="G35" s="145">
        <f t="shared" si="0"/>
        <v>1.1005609862248575</v>
      </c>
      <c r="H35" s="760"/>
      <c r="I35" s="605" t="s">
        <v>1955</v>
      </c>
      <c r="J35" s="760">
        <f>J34*1.5</f>
        <v>455.28750000000002</v>
      </c>
      <c r="K35" s="760">
        <f>K34</f>
        <v>350</v>
      </c>
    </row>
    <row r="36" spans="1:11" s="605" customFormat="1">
      <c r="A36" s="9">
        <v>19.2</v>
      </c>
      <c r="B36" s="23" t="s">
        <v>1033</v>
      </c>
      <c r="C36" s="121"/>
      <c r="D36" s="121"/>
      <c r="E36" s="145"/>
      <c r="F36" s="121"/>
      <c r="G36" s="145"/>
      <c r="H36" s="760"/>
      <c r="I36" s="754"/>
    </row>
    <row r="37" spans="1:11" s="134" customFormat="1">
      <c r="A37" s="31">
        <v>20</v>
      </c>
      <c r="B37" s="604" t="s">
        <v>1032</v>
      </c>
      <c r="C37" s="13">
        <f>C40+C41</f>
        <v>48062.150752609843</v>
      </c>
      <c r="D37" s="13">
        <f>D40+D41</f>
        <v>53638.089082000035</v>
      </c>
      <c r="E37" s="132">
        <f>E40</f>
        <v>1.1160151645749521</v>
      </c>
      <c r="F37" s="13">
        <f>F40+F41</f>
        <v>59031.988219302722</v>
      </c>
      <c r="G37" s="132">
        <f t="shared" si="0"/>
        <v>1.1005609862248575</v>
      </c>
      <c r="H37" s="759">
        <v>150000000000</v>
      </c>
      <c r="I37" s="759"/>
    </row>
    <row r="38" spans="1:11">
      <c r="A38" s="22">
        <v>20.100000000000001</v>
      </c>
      <c r="B38" s="232" t="s">
        <v>1030</v>
      </c>
      <c r="C38" s="12"/>
      <c r="D38" s="12"/>
      <c r="E38" s="145"/>
      <c r="F38" s="12"/>
      <c r="G38" s="145"/>
      <c r="H38" s="1788">
        <f>H33/H37</f>
        <v>0.39354658812868482</v>
      </c>
      <c r="J38" s="272"/>
    </row>
    <row r="39" spans="1:11" s="605" customFormat="1">
      <c r="A39" s="9"/>
      <c r="B39" s="222" t="s">
        <v>1034</v>
      </c>
      <c r="C39" s="217">
        <f>C40/200000</f>
        <v>0.24031075376304922</v>
      </c>
      <c r="D39" s="217">
        <f>D40/150000</f>
        <v>0.3575872605466669</v>
      </c>
      <c r="E39" s="145">
        <f t="shared" si="1"/>
        <v>1.4880202194332695</v>
      </c>
      <c r="F39" s="217">
        <f>F40/200000</f>
        <v>0.29515994109651361</v>
      </c>
      <c r="G39" s="145">
        <f t="shared" si="0"/>
        <v>0.82542073966864316</v>
      </c>
      <c r="H39" s="760"/>
    </row>
    <row r="40" spans="1:11" s="605" customFormat="1">
      <c r="A40" s="9"/>
      <c r="B40" s="222" t="s">
        <v>1031</v>
      </c>
      <c r="C40" s="121">
        <f>C34</f>
        <v>48062.150752609843</v>
      </c>
      <c r="D40" s="121">
        <f>D34</f>
        <v>53638.089082000035</v>
      </c>
      <c r="E40" s="145">
        <f t="shared" si="1"/>
        <v>1.1160151645749521</v>
      </c>
      <c r="F40" s="121">
        <f>F34</f>
        <v>59031.988219302722</v>
      </c>
      <c r="G40" s="145">
        <f t="shared" si="0"/>
        <v>1.1005609862248575</v>
      </c>
      <c r="H40" s="760"/>
    </row>
    <row r="41" spans="1:11" s="605" customFormat="1">
      <c r="A41" s="22">
        <v>20.2</v>
      </c>
      <c r="B41" s="232" t="s">
        <v>1321</v>
      </c>
      <c r="C41" s="12">
        <f>C43</f>
        <v>0</v>
      </c>
      <c r="D41" s="12">
        <f>D43</f>
        <v>0</v>
      </c>
      <c r="E41" s="145">
        <v>0</v>
      </c>
      <c r="F41" s="12">
        <f>F43</f>
        <v>0</v>
      </c>
      <c r="G41" s="145">
        <v>0</v>
      </c>
      <c r="H41" s="760"/>
    </row>
    <row r="42" spans="1:11" s="605" customFormat="1">
      <c r="A42" s="9"/>
      <c r="B42" s="222" t="s">
        <v>1034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760"/>
    </row>
    <row r="43" spans="1:11" s="605" customFormat="1">
      <c r="A43" s="9"/>
      <c r="B43" s="222" t="s">
        <v>1031</v>
      </c>
      <c r="C43" s="121">
        <v>0</v>
      </c>
      <c r="D43" s="121"/>
      <c r="E43" s="146"/>
      <c r="F43" s="121"/>
      <c r="G43" s="146">
        <v>0</v>
      </c>
      <c r="H43" s="760"/>
      <c r="I43" s="685"/>
    </row>
    <row r="44" spans="1:11" s="134" customFormat="1">
      <c r="A44" s="31">
        <v>21</v>
      </c>
      <c r="B44" s="604" t="s">
        <v>1077</v>
      </c>
      <c r="C44" s="13">
        <f>C34-C37</f>
        <v>0</v>
      </c>
      <c r="D44" s="13">
        <f>D34-D37</f>
        <v>0</v>
      </c>
      <c r="E44" s="132">
        <v>0</v>
      </c>
      <c r="F44" s="13">
        <f>F34-F37</f>
        <v>0</v>
      </c>
      <c r="G44" s="132">
        <v>0</v>
      </c>
      <c r="H44" s="759"/>
    </row>
    <row r="45" spans="1:11">
      <c r="A45" s="22">
        <v>22</v>
      </c>
      <c r="B45" s="8" t="s">
        <v>1075</v>
      </c>
      <c r="C45" s="113">
        <f>C21/'BANG TÍNH'!E11</f>
        <v>0.40092052859179922</v>
      </c>
      <c r="D45" s="113">
        <f>D21/'BANG TÍNH'!F11</f>
        <v>0.59565438603333354</v>
      </c>
      <c r="E45" s="145">
        <f t="shared" si="1"/>
        <v>1.4857168529771254</v>
      </c>
      <c r="F45" s="113">
        <f>F21/'BANG TÍNH'!I11</f>
        <v>0.48964703653401359</v>
      </c>
      <c r="G45" s="145">
        <f t="shared" si="0"/>
        <v>0.82203211797824716</v>
      </c>
    </row>
    <row r="46" spans="1:11">
      <c r="A46" s="22">
        <v>23</v>
      </c>
      <c r="B46" s="8" t="s">
        <v>1076</v>
      </c>
      <c r="C46" s="113">
        <v>0.24114233547313299</v>
      </c>
      <c r="D46" s="113">
        <f>D21/((CDKT!D106+CDKT!E106)/2)</f>
        <v>0.26520039937096851</v>
      </c>
      <c r="E46" s="145">
        <f t="shared" si="1"/>
        <v>1.0997670684852265</v>
      </c>
      <c r="F46" s="216">
        <f>F21/((CDKT!F106+CDKT!D106)/2)</f>
        <v>0.26347243306027751</v>
      </c>
      <c r="G46" s="145">
        <f t="shared" si="0"/>
        <v>0.99348429974166863</v>
      </c>
      <c r="J46" s="134"/>
    </row>
    <row r="47" spans="1:11">
      <c r="A47" s="22">
        <v>24</v>
      </c>
      <c r="B47" s="8" t="s">
        <v>244</v>
      </c>
      <c r="C47" s="606">
        <v>4009.2052859179926</v>
      </c>
      <c r="D47" s="606">
        <f>(D21*10^4)/CDKT!D107</f>
        <v>5956.543860333335</v>
      </c>
      <c r="E47" s="145">
        <f t="shared" si="1"/>
        <v>1.4857168529771252</v>
      </c>
      <c r="F47" s="606">
        <f>(F21*10^4)/CDKT!F107</f>
        <v>4896.4703653401366</v>
      </c>
      <c r="G47" s="145">
        <f t="shared" si="0"/>
        <v>0.82203211797824727</v>
      </c>
    </row>
    <row r="48" spans="1:11">
      <c r="A48" s="33"/>
      <c r="B48" s="14"/>
      <c r="C48" s="170"/>
      <c r="D48" s="170"/>
      <c r="E48" s="270"/>
      <c r="F48" s="170"/>
      <c r="G48" s="270"/>
    </row>
    <row r="49" spans="1:11">
      <c r="C49" s="273"/>
      <c r="D49" s="273"/>
      <c r="E49" s="273"/>
      <c r="F49" s="273"/>
      <c r="G49" s="273"/>
    </row>
    <row r="50" spans="1:11" s="18" customFormat="1" ht="15.75" customHeight="1">
      <c r="D50" s="2581" t="s">
        <v>2058</v>
      </c>
      <c r="E50" s="2581"/>
      <c r="F50" s="2581"/>
      <c r="G50" s="2581"/>
      <c r="H50" s="2356"/>
      <c r="I50"/>
      <c r="J50" s="124"/>
      <c r="K50" s="57"/>
    </row>
    <row r="51" spans="1:11" s="18" customFormat="1" ht="15.75" customHeight="1">
      <c r="A51" s="2360" t="s">
        <v>167</v>
      </c>
      <c r="B51" s="2360"/>
      <c r="C51" s="2360" t="s">
        <v>290</v>
      </c>
      <c r="D51" s="2360"/>
      <c r="F51" s="2360" t="s">
        <v>182</v>
      </c>
      <c r="G51" s="2360"/>
      <c r="H51" s="2357"/>
    </row>
    <row r="52" spans="1:11" s="18" customFormat="1">
      <c r="F52" s="28"/>
      <c r="H52" s="38"/>
    </row>
    <row r="53" spans="1:11" s="18" customFormat="1">
      <c r="F53" s="28"/>
      <c r="H53" s="38"/>
    </row>
    <row r="54" spans="1:11" s="18" customFormat="1">
      <c r="H54" s="38"/>
    </row>
    <row r="55" spans="1:11" s="18" customFormat="1">
      <c r="H55" s="29"/>
    </row>
    <row r="56" spans="1:11" s="18" customFormat="1" ht="15.75" customHeight="1">
      <c r="A56" s="2360" t="s">
        <v>862</v>
      </c>
      <c r="B56" s="2360"/>
      <c r="C56" s="2360" t="s">
        <v>857</v>
      </c>
      <c r="D56" s="2360"/>
      <c r="F56" s="2360" t="s">
        <v>1571</v>
      </c>
      <c r="G56" s="2360"/>
      <c r="H56" s="35"/>
    </row>
    <row r="59" spans="1:11" hidden="1">
      <c r="B59" s="124" t="s">
        <v>239</v>
      </c>
    </row>
    <row r="60" spans="1:11" hidden="1">
      <c r="B60" s="124" t="s">
        <v>306</v>
      </c>
    </row>
    <row r="61" spans="1:11" hidden="1">
      <c r="B61" s="124" t="s">
        <v>307</v>
      </c>
    </row>
    <row r="62" spans="1:11" hidden="1">
      <c r="B62" s="124" t="s">
        <v>308</v>
      </c>
    </row>
    <row r="63" spans="1:11" hidden="1">
      <c r="B63" s="124" t="s">
        <v>309</v>
      </c>
    </row>
    <row r="64" spans="1:11" hidden="1">
      <c r="B64" s="124" t="s">
        <v>240</v>
      </c>
    </row>
    <row r="65" spans="2:2" hidden="1">
      <c r="B65" s="124" t="s">
        <v>241</v>
      </c>
    </row>
    <row r="66" spans="2:2" hidden="1">
      <c r="B66" s="124" t="s">
        <v>242</v>
      </c>
    </row>
    <row r="67" spans="2:2" hidden="1">
      <c r="B67" s="124" t="s">
        <v>243</v>
      </c>
    </row>
    <row r="68" spans="2:2" hidden="1">
      <c r="B68" s="124" t="s">
        <v>244</v>
      </c>
    </row>
    <row r="69" spans="2:2" hidden="1">
      <c r="B69" s="124" t="s">
        <v>245</v>
      </c>
    </row>
  </sheetData>
  <mergeCells count="14">
    <mergeCell ref="A51:B51"/>
    <mergeCell ref="A56:B56"/>
    <mergeCell ref="C51:D51"/>
    <mergeCell ref="C56:D56"/>
    <mergeCell ref="F51:G51"/>
    <mergeCell ref="F56:G56"/>
    <mergeCell ref="D50:G50"/>
    <mergeCell ref="A3:G3"/>
    <mergeCell ref="A1:C1"/>
    <mergeCell ref="F4:G4"/>
    <mergeCell ref="C5:E5"/>
    <mergeCell ref="F1:G1"/>
    <mergeCell ref="B5:B6"/>
    <mergeCell ref="A5:A6"/>
  </mergeCells>
  <phoneticPr fontId="6" type="noConversion"/>
  <printOptions horizontalCentered="1"/>
  <pageMargins left="0.78740157480314998" right="0" top="0.39370078740157499" bottom="0.39370078740157499" header="0.23622047244094499" footer="0.23622047244094499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7">
    <tabColor rgb="FF33CC33"/>
  </sheetPr>
  <dimension ref="A1:J38"/>
  <sheetViews>
    <sheetView topLeftCell="B1" zoomScaleNormal="100" workbookViewId="0">
      <selection activeCell="L27" sqref="L27"/>
    </sheetView>
  </sheetViews>
  <sheetFormatPr defaultColWidth="9.109375" defaultRowHeight="15.6"/>
  <cols>
    <col min="1" max="1" width="6.109375" style="404" customWidth="1"/>
    <col min="2" max="2" width="57.33203125" style="102" customWidth="1"/>
    <col min="3" max="5" width="13.6640625" style="102" customWidth="1"/>
    <col min="6" max="6" width="14.33203125" style="102" customWidth="1"/>
    <col min="7" max="7" width="13.6640625" style="102" customWidth="1"/>
    <col min="8" max="8" width="8.44140625" style="102" customWidth="1"/>
    <col min="9" max="9" width="0" style="102" hidden="1" customWidth="1"/>
    <col min="10" max="11" width="9.109375" style="102"/>
    <col min="12" max="12" width="14" style="102" bestFit="1" customWidth="1"/>
    <col min="13" max="16384" width="9.109375" style="102"/>
  </cols>
  <sheetData>
    <row r="1" spans="1:10">
      <c r="A1" s="2489" t="s">
        <v>858</v>
      </c>
      <c r="B1" s="2489"/>
      <c r="F1" s="2492"/>
      <c r="G1" s="2492"/>
    </row>
    <row r="2" spans="1:10">
      <c r="A2" s="424"/>
      <c r="B2" s="424"/>
      <c r="C2" s="424"/>
    </row>
    <row r="3" spans="1:10">
      <c r="A3" s="2489" t="s">
        <v>1864</v>
      </c>
      <c r="B3" s="2489"/>
      <c r="C3" s="2489"/>
      <c r="D3" s="2489"/>
      <c r="E3" s="2489"/>
      <c r="F3" s="2489"/>
      <c r="G3" s="2489"/>
    </row>
    <row r="4" spans="1:10">
      <c r="G4" s="405" t="s">
        <v>316</v>
      </c>
    </row>
    <row r="5" spans="1:10">
      <c r="A5" s="2588" t="s">
        <v>8</v>
      </c>
      <c r="B5" s="2588" t="s">
        <v>190</v>
      </c>
      <c r="C5" s="2585" t="s">
        <v>1405</v>
      </c>
      <c r="D5" s="2586"/>
      <c r="E5" s="2587"/>
      <c r="F5" s="406" t="s">
        <v>145</v>
      </c>
      <c r="G5" s="406" t="s">
        <v>51</v>
      </c>
    </row>
    <row r="6" spans="1:10" ht="31.2">
      <c r="A6" s="2589"/>
      <c r="B6" s="2589"/>
      <c r="C6" s="400" t="s">
        <v>145</v>
      </c>
      <c r="D6" s="400" t="s">
        <v>25</v>
      </c>
      <c r="E6" s="400" t="s">
        <v>165</v>
      </c>
      <c r="F6" s="401" t="s">
        <v>1581</v>
      </c>
      <c r="G6" s="425" t="s">
        <v>19</v>
      </c>
    </row>
    <row r="7" spans="1:10">
      <c r="A7" s="280" t="s">
        <v>14</v>
      </c>
      <c r="B7" s="280" t="s">
        <v>15</v>
      </c>
      <c r="C7" s="407">
        <v>1</v>
      </c>
      <c r="D7" s="407">
        <v>2</v>
      </c>
      <c r="E7" s="407" t="s">
        <v>336</v>
      </c>
      <c r="F7" s="407">
        <v>4</v>
      </c>
      <c r="G7" s="407" t="s">
        <v>337</v>
      </c>
    </row>
    <row r="8" spans="1:10" s="411" customFormat="1">
      <c r="A8" s="276">
        <v>1</v>
      </c>
      <c r="B8" s="277" t="s">
        <v>246</v>
      </c>
      <c r="C8" s="505">
        <f>C9</f>
        <v>536993.61474700004</v>
      </c>
      <c r="D8" s="408">
        <f>D9</f>
        <v>537299.63974699995</v>
      </c>
      <c r="E8" s="818">
        <f>D8/C8</f>
        <v>1.0005698857334535</v>
      </c>
      <c r="F8" s="408">
        <f>F9</f>
        <v>524034.04621899989</v>
      </c>
      <c r="G8" s="818">
        <f>F8/D8</f>
        <v>0.97531062270161495</v>
      </c>
      <c r="H8" s="410"/>
    </row>
    <row r="9" spans="1:10">
      <c r="A9" s="128"/>
      <c r="B9" s="412" t="s">
        <v>292</v>
      </c>
      <c r="C9" s="381">
        <v>536993.61474700004</v>
      </c>
      <c r="D9" s="506">
        <v>537299.63974699995</v>
      </c>
      <c r="E9" s="413">
        <f>D9/C9</f>
        <v>1.0005698857334535</v>
      </c>
      <c r="F9" s="383">
        <f>D14</f>
        <v>524034.04621899989</v>
      </c>
      <c r="G9" s="413">
        <f>F9/D9</f>
        <v>0.97531062270161495</v>
      </c>
      <c r="H9" s="414"/>
      <c r="J9" s="750"/>
    </row>
    <row r="10" spans="1:10" s="411" customFormat="1">
      <c r="A10" s="120">
        <v>2</v>
      </c>
      <c r="B10" s="278" t="s">
        <v>247</v>
      </c>
      <c r="C10" s="385">
        <f>C11</f>
        <v>133811</v>
      </c>
      <c r="D10" s="385">
        <f>D11</f>
        <v>1662.4522489999999</v>
      </c>
      <c r="E10" s="409">
        <f>D10/C10</f>
        <v>1.2423883305557838E-2</v>
      </c>
      <c r="F10" s="385">
        <f>F11</f>
        <v>91236.14</v>
      </c>
      <c r="G10" s="92">
        <f>F10/D10</f>
        <v>54.880457501790175</v>
      </c>
      <c r="H10" s="410"/>
    </row>
    <row r="11" spans="1:10">
      <c r="A11" s="128"/>
      <c r="B11" s="412" t="s">
        <v>292</v>
      </c>
      <c r="C11" s="381">
        <v>133811</v>
      </c>
      <c r="D11" s="383">
        <v>1662.4522489999999</v>
      </c>
      <c r="E11" s="413">
        <f>D11/C11</f>
        <v>1.2423883305557838E-2</v>
      </c>
      <c r="F11" s="381">
        <v>91236.14</v>
      </c>
      <c r="G11" s="413">
        <f>F11/D11</f>
        <v>54.880457501790175</v>
      </c>
      <c r="H11" s="414"/>
    </row>
    <row r="12" spans="1:10" s="411" customFormat="1">
      <c r="A12" s="120">
        <v>3</v>
      </c>
      <c r="B12" s="278" t="s">
        <v>248</v>
      </c>
      <c r="C12" s="385">
        <v>0</v>
      </c>
      <c r="D12" s="385">
        <f>D13</f>
        <v>14928.045776999999</v>
      </c>
      <c r="E12" s="415"/>
      <c r="F12" s="416">
        <v>0</v>
      </c>
      <c r="G12" s="409"/>
      <c r="H12" s="410"/>
    </row>
    <row r="13" spans="1:10">
      <c r="A13" s="128"/>
      <c r="B13" s="412" t="s">
        <v>292</v>
      </c>
      <c r="C13" s="381">
        <v>0</v>
      </c>
      <c r="D13" s="381">
        <v>14928.045776999999</v>
      </c>
      <c r="E13" s="413"/>
      <c r="F13" s="381">
        <f>F12</f>
        <v>0</v>
      </c>
      <c r="G13" s="413"/>
      <c r="H13" s="414"/>
    </row>
    <row r="14" spans="1:10" s="411" customFormat="1">
      <c r="A14" s="120">
        <v>4</v>
      </c>
      <c r="B14" s="278" t="s">
        <v>249</v>
      </c>
      <c r="C14" s="385">
        <f>C8+C10-C12</f>
        <v>670804.61474700004</v>
      </c>
      <c r="D14" s="385">
        <f>D8+D10-D12</f>
        <v>524034.04621899989</v>
      </c>
      <c r="E14" s="409">
        <f>D14/C14</f>
        <v>0.78120220806269203</v>
      </c>
      <c r="F14" s="385">
        <f>F8+F10-F12</f>
        <v>615270.18621899991</v>
      </c>
      <c r="G14" s="409">
        <f>F14/D14</f>
        <v>1.1741034588463959</v>
      </c>
      <c r="H14" s="410"/>
    </row>
    <row r="15" spans="1:10">
      <c r="A15" s="128"/>
      <c r="B15" s="412" t="s">
        <v>292</v>
      </c>
      <c r="C15" s="381">
        <v>670804.61474700004</v>
      </c>
      <c r="D15" s="381">
        <v>524034.04621899989</v>
      </c>
      <c r="E15" s="413">
        <f>D15/C15</f>
        <v>0.78120220806269203</v>
      </c>
      <c r="F15" s="381">
        <f>F14</f>
        <v>615270.18621899991</v>
      </c>
      <c r="G15" s="413">
        <f>F15/D15</f>
        <v>1.1741034588463959</v>
      </c>
      <c r="H15" s="414"/>
    </row>
    <row r="16" spans="1:10" s="411" customFormat="1">
      <c r="A16" s="120">
        <v>5</v>
      </c>
      <c r="B16" s="278" t="s">
        <v>250</v>
      </c>
      <c r="C16" s="385">
        <f>C14</f>
        <v>670804.61474700004</v>
      </c>
      <c r="D16" s="385">
        <f>D14</f>
        <v>524034.04621899989</v>
      </c>
      <c r="E16" s="409">
        <f>D16/C16</f>
        <v>0.78120220806269203</v>
      </c>
      <c r="F16" s="385">
        <f>F14</f>
        <v>615270.18621899991</v>
      </c>
      <c r="G16" s="409">
        <f>F16/D16</f>
        <v>1.1741034588463959</v>
      </c>
      <c r="H16" s="410"/>
      <c r="I16" s="411" t="s">
        <v>345</v>
      </c>
    </row>
    <row r="17" spans="1:9" s="411" customFormat="1" ht="31.2">
      <c r="A17" s="120">
        <v>6</v>
      </c>
      <c r="B17" s="278" t="s">
        <v>293</v>
      </c>
      <c r="C17" s="417">
        <f>C18/C16</f>
        <v>5.8921777118225709E-2</v>
      </c>
      <c r="D17" s="417">
        <f>D18/D16</f>
        <v>5.408400221033656E-2</v>
      </c>
      <c r="E17" s="409">
        <f>D17/C17</f>
        <v>0.91789495930881004</v>
      </c>
      <c r="F17" s="417">
        <f>F18/F16</f>
        <v>4.9914923195217537E-2</v>
      </c>
      <c r="G17" s="409">
        <f>F17/D17</f>
        <v>0.92291474660279071</v>
      </c>
      <c r="H17" s="410"/>
    </row>
    <row r="18" spans="1:9" s="411" customFormat="1">
      <c r="A18" s="120">
        <v>7</v>
      </c>
      <c r="B18" s="278" t="s">
        <v>251</v>
      </c>
      <c r="C18" s="1789">
        <v>39525</v>
      </c>
      <c r="D18" s="1789">
        <f>'BANG TÍNH'!F44</f>
        <v>28341.858514</v>
      </c>
      <c r="E18" s="409">
        <f>D18/C18</f>
        <v>0.71706156898165718</v>
      </c>
      <c r="F18" s="501">
        <f>'BANG TÍNH'!I44</f>
        <v>30711.16408942857</v>
      </c>
      <c r="G18" s="409">
        <f>F18/D18</f>
        <v>1.0835973962066816</v>
      </c>
      <c r="H18" s="410"/>
    </row>
    <row r="19" spans="1:9">
      <c r="A19" s="418"/>
      <c r="B19" s="419"/>
      <c r="C19" s="420"/>
      <c r="D19" s="421"/>
      <c r="E19" s="421"/>
      <c r="F19" s="420"/>
      <c r="G19" s="422"/>
      <c r="H19" s="414"/>
    </row>
    <row r="20" spans="1:9">
      <c r="D20" s="423"/>
    </row>
    <row r="21" spans="1:9" s="109" customFormat="1" ht="15.75" customHeight="1">
      <c r="A21" s="187"/>
      <c r="D21" s="2584" t="s">
        <v>2058</v>
      </c>
      <c r="E21" s="2584"/>
      <c r="F21" s="2584"/>
      <c r="G21" s="2584"/>
      <c r="H21"/>
      <c r="I21"/>
    </row>
    <row r="22" spans="1:9" s="225" customFormat="1" ht="15.75" customHeight="1">
      <c r="A22" s="2489" t="s">
        <v>167</v>
      </c>
      <c r="B22" s="2489"/>
      <c r="C22" s="2489" t="s">
        <v>290</v>
      </c>
      <c r="D22" s="2489"/>
      <c r="E22"/>
      <c r="F22" s="2489" t="s">
        <v>182</v>
      </c>
      <c r="G22" s="2489"/>
    </row>
    <row r="23" spans="1:9" s="109" customFormat="1">
      <c r="A23" s="187"/>
      <c r="G23" s="279"/>
    </row>
    <row r="24" spans="1:9" s="109" customFormat="1">
      <c r="A24" s="187"/>
      <c r="G24" s="279"/>
    </row>
    <row r="25" spans="1:9" s="109" customFormat="1">
      <c r="A25" s="187"/>
      <c r="G25" s="279"/>
    </row>
    <row r="26" spans="1:9" s="109" customFormat="1">
      <c r="A26" s="187"/>
    </row>
    <row r="27" spans="1:9" s="225" customFormat="1" ht="15.75" customHeight="1">
      <c r="A27" s="2489" t="s">
        <v>862</v>
      </c>
      <c r="B27" s="2489"/>
      <c r="C27" s="2489" t="s">
        <v>857</v>
      </c>
      <c r="D27" s="2489"/>
      <c r="E27"/>
      <c r="F27" s="2489" t="s">
        <v>1571</v>
      </c>
      <c r="G27" s="2489"/>
    </row>
    <row r="31" spans="1:9">
      <c r="D31" s="414"/>
    </row>
    <row r="32" spans="1:9">
      <c r="D32" s="414"/>
    </row>
    <row r="33" spans="4:6">
      <c r="D33" s="414"/>
      <c r="F33" s="423"/>
    </row>
    <row r="34" spans="4:6">
      <c r="D34" s="2165"/>
      <c r="F34" s="2165"/>
    </row>
    <row r="38" spans="4:6">
      <c r="D38" s="2165">
        <f>D9+D13</f>
        <v>552227.68552399997</v>
      </c>
    </row>
  </sheetData>
  <mergeCells count="13">
    <mergeCell ref="A27:B27"/>
    <mergeCell ref="F1:G1"/>
    <mergeCell ref="A3:G3"/>
    <mergeCell ref="F22:G22"/>
    <mergeCell ref="F27:G27"/>
    <mergeCell ref="D21:G21"/>
    <mergeCell ref="C22:D22"/>
    <mergeCell ref="C27:D27"/>
    <mergeCell ref="C5:E5"/>
    <mergeCell ref="B5:B6"/>
    <mergeCell ref="A5:A6"/>
    <mergeCell ref="A22:B22"/>
    <mergeCell ref="A1:B1"/>
  </mergeCells>
  <phoneticPr fontId="6" type="noConversion"/>
  <printOptions horizontalCentered="1"/>
  <pageMargins left="0.78740157480314998" right="0" top="0.31496062992126" bottom="0.31496062992126" header="0.23622047244094499" footer="0.23622047244094499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E148-86A1-4CD1-A70B-031C48D87B6E}">
  <sheetPr codeName="Sheet35">
    <tabColor rgb="FFFFFF00"/>
  </sheetPr>
  <dimension ref="A1:I71"/>
  <sheetViews>
    <sheetView topLeftCell="A31" workbookViewId="0">
      <selection activeCell="D36" sqref="D36"/>
    </sheetView>
  </sheetViews>
  <sheetFormatPr defaultColWidth="11.44140625" defaultRowHeight="15.6"/>
  <cols>
    <col min="1" max="1" width="5.6640625" style="1491" customWidth="1"/>
    <col min="2" max="2" width="48.44140625" style="1491" customWidth="1"/>
    <col min="3" max="3" width="15.5546875" style="1491" customWidth="1"/>
    <col min="4" max="4" width="18" style="1491" customWidth="1"/>
    <col min="5" max="5" width="27.33203125" style="1491" bestFit="1" customWidth="1"/>
    <col min="6" max="6" width="20" style="1491" customWidth="1"/>
    <col min="7" max="7" width="14.5546875" style="1491" bestFit="1" customWidth="1"/>
    <col min="8" max="8" width="13.109375" style="1491" bestFit="1" customWidth="1"/>
    <col min="9" max="9" width="14.5546875" style="1491" bestFit="1" customWidth="1"/>
    <col min="10" max="256" width="11.44140625" style="1491"/>
    <col min="257" max="257" width="5.6640625" style="1491" customWidth="1"/>
    <col min="258" max="258" width="48.44140625" style="1491" customWidth="1"/>
    <col min="259" max="259" width="16.44140625" style="1491" customWidth="1"/>
    <col min="260" max="260" width="17.44140625" style="1491" customWidth="1"/>
    <col min="261" max="261" width="23.6640625" style="1491" customWidth="1"/>
    <col min="262" max="262" width="24.109375" style="1491" customWidth="1"/>
    <col min="263" max="512" width="11.44140625" style="1491"/>
    <col min="513" max="513" width="5.6640625" style="1491" customWidth="1"/>
    <col min="514" max="514" width="48.44140625" style="1491" customWidth="1"/>
    <col min="515" max="515" width="16.44140625" style="1491" customWidth="1"/>
    <col min="516" max="516" width="17.44140625" style="1491" customWidth="1"/>
    <col min="517" max="517" width="23.6640625" style="1491" customWidth="1"/>
    <col min="518" max="518" width="24.109375" style="1491" customWidth="1"/>
    <col min="519" max="768" width="11.44140625" style="1491"/>
    <col min="769" max="769" width="5.6640625" style="1491" customWidth="1"/>
    <col min="770" max="770" width="48.44140625" style="1491" customWidth="1"/>
    <col min="771" max="771" width="16.44140625" style="1491" customWidth="1"/>
    <col min="772" max="772" width="17.44140625" style="1491" customWidth="1"/>
    <col min="773" max="773" width="23.6640625" style="1491" customWidth="1"/>
    <col min="774" max="774" width="24.109375" style="1491" customWidth="1"/>
    <col min="775" max="1024" width="11.44140625" style="1491"/>
    <col min="1025" max="1025" width="5.6640625" style="1491" customWidth="1"/>
    <col min="1026" max="1026" width="48.44140625" style="1491" customWidth="1"/>
    <col min="1027" max="1027" width="16.44140625" style="1491" customWidth="1"/>
    <col min="1028" max="1028" width="17.44140625" style="1491" customWidth="1"/>
    <col min="1029" max="1029" width="23.6640625" style="1491" customWidth="1"/>
    <col min="1030" max="1030" width="24.109375" style="1491" customWidth="1"/>
    <col min="1031" max="1280" width="11.44140625" style="1491"/>
    <col min="1281" max="1281" width="5.6640625" style="1491" customWidth="1"/>
    <col min="1282" max="1282" width="48.44140625" style="1491" customWidth="1"/>
    <col min="1283" max="1283" width="16.44140625" style="1491" customWidth="1"/>
    <col min="1284" max="1284" width="17.44140625" style="1491" customWidth="1"/>
    <col min="1285" max="1285" width="23.6640625" style="1491" customWidth="1"/>
    <col min="1286" max="1286" width="24.109375" style="1491" customWidth="1"/>
    <col min="1287" max="1536" width="11.44140625" style="1491"/>
    <col min="1537" max="1537" width="5.6640625" style="1491" customWidth="1"/>
    <col min="1538" max="1538" width="48.44140625" style="1491" customWidth="1"/>
    <col min="1539" max="1539" width="16.44140625" style="1491" customWidth="1"/>
    <col min="1540" max="1540" width="17.44140625" style="1491" customWidth="1"/>
    <col min="1541" max="1541" width="23.6640625" style="1491" customWidth="1"/>
    <col min="1542" max="1542" width="24.109375" style="1491" customWidth="1"/>
    <col min="1543" max="1792" width="11.44140625" style="1491"/>
    <col min="1793" max="1793" width="5.6640625" style="1491" customWidth="1"/>
    <col min="1794" max="1794" width="48.44140625" style="1491" customWidth="1"/>
    <col min="1795" max="1795" width="16.44140625" style="1491" customWidth="1"/>
    <col min="1796" max="1796" width="17.44140625" style="1491" customWidth="1"/>
    <col min="1797" max="1797" width="23.6640625" style="1491" customWidth="1"/>
    <col min="1798" max="1798" width="24.109375" style="1491" customWidth="1"/>
    <col min="1799" max="2048" width="11.44140625" style="1491"/>
    <col min="2049" max="2049" width="5.6640625" style="1491" customWidth="1"/>
    <col min="2050" max="2050" width="48.44140625" style="1491" customWidth="1"/>
    <col min="2051" max="2051" width="16.44140625" style="1491" customWidth="1"/>
    <col min="2052" max="2052" width="17.44140625" style="1491" customWidth="1"/>
    <col min="2053" max="2053" width="23.6640625" style="1491" customWidth="1"/>
    <col min="2054" max="2054" width="24.109375" style="1491" customWidth="1"/>
    <col min="2055" max="2304" width="11.44140625" style="1491"/>
    <col min="2305" max="2305" width="5.6640625" style="1491" customWidth="1"/>
    <col min="2306" max="2306" width="48.44140625" style="1491" customWidth="1"/>
    <col min="2307" max="2307" width="16.44140625" style="1491" customWidth="1"/>
    <col min="2308" max="2308" width="17.44140625" style="1491" customWidth="1"/>
    <col min="2309" max="2309" width="23.6640625" style="1491" customWidth="1"/>
    <col min="2310" max="2310" width="24.109375" style="1491" customWidth="1"/>
    <col min="2311" max="2560" width="11.44140625" style="1491"/>
    <col min="2561" max="2561" width="5.6640625" style="1491" customWidth="1"/>
    <col min="2562" max="2562" width="48.44140625" style="1491" customWidth="1"/>
    <col min="2563" max="2563" width="16.44140625" style="1491" customWidth="1"/>
    <col min="2564" max="2564" width="17.44140625" style="1491" customWidth="1"/>
    <col min="2565" max="2565" width="23.6640625" style="1491" customWidth="1"/>
    <col min="2566" max="2566" width="24.109375" style="1491" customWidth="1"/>
    <col min="2567" max="2816" width="11.44140625" style="1491"/>
    <col min="2817" max="2817" width="5.6640625" style="1491" customWidth="1"/>
    <col min="2818" max="2818" width="48.44140625" style="1491" customWidth="1"/>
    <col min="2819" max="2819" width="16.44140625" style="1491" customWidth="1"/>
    <col min="2820" max="2820" width="17.44140625" style="1491" customWidth="1"/>
    <col min="2821" max="2821" width="23.6640625" style="1491" customWidth="1"/>
    <col min="2822" max="2822" width="24.109375" style="1491" customWidth="1"/>
    <col min="2823" max="3072" width="11.44140625" style="1491"/>
    <col min="3073" max="3073" width="5.6640625" style="1491" customWidth="1"/>
    <col min="3074" max="3074" width="48.44140625" style="1491" customWidth="1"/>
    <col min="3075" max="3075" width="16.44140625" style="1491" customWidth="1"/>
    <col min="3076" max="3076" width="17.44140625" style="1491" customWidth="1"/>
    <col min="3077" max="3077" width="23.6640625" style="1491" customWidth="1"/>
    <col min="3078" max="3078" width="24.109375" style="1491" customWidth="1"/>
    <col min="3079" max="3328" width="11.44140625" style="1491"/>
    <col min="3329" max="3329" width="5.6640625" style="1491" customWidth="1"/>
    <col min="3330" max="3330" width="48.44140625" style="1491" customWidth="1"/>
    <col min="3331" max="3331" width="16.44140625" style="1491" customWidth="1"/>
    <col min="3332" max="3332" width="17.44140625" style="1491" customWidth="1"/>
    <col min="3333" max="3333" width="23.6640625" style="1491" customWidth="1"/>
    <col min="3334" max="3334" width="24.109375" style="1491" customWidth="1"/>
    <col min="3335" max="3584" width="11.44140625" style="1491"/>
    <col min="3585" max="3585" width="5.6640625" style="1491" customWidth="1"/>
    <col min="3586" max="3586" width="48.44140625" style="1491" customWidth="1"/>
    <col min="3587" max="3587" width="16.44140625" style="1491" customWidth="1"/>
    <col min="3588" max="3588" width="17.44140625" style="1491" customWidth="1"/>
    <col min="3589" max="3589" width="23.6640625" style="1491" customWidth="1"/>
    <col min="3590" max="3590" width="24.109375" style="1491" customWidth="1"/>
    <col min="3591" max="3840" width="11.44140625" style="1491"/>
    <col min="3841" max="3841" width="5.6640625" style="1491" customWidth="1"/>
    <col min="3842" max="3842" width="48.44140625" style="1491" customWidth="1"/>
    <col min="3843" max="3843" width="16.44140625" style="1491" customWidth="1"/>
    <col min="3844" max="3844" width="17.44140625" style="1491" customWidth="1"/>
    <col min="3845" max="3845" width="23.6640625" style="1491" customWidth="1"/>
    <col min="3846" max="3846" width="24.109375" style="1491" customWidth="1"/>
    <col min="3847" max="4096" width="11.44140625" style="1491"/>
    <col min="4097" max="4097" width="5.6640625" style="1491" customWidth="1"/>
    <col min="4098" max="4098" width="48.44140625" style="1491" customWidth="1"/>
    <col min="4099" max="4099" width="16.44140625" style="1491" customWidth="1"/>
    <col min="4100" max="4100" width="17.44140625" style="1491" customWidth="1"/>
    <col min="4101" max="4101" width="23.6640625" style="1491" customWidth="1"/>
    <col min="4102" max="4102" width="24.109375" style="1491" customWidth="1"/>
    <col min="4103" max="4352" width="11.44140625" style="1491"/>
    <col min="4353" max="4353" width="5.6640625" style="1491" customWidth="1"/>
    <col min="4354" max="4354" width="48.44140625" style="1491" customWidth="1"/>
    <col min="4355" max="4355" width="16.44140625" style="1491" customWidth="1"/>
    <col min="4356" max="4356" width="17.44140625" style="1491" customWidth="1"/>
    <col min="4357" max="4357" width="23.6640625" style="1491" customWidth="1"/>
    <col min="4358" max="4358" width="24.109375" style="1491" customWidth="1"/>
    <col min="4359" max="4608" width="11.44140625" style="1491"/>
    <col min="4609" max="4609" width="5.6640625" style="1491" customWidth="1"/>
    <col min="4610" max="4610" width="48.44140625" style="1491" customWidth="1"/>
    <col min="4611" max="4611" width="16.44140625" style="1491" customWidth="1"/>
    <col min="4612" max="4612" width="17.44140625" style="1491" customWidth="1"/>
    <col min="4613" max="4613" width="23.6640625" style="1491" customWidth="1"/>
    <col min="4614" max="4614" width="24.109375" style="1491" customWidth="1"/>
    <col min="4615" max="4864" width="11.44140625" style="1491"/>
    <col min="4865" max="4865" width="5.6640625" style="1491" customWidth="1"/>
    <col min="4866" max="4866" width="48.44140625" style="1491" customWidth="1"/>
    <col min="4867" max="4867" width="16.44140625" style="1491" customWidth="1"/>
    <col min="4868" max="4868" width="17.44140625" style="1491" customWidth="1"/>
    <col min="4869" max="4869" width="23.6640625" style="1491" customWidth="1"/>
    <col min="4870" max="4870" width="24.109375" style="1491" customWidth="1"/>
    <col min="4871" max="5120" width="11.44140625" style="1491"/>
    <col min="5121" max="5121" width="5.6640625" style="1491" customWidth="1"/>
    <col min="5122" max="5122" width="48.44140625" style="1491" customWidth="1"/>
    <col min="5123" max="5123" width="16.44140625" style="1491" customWidth="1"/>
    <col min="5124" max="5124" width="17.44140625" style="1491" customWidth="1"/>
    <col min="5125" max="5125" width="23.6640625" style="1491" customWidth="1"/>
    <col min="5126" max="5126" width="24.109375" style="1491" customWidth="1"/>
    <col min="5127" max="5376" width="11.44140625" style="1491"/>
    <col min="5377" max="5377" width="5.6640625" style="1491" customWidth="1"/>
    <col min="5378" max="5378" width="48.44140625" style="1491" customWidth="1"/>
    <col min="5379" max="5379" width="16.44140625" style="1491" customWidth="1"/>
    <col min="5380" max="5380" width="17.44140625" style="1491" customWidth="1"/>
    <col min="5381" max="5381" width="23.6640625" style="1491" customWidth="1"/>
    <col min="5382" max="5382" width="24.109375" style="1491" customWidth="1"/>
    <col min="5383" max="5632" width="11.44140625" style="1491"/>
    <col min="5633" max="5633" width="5.6640625" style="1491" customWidth="1"/>
    <col min="5634" max="5634" width="48.44140625" style="1491" customWidth="1"/>
    <col min="5635" max="5635" width="16.44140625" style="1491" customWidth="1"/>
    <col min="5636" max="5636" width="17.44140625" style="1491" customWidth="1"/>
    <col min="5637" max="5637" width="23.6640625" style="1491" customWidth="1"/>
    <col min="5638" max="5638" width="24.109375" style="1491" customWidth="1"/>
    <col min="5639" max="5888" width="11.44140625" style="1491"/>
    <col min="5889" max="5889" width="5.6640625" style="1491" customWidth="1"/>
    <col min="5890" max="5890" width="48.44140625" style="1491" customWidth="1"/>
    <col min="5891" max="5891" width="16.44140625" style="1491" customWidth="1"/>
    <col min="5892" max="5892" width="17.44140625" style="1491" customWidth="1"/>
    <col min="5893" max="5893" width="23.6640625" style="1491" customWidth="1"/>
    <col min="5894" max="5894" width="24.109375" style="1491" customWidth="1"/>
    <col min="5895" max="6144" width="11.44140625" style="1491"/>
    <col min="6145" max="6145" width="5.6640625" style="1491" customWidth="1"/>
    <col min="6146" max="6146" width="48.44140625" style="1491" customWidth="1"/>
    <col min="6147" max="6147" width="16.44140625" style="1491" customWidth="1"/>
    <col min="6148" max="6148" width="17.44140625" style="1491" customWidth="1"/>
    <col min="6149" max="6149" width="23.6640625" style="1491" customWidth="1"/>
    <col min="6150" max="6150" width="24.109375" style="1491" customWidth="1"/>
    <col min="6151" max="6400" width="11.44140625" style="1491"/>
    <col min="6401" max="6401" width="5.6640625" style="1491" customWidth="1"/>
    <col min="6402" max="6402" width="48.44140625" style="1491" customWidth="1"/>
    <col min="6403" max="6403" width="16.44140625" style="1491" customWidth="1"/>
    <col min="6404" max="6404" width="17.44140625" style="1491" customWidth="1"/>
    <col min="6405" max="6405" width="23.6640625" style="1491" customWidth="1"/>
    <col min="6406" max="6406" width="24.109375" style="1491" customWidth="1"/>
    <col min="6407" max="6656" width="11.44140625" style="1491"/>
    <col min="6657" max="6657" width="5.6640625" style="1491" customWidth="1"/>
    <col min="6658" max="6658" width="48.44140625" style="1491" customWidth="1"/>
    <col min="6659" max="6659" width="16.44140625" style="1491" customWidth="1"/>
    <col min="6660" max="6660" width="17.44140625" style="1491" customWidth="1"/>
    <col min="6661" max="6661" width="23.6640625" style="1491" customWidth="1"/>
    <col min="6662" max="6662" width="24.109375" style="1491" customWidth="1"/>
    <col min="6663" max="6912" width="11.44140625" style="1491"/>
    <col min="6913" max="6913" width="5.6640625" style="1491" customWidth="1"/>
    <col min="6914" max="6914" width="48.44140625" style="1491" customWidth="1"/>
    <col min="6915" max="6915" width="16.44140625" style="1491" customWidth="1"/>
    <col min="6916" max="6916" width="17.44140625" style="1491" customWidth="1"/>
    <col min="6917" max="6917" width="23.6640625" style="1491" customWidth="1"/>
    <col min="6918" max="6918" width="24.109375" style="1491" customWidth="1"/>
    <col min="6919" max="7168" width="11.44140625" style="1491"/>
    <col min="7169" max="7169" width="5.6640625" style="1491" customWidth="1"/>
    <col min="7170" max="7170" width="48.44140625" style="1491" customWidth="1"/>
    <col min="7171" max="7171" width="16.44140625" style="1491" customWidth="1"/>
    <col min="7172" max="7172" width="17.44140625" style="1491" customWidth="1"/>
    <col min="7173" max="7173" width="23.6640625" style="1491" customWidth="1"/>
    <col min="7174" max="7174" width="24.109375" style="1491" customWidth="1"/>
    <col min="7175" max="7424" width="11.44140625" style="1491"/>
    <col min="7425" max="7425" width="5.6640625" style="1491" customWidth="1"/>
    <col min="7426" max="7426" width="48.44140625" style="1491" customWidth="1"/>
    <col min="7427" max="7427" width="16.44140625" style="1491" customWidth="1"/>
    <col min="7428" max="7428" width="17.44140625" style="1491" customWidth="1"/>
    <col min="7429" max="7429" width="23.6640625" style="1491" customWidth="1"/>
    <col min="7430" max="7430" width="24.109375" style="1491" customWidth="1"/>
    <col min="7431" max="7680" width="11.44140625" style="1491"/>
    <col min="7681" max="7681" width="5.6640625" style="1491" customWidth="1"/>
    <col min="7682" max="7682" width="48.44140625" style="1491" customWidth="1"/>
    <col min="7683" max="7683" width="16.44140625" style="1491" customWidth="1"/>
    <col min="7684" max="7684" width="17.44140625" style="1491" customWidth="1"/>
    <col min="7685" max="7685" width="23.6640625" style="1491" customWidth="1"/>
    <col min="7686" max="7686" width="24.109375" style="1491" customWidth="1"/>
    <col min="7687" max="7936" width="11.44140625" style="1491"/>
    <col min="7937" max="7937" width="5.6640625" style="1491" customWidth="1"/>
    <col min="7938" max="7938" width="48.44140625" style="1491" customWidth="1"/>
    <col min="7939" max="7939" width="16.44140625" style="1491" customWidth="1"/>
    <col min="7940" max="7940" width="17.44140625" style="1491" customWidth="1"/>
    <col min="7941" max="7941" width="23.6640625" style="1491" customWidth="1"/>
    <col min="7942" max="7942" width="24.109375" style="1491" customWidth="1"/>
    <col min="7943" max="8192" width="11.44140625" style="1491"/>
    <col min="8193" max="8193" width="5.6640625" style="1491" customWidth="1"/>
    <col min="8194" max="8194" width="48.44140625" style="1491" customWidth="1"/>
    <col min="8195" max="8195" width="16.44140625" style="1491" customWidth="1"/>
    <col min="8196" max="8196" width="17.44140625" style="1491" customWidth="1"/>
    <col min="8197" max="8197" width="23.6640625" style="1491" customWidth="1"/>
    <col min="8198" max="8198" width="24.109375" style="1491" customWidth="1"/>
    <col min="8199" max="8448" width="11.44140625" style="1491"/>
    <col min="8449" max="8449" width="5.6640625" style="1491" customWidth="1"/>
    <col min="8450" max="8450" width="48.44140625" style="1491" customWidth="1"/>
    <col min="8451" max="8451" width="16.44140625" style="1491" customWidth="1"/>
    <col min="8452" max="8452" width="17.44140625" style="1491" customWidth="1"/>
    <col min="8453" max="8453" width="23.6640625" style="1491" customWidth="1"/>
    <col min="8454" max="8454" width="24.109375" style="1491" customWidth="1"/>
    <col min="8455" max="8704" width="11.44140625" style="1491"/>
    <col min="8705" max="8705" width="5.6640625" style="1491" customWidth="1"/>
    <col min="8706" max="8706" width="48.44140625" style="1491" customWidth="1"/>
    <col min="8707" max="8707" width="16.44140625" style="1491" customWidth="1"/>
    <col min="8708" max="8708" width="17.44140625" style="1491" customWidth="1"/>
    <col min="8709" max="8709" width="23.6640625" style="1491" customWidth="1"/>
    <col min="8710" max="8710" width="24.109375" style="1491" customWidth="1"/>
    <col min="8711" max="8960" width="11.44140625" style="1491"/>
    <col min="8961" max="8961" width="5.6640625" style="1491" customWidth="1"/>
    <col min="8962" max="8962" width="48.44140625" style="1491" customWidth="1"/>
    <col min="8963" max="8963" width="16.44140625" style="1491" customWidth="1"/>
    <col min="8964" max="8964" width="17.44140625" style="1491" customWidth="1"/>
    <col min="8965" max="8965" width="23.6640625" style="1491" customWidth="1"/>
    <col min="8966" max="8966" width="24.109375" style="1491" customWidth="1"/>
    <col min="8967" max="9216" width="11.44140625" style="1491"/>
    <col min="9217" max="9217" width="5.6640625" style="1491" customWidth="1"/>
    <col min="9218" max="9218" width="48.44140625" style="1491" customWidth="1"/>
    <col min="9219" max="9219" width="16.44140625" style="1491" customWidth="1"/>
    <col min="9220" max="9220" width="17.44140625" style="1491" customWidth="1"/>
    <col min="9221" max="9221" width="23.6640625" style="1491" customWidth="1"/>
    <col min="9222" max="9222" width="24.109375" style="1491" customWidth="1"/>
    <col min="9223" max="9472" width="11.44140625" style="1491"/>
    <col min="9473" max="9473" width="5.6640625" style="1491" customWidth="1"/>
    <col min="9474" max="9474" width="48.44140625" style="1491" customWidth="1"/>
    <col min="9475" max="9475" width="16.44140625" style="1491" customWidth="1"/>
    <col min="9476" max="9476" width="17.44140625" style="1491" customWidth="1"/>
    <col min="9477" max="9477" width="23.6640625" style="1491" customWidth="1"/>
    <col min="9478" max="9478" width="24.109375" style="1491" customWidth="1"/>
    <col min="9479" max="9728" width="11.44140625" style="1491"/>
    <col min="9729" max="9729" width="5.6640625" style="1491" customWidth="1"/>
    <col min="9730" max="9730" width="48.44140625" style="1491" customWidth="1"/>
    <col min="9731" max="9731" width="16.44140625" style="1491" customWidth="1"/>
    <col min="9732" max="9732" width="17.44140625" style="1491" customWidth="1"/>
    <col min="9733" max="9733" width="23.6640625" style="1491" customWidth="1"/>
    <col min="9734" max="9734" width="24.109375" style="1491" customWidth="1"/>
    <col min="9735" max="9984" width="11.44140625" style="1491"/>
    <col min="9985" max="9985" width="5.6640625" style="1491" customWidth="1"/>
    <col min="9986" max="9986" width="48.44140625" style="1491" customWidth="1"/>
    <col min="9987" max="9987" width="16.44140625" style="1491" customWidth="1"/>
    <col min="9988" max="9988" width="17.44140625" style="1491" customWidth="1"/>
    <col min="9989" max="9989" width="23.6640625" style="1491" customWidth="1"/>
    <col min="9990" max="9990" width="24.109375" style="1491" customWidth="1"/>
    <col min="9991" max="10240" width="11.44140625" style="1491"/>
    <col min="10241" max="10241" width="5.6640625" style="1491" customWidth="1"/>
    <col min="10242" max="10242" width="48.44140625" style="1491" customWidth="1"/>
    <col min="10243" max="10243" width="16.44140625" style="1491" customWidth="1"/>
    <col min="10244" max="10244" width="17.44140625" style="1491" customWidth="1"/>
    <col min="10245" max="10245" width="23.6640625" style="1491" customWidth="1"/>
    <col min="10246" max="10246" width="24.109375" style="1491" customWidth="1"/>
    <col min="10247" max="10496" width="11.44140625" style="1491"/>
    <col min="10497" max="10497" width="5.6640625" style="1491" customWidth="1"/>
    <col min="10498" max="10498" width="48.44140625" style="1491" customWidth="1"/>
    <col min="10499" max="10499" width="16.44140625" style="1491" customWidth="1"/>
    <col min="10500" max="10500" width="17.44140625" style="1491" customWidth="1"/>
    <col min="10501" max="10501" width="23.6640625" style="1491" customWidth="1"/>
    <col min="10502" max="10502" width="24.109375" style="1491" customWidth="1"/>
    <col min="10503" max="10752" width="11.44140625" style="1491"/>
    <col min="10753" max="10753" width="5.6640625" style="1491" customWidth="1"/>
    <col min="10754" max="10754" width="48.44140625" style="1491" customWidth="1"/>
    <col min="10755" max="10755" width="16.44140625" style="1491" customWidth="1"/>
    <col min="10756" max="10756" width="17.44140625" style="1491" customWidth="1"/>
    <col min="10757" max="10757" width="23.6640625" style="1491" customWidth="1"/>
    <col min="10758" max="10758" width="24.109375" style="1491" customWidth="1"/>
    <col min="10759" max="11008" width="11.44140625" style="1491"/>
    <col min="11009" max="11009" width="5.6640625" style="1491" customWidth="1"/>
    <col min="11010" max="11010" width="48.44140625" style="1491" customWidth="1"/>
    <col min="11011" max="11011" width="16.44140625" style="1491" customWidth="1"/>
    <col min="11012" max="11012" width="17.44140625" style="1491" customWidth="1"/>
    <col min="11013" max="11013" width="23.6640625" style="1491" customWidth="1"/>
    <col min="11014" max="11014" width="24.109375" style="1491" customWidth="1"/>
    <col min="11015" max="11264" width="11.44140625" style="1491"/>
    <col min="11265" max="11265" width="5.6640625" style="1491" customWidth="1"/>
    <col min="11266" max="11266" width="48.44140625" style="1491" customWidth="1"/>
    <col min="11267" max="11267" width="16.44140625" style="1491" customWidth="1"/>
    <col min="11268" max="11268" width="17.44140625" style="1491" customWidth="1"/>
    <col min="11269" max="11269" width="23.6640625" style="1491" customWidth="1"/>
    <col min="11270" max="11270" width="24.109375" style="1491" customWidth="1"/>
    <col min="11271" max="11520" width="11.44140625" style="1491"/>
    <col min="11521" max="11521" width="5.6640625" style="1491" customWidth="1"/>
    <col min="11522" max="11522" width="48.44140625" style="1491" customWidth="1"/>
    <col min="11523" max="11523" width="16.44140625" style="1491" customWidth="1"/>
    <col min="11524" max="11524" width="17.44140625" style="1491" customWidth="1"/>
    <col min="11525" max="11525" width="23.6640625" style="1491" customWidth="1"/>
    <col min="11526" max="11526" width="24.109375" style="1491" customWidth="1"/>
    <col min="11527" max="11776" width="11.44140625" style="1491"/>
    <col min="11777" max="11777" width="5.6640625" style="1491" customWidth="1"/>
    <col min="11778" max="11778" width="48.44140625" style="1491" customWidth="1"/>
    <col min="11779" max="11779" width="16.44140625" style="1491" customWidth="1"/>
    <col min="11780" max="11780" width="17.44140625" style="1491" customWidth="1"/>
    <col min="11781" max="11781" width="23.6640625" style="1491" customWidth="1"/>
    <col min="11782" max="11782" width="24.109375" style="1491" customWidth="1"/>
    <col min="11783" max="12032" width="11.44140625" style="1491"/>
    <col min="12033" max="12033" width="5.6640625" style="1491" customWidth="1"/>
    <col min="12034" max="12034" width="48.44140625" style="1491" customWidth="1"/>
    <col min="12035" max="12035" width="16.44140625" style="1491" customWidth="1"/>
    <col min="12036" max="12036" width="17.44140625" style="1491" customWidth="1"/>
    <col min="12037" max="12037" width="23.6640625" style="1491" customWidth="1"/>
    <col min="12038" max="12038" width="24.109375" style="1491" customWidth="1"/>
    <col min="12039" max="12288" width="11.44140625" style="1491"/>
    <col min="12289" max="12289" width="5.6640625" style="1491" customWidth="1"/>
    <col min="12290" max="12290" width="48.44140625" style="1491" customWidth="1"/>
    <col min="12291" max="12291" width="16.44140625" style="1491" customWidth="1"/>
    <col min="12292" max="12292" width="17.44140625" style="1491" customWidth="1"/>
    <col min="12293" max="12293" width="23.6640625" style="1491" customWidth="1"/>
    <col min="12294" max="12294" width="24.109375" style="1491" customWidth="1"/>
    <col min="12295" max="12544" width="11.44140625" style="1491"/>
    <col min="12545" max="12545" width="5.6640625" style="1491" customWidth="1"/>
    <col min="12546" max="12546" width="48.44140625" style="1491" customWidth="1"/>
    <col min="12547" max="12547" width="16.44140625" style="1491" customWidth="1"/>
    <col min="12548" max="12548" width="17.44140625" style="1491" customWidth="1"/>
    <col min="12549" max="12549" width="23.6640625" style="1491" customWidth="1"/>
    <col min="12550" max="12550" width="24.109375" style="1491" customWidth="1"/>
    <col min="12551" max="12800" width="11.44140625" style="1491"/>
    <col min="12801" max="12801" width="5.6640625" style="1491" customWidth="1"/>
    <col min="12802" max="12802" width="48.44140625" style="1491" customWidth="1"/>
    <col min="12803" max="12803" width="16.44140625" style="1491" customWidth="1"/>
    <col min="12804" max="12804" width="17.44140625" style="1491" customWidth="1"/>
    <col min="12805" max="12805" width="23.6640625" style="1491" customWidth="1"/>
    <col min="12806" max="12806" width="24.109375" style="1491" customWidth="1"/>
    <col min="12807" max="13056" width="11.44140625" style="1491"/>
    <col min="13057" max="13057" width="5.6640625" style="1491" customWidth="1"/>
    <col min="13058" max="13058" width="48.44140625" style="1491" customWidth="1"/>
    <col min="13059" max="13059" width="16.44140625" style="1491" customWidth="1"/>
    <col min="13060" max="13060" width="17.44140625" style="1491" customWidth="1"/>
    <col min="13061" max="13061" width="23.6640625" style="1491" customWidth="1"/>
    <col min="13062" max="13062" width="24.109375" style="1491" customWidth="1"/>
    <col min="13063" max="13312" width="11.44140625" style="1491"/>
    <col min="13313" max="13313" width="5.6640625" style="1491" customWidth="1"/>
    <col min="13314" max="13314" width="48.44140625" style="1491" customWidth="1"/>
    <col min="13315" max="13315" width="16.44140625" style="1491" customWidth="1"/>
    <col min="13316" max="13316" width="17.44140625" style="1491" customWidth="1"/>
    <col min="13317" max="13317" width="23.6640625" style="1491" customWidth="1"/>
    <col min="13318" max="13318" width="24.109375" style="1491" customWidth="1"/>
    <col min="13319" max="13568" width="11.44140625" style="1491"/>
    <col min="13569" max="13569" width="5.6640625" style="1491" customWidth="1"/>
    <col min="13570" max="13570" width="48.44140625" style="1491" customWidth="1"/>
    <col min="13571" max="13571" width="16.44140625" style="1491" customWidth="1"/>
    <col min="13572" max="13572" width="17.44140625" style="1491" customWidth="1"/>
    <col min="13573" max="13573" width="23.6640625" style="1491" customWidth="1"/>
    <col min="13574" max="13574" width="24.109375" style="1491" customWidth="1"/>
    <col min="13575" max="13824" width="11.44140625" style="1491"/>
    <col min="13825" max="13825" width="5.6640625" style="1491" customWidth="1"/>
    <col min="13826" max="13826" width="48.44140625" style="1491" customWidth="1"/>
    <col min="13827" max="13827" width="16.44140625" style="1491" customWidth="1"/>
    <col min="13828" max="13828" width="17.44140625" style="1491" customWidth="1"/>
    <col min="13829" max="13829" width="23.6640625" style="1491" customWidth="1"/>
    <col min="13830" max="13830" width="24.109375" style="1491" customWidth="1"/>
    <col min="13831" max="14080" width="11.44140625" style="1491"/>
    <col min="14081" max="14081" width="5.6640625" style="1491" customWidth="1"/>
    <col min="14082" max="14082" width="48.44140625" style="1491" customWidth="1"/>
    <col min="14083" max="14083" width="16.44140625" style="1491" customWidth="1"/>
    <col min="14084" max="14084" width="17.44140625" style="1491" customWidth="1"/>
    <col min="14085" max="14085" width="23.6640625" style="1491" customWidth="1"/>
    <col min="14086" max="14086" width="24.109375" style="1491" customWidth="1"/>
    <col min="14087" max="14336" width="11.44140625" style="1491"/>
    <col min="14337" max="14337" width="5.6640625" style="1491" customWidth="1"/>
    <col min="14338" max="14338" width="48.44140625" style="1491" customWidth="1"/>
    <col min="14339" max="14339" width="16.44140625" style="1491" customWidth="1"/>
    <col min="14340" max="14340" width="17.44140625" style="1491" customWidth="1"/>
    <col min="14341" max="14341" width="23.6640625" style="1491" customWidth="1"/>
    <col min="14342" max="14342" width="24.109375" style="1491" customWidth="1"/>
    <col min="14343" max="14592" width="11.44140625" style="1491"/>
    <col min="14593" max="14593" width="5.6640625" style="1491" customWidth="1"/>
    <col min="14594" max="14594" width="48.44140625" style="1491" customWidth="1"/>
    <col min="14595" max="14595" width="16.44140625" style="1491" customWidth="1"/>
    <col min="14596" max="14596" width="17.44140625" style="1491" customWidth="1"/>
    <col min="14597" max="14597" width="23.6640625" style="1491" customWidth="1"/>
    <col min="14598" max="14598" width="24.109375" style="1491" customWidth="1"/>
    <col min="14599" max="14848" width="11.44140625" style="1491"/>
    <col min="14849" max="14849" width="5.6640625" style="1491" customWidth="1"/>
    <col min="14850" max="14850" width="48.44140625" style="1491" customWidth="1"/>
    <col min="14851" max="14851" width="16.44140625" style="1491" customWidth="1"/>
    <col min="14852" max="14852" width="17.44140625" style="1491" customWidth="1"/>
    <col min="14853" max="14853" width="23.6640625" style="1491" customWidth="1"/>
    <col min="14854" max="14854" width="24.109375" style="1491" customWidth="1"/>
    <col min="14855" max="15104" width="11.44140625" style="1491"/>
    <col min="15105" max="15105" width="5.6640625" style="1491" customWidth="1"/>
    <col min="15106" max="15106" width="48.44140625" style="1491" customWidth="1"/>
    <col min="15107" max="15107" width="16.44140625" style="1491" customWidth="1"/>
    <col min="15108" max="15108" width="17.44140625" style="1491" customWidth="1"/>
    <col min="15109" max="15109" width="23.6640625" style="1491" customWidth="1"/>
    <col min="15110" max="15110" width="24.109375" style="1491" customWidth="1"/>
    <col min="15111" max="15360" width="11.44140625" style="1491"/>
    <col min="15361" max="15361" width="5.6640625" style="1491" customWidth="1"/>
    <col min="15362" max="15362" width="48.44140625" style="1491" customWidth="1"/>
    <col min="15363" max="15363" width="16.44140625" style="1491" customWidth="1"/>
    <col min="15364" max="15364" width="17.44140625" style="1491" customWidth="1"/>
    <col min="15365" max="15365" width="23.6640625" style="1491" customWidth="1"/>
    <col min="15366" max="15366" width="24.109375" style="1491" customWidth="1"/>
    <col min="15367" max="15616" width="11.44140625" style="1491"/>
    <col min="15617" max="15617" width="5.6640625" style="1491" customWidth="1"/>
    <col min="15618" max="15618" width="48.44140625" style="1491" customWidth="1"/>
    <col min="15619" max="15619" width="16.44140625" style="1491" customWidth="1"/>
    <col min="15620" max="15620" width="17.44140625" style="1491" customWidth="1"/>
    <col min="15621" max="15621" width="23.6640625" style="1491" customWidth="1"/>
    <col min="15622" max="15622" width="24.109375" style="1491" customWidth="1"/>
    <col min="15623" max="15872" width="11.44140625" style="1491"/>
    <col min="15873" max="15873" width="5.6640625" style="1491" customWidth="1"/>
    <col min="15874" max="15874" width="48.44140625" style="1491" customWidth="1"/>
    <col min="15875" max="15875" width="16.44140625" style="1491" customWidth="1"/>
    <col min="15876" max="15876" width="17.44140625" style="1491" customWidth="1"/>
    <col min="15877" max="15877" width="23.6640625" style="1491" customWidth="1"/>
    <col min="15878" max="15878" width="24.109375" style="1491" customWidth="1"/>
    <col min="15879" max="16128" width="11.44140625" style="1491"/>
    <col min="16129" max="16129" width="5.6640625" style="1491" customWidth="1"/>
    <col min="16130" max="16130" width="48.44140625" style="1491" customWidth="1"/>
    <col min="16131" max="16131" width="16.44140625" style="1491" customWidth="1"/>
    <col min="16132" max="16132" width="17.44140625" style="1491" customWidth="1"/>
    <col min="16133" max="16133" width="23.6640625" style="1491" customWidth="1"/>
    <col min="16134" max="16134" width="24.109375" style="1491" customWidth="1"/>
    <col min="16135" max="16384" width="11.44140625" style="1491"/>
  </cols>
  <sheetData>
    <row r="1" spans="1:9">
      <c r="A1" s="1489" t="s">
        <v>859</v>
      </c>
      <c r="B1" s="1489"/>
      <c r="C1" s="1489"/>
      <c r="D1" s="1489"/>
      <c r="E1" s="1489"/>
    </row>
    <row r="3" spans="1:9">
      <c r="A3" s="2590" t="s">
        <v>1956</v>
      </c>
      <c r="B3" s="2590"/>
      <c r="C3" s="2590"/>
      <c r="D3" s="2590"/>
      <c r="E3" s="2590"/>
      <c r="F3" s="2590"/>
    </row>
    <row r="4" spans="1:9">
      <c r="A4" s="2591" t="s">
        <v>1158</v>
      </c>
      <c r="B4" s="2591"/>
      <c r="C4" s="2591"/>
      <c r="D4" s="2591"/>
      <c r="E4" s="2591"/>
      <c r="F4" s="2591"/>
      <c r="G4" s="1489"/>
      <c r="H4" s="1489"/>
    </row>
    <row r="5" spans="1:9">
      <c r="F5" s="1492" t="s">
        <v>1264</v>
      </c>
    </row>
    <row r="6" spans="1:9">
      <c r="A6" s="2572" t="s">
        <v>8</v>
      </c>
      <c r="B6" s="2572" t="s">
        <v>1841</v>
      </c>
      <c r="C6" s="1790" t="s">
        <v>1842</v>
      </c>
      <c r="D6" s="1790" t="s">
        <v>1843</v>
      </c>
      <c r="E6" s="1790" t="s">
        <v>1844</v>
      </c>
      <c r="F6" s="1790" t="s">
        <v>1845</v>
      </c>
    </row>
    <row r="7" spans="1:9">
      <c r="A7" s="2573"/>
      <c r="B7" s="2573"/>
      <c r="C7" s="1791" t="s">
        <v>1846</v>
      </c>
      <c r="D7" s="1791" t="s">
        <v>1847</v>
      </c>
      <c r="E7" s="1791" t="s">
        <v>1957</v>
      </c>
      <c r="F7" s="1791" t="s">
        <v>1957</v>
      </c>
    </row>
    <row r="8" spans="1:9">
      <c r="A8" s="1493" t="s">
        <v>14</v>
      </c>
      <c r="B8" s="1493" t="s">
        <v>15</v>
      </c>
      <c r="C8" s="1493">
        <v>1</v>
      </c>
      <c r="D8" s="1493">
        <v>2</v>
      </c>
      <c r="E8" s="1493">
        <v>3</v>
      </c>
      <c r="F8" s="1493" t="s">
        <v>1848</v>
      </c>
    </row>
    <row r="9" spans="1:9" s="1489" customFormat="1">
      <c r="A9" s="1792" t="s">
        <v>13</v>
      </c>
      <c r="B9" s="1793" t="s">
        <v>1958</v>
      </c>
      <c r="C9" s="2166">
        <f>C10+C12+C20+C37</f>
        <v>613110.63503699994</v>
      </c>
      <c r="D9" s="2166">
        <f>D10+D12+D20+D37</f>
        <v>30536.164090095237</v>
      </c>
      <c r="E9" s="2166">
        <f>E10+E12+E20+E37</f>
        <v>490032.0445524762</v>
      </c>
      <c r="F9" s="2166">
        <f>F10+F12+F20+F37</f>
        <v>123078.5904845238</v>
      </c>
      <c r="G9" s="1794"/>
      <c r="H9" s="1794"/>
      <c r="I9" s="1794"/>
    </row>
    <row r="10" spans="1:9" s="1489" customFormat="1">
      <c r="A10" s="1795">
        <v>1</v>
      </c>
      <c r="B10" s="1796" t="s">
        <v>1849</v>
      </c>
      <c r="C10" s="2167">
        <f>C11</f>
        <v>1974.4319</v>
      </c>
      <c r="D10" s="2167">
        <f>D11</f>
        <v>115.17519799999999</v>
      </c>
      <c r="E10" s="2167">
        <f>E11</f>
        <v>1974.4319</v>
      </c>
      <c r="F10" s="2167">
        <f>F11</f>
        <v>0</v>
      </c>
      <c r="G10" s="1794"/>
      <c r="H10" s="1794"/>
      <c r="I10" s="1794"/>
    </row>
    <row r="11" spans="1:9" s="1489" customFormat="1">
      <c r="A11" s="1797">
        <v>1</v>
      </c>
      <c r="B11" s="1798" t="s">
        <v>1959</v>
      </c>
      <c r="C11" s="2168">
        <v>1974.4319</v>
      </c>
      <c r="D11" s="2169">
        <v>115.17519799999999</v>
      </c>
      <c r="E11" s="2169">
        <v>1974.4319</v>
      </c>
      <c r="F11" s="2169">
        <f t="shared" ref="F11:F56" si="0">C11-E11</f>
        <v>0</v>
      </c>
      <c r="G11" s="1794"/>
      <c r="H11" s="1794"/>
      <c r="I11" s="1794"/>
    </row>
    <row r="12" spans="1:9" s="1489" customFormat="1">
      <c r="A12" s="1799">
        <v>2</v>
      </c>
      <c r="B12" s="1800" t="s">
        <v>1851</v>
      </c>
      <c r="C12" s="2170">
        <f>SUM(C13:C19)</f>
        <v>2183.415544</v>
      </c>
      <c r="D12" s="2170">
        <f>SUM(D13:D19)</f>
        <v>40.337283999999997</v>
      </c>
      <c r="E12" s="2170">
        <f>SUM(E13:E19)</f>
        <v>2139.7168139999999</v>
      </c>
      <c r="F12" s="2170">
        <f>SUM(F13:F19)</f>
        <v>43.698729999999983</v>
      </c>
      <c r="G12" s="1794"/>
      <c r="H12" s="1794"/>
      <c r="I12" s="1794"/>
    </row>
    <row r="13" spans="1:9" s="1489" customFormat="1">
      <c r="A13" s="1797">
        <v>1</v>
      </c>
      <c r="B13" s="1798" t="s">
        <v>1960</v>
      </c>
      <c r="C13" s="2168">
        <v>363.63636400000001</v>
      </c>
      <c r="D13" s="2169">
        <v>0</v>
      </c>
      <c r="E13" s="2169">
        <v>363.63636400000001</v>
      </c>
      <c r="F13" s="2169">
        <f t="shared" si="0"/>
        <v>0</v>
      </c>
      <c r="G13" s="1794"/>
      <c r="H13" s="1794"/>
      <c r="I13" s="1794"/>
    </row>
    <row r="14" spans="1:9" s="1489" customFormat="1">
      <c r="A14" s="1797">
        <v>2</v>
      </c>
      <c r="B14" s="1798" t="s">
        <v>1961</v>
      </c>
      <c r="C14" s="2168">
        <v>369.23636399999998</v>
      </c>
      <c r="D14" s="2169">
        <v>0</v>
      </c>
      <c r="E14" s="2169">
        <v>369.23636399999998</v>
      </c>
      <c r="F14" s="2169">
        <f t="shared" si="0"/>
        <v>0</v>
      </c>
      <c r="G14" s="1794"/>
      <c r="H14" s="1794"/>
      <c r="I14" s="1794"/>
    </row>
    <row r="15" spans="1:9" s="1489" customFormat="1">
      <c r="A15" s="1797">
        <v>3</v>
      </c>
      <c r="B15" s="1798" t="s">
        <v>1962</v>
      </c>
      <c r="C15" s="2168">
        <v>290.90908999999999</v>
      </c>
      <c r="D15" s="2169">
        <v>0</v>
      </c>
      <c r="E15" s="2169">
        <v>290.90908999999999</v>
      </c>
      <c r="F15" s="2169">
        <f t="shared" si="0"/>
        <v>0</v>
      </c>
      <c r="G15" s="1794"/>
      <c r="H15" s="1794"/>
      <c r="I15" s="1794"/>
    </row>
    <row r="16" spans="1:9" s="1489" customFormat="1">
      <c r="A16" s="1797">
        <v>4</v>
      </c>
      <c r="B16" s="1798" t="s">
        <v>1963</v>
      </c>
      <c r="C16" s="2168">
        <v>290.90909099999999</v>
      </c>
      <c r="D16" s="2169">
        <v>0</v>
      </c>
      <c r="E16" s="2169">
        <v>290.90909099999999</v>
      </c>
      <c r="F16" s="2169">
        <f t="shared" si="0"/>
        <v>0</v>
      </c>
      <c r="G16" s="1794"/>
      <c r="H16" s="1794"/>
      <c r="I16" s="1794"/>
    </row>
    <row r="17" spans="1:9" s="1489" customFormat="1">
      <c r="A17" s="1797">
        <v>5</v>
      </c>
      <c r="B17" s="1798" t="s">
        <v>1964</v>
      </c>
      <c r="C17" s="2168">
        <v>290.90908999999999</v>
      </c>
      <c r="D17" s="2169">
        <v>0</v>
      </c>
      <c r="E17" s="2169">
        <v>290.90908999999999</v>
      </c>
      <c r="F17" s="2169">
        <f t="shared" si="0"/>
        <v>0</v>
      </c>
      <c r="G17" s="1794"/>
      <c r="H17" s="1794"/>
      <c r="I17" s="1794"/>
    </row>
    <row r="18" spans="1:9" s="1489" customFormat="1">
      <c r="A18" s="1797">
        <v>6</v>
      </c>
      <c r="B18" s="1798" t="s">
        <v>1965</v>
      </c>
      <c r="C18" s="2168">
        <v>295.454545</v>
      </c>
      <c r="D18" s="2169">
        <v>0</v>
      </c>
      <c r="E18" s="2169">
        <v>295.454545</v>
      </c>
      <c r="F18" s="2169">
        <f t="shared" si="0"/>
        <v>0</v>
      </c>
      <c r="G18" s="1794"/>
      <c r="H18" s="1794"/>
      <c r="I18" s="1794"/>
    </row>
    <row r="19" spans="1:9" s="1489" customFormat="1">
      <c r="A19" s="1797">
        <v>7</v>
      </c>
      <c r="B19" s="1798" t="s">
        <v>1966</v>
      </c>
      <c r="C19" s="2171">
        <v>282.36099999999999</v>
      </c>
      <c r="D19" s="2172">
        <v>40.337283999999997</v>
      </c>
      <c r="E19" s="2172">
        <v>238.66227000000001</v>
      </c>
      <c r="F19" s="2172">
        <f t="shared" si="0"/>
        <v>43.698729999999983</v>
      </c>
      <c r="G19" s="1794"/>
      <c r="H19" s="1794"/>
      <c r="I19" s="1794"/>
    </row>
    <row r="20" spans="1:9" s="1489" customFormat="1">
      <c r="A20" s="1799">
        <v>3</v>
      </c>
      <c r="B20" s="1800" t="s">
        <v>1852</v>
      </c>
      <c r="C20" s="2170">
        <f>SUM(C21:C36)</f>
        <v>608226.800529</v>
      </c>
      <c r="D20" s="2170">
        <f>SUM(D21:D36)</f>
        <v>30280.734941428571</v>
      </c>
      <c r="E20" s="2170">
        <f>SUM(E21:E36)</f>
        <v>485411.89444114285</v>
      </c>
      <c r="F20" s="2170">
        <f>SUM(F21:F36)</f>
        <v>122814.90608785713</v>
      </c>
      <c r="G20" s="1794"/>
      <c r="H20" s="1794"/>
      <c r="I20" s="1794"/>
    </row>
    <row r="21" spans="1:9" s="1489" customFormat="1">
      <c r="A21" s="1797">
        <v>1</v>
      </c>
      <c r="B21" s="1798" t="s">
        <v>1967</v>
      </c>
      <c r="C21" s="2168">
        <v>6120</v>
      </c>
      <c r="D21" s="2169">
        <v>0</v>
      </c>
      <c r="E21" s="2169">
        <v>6120</v>
      </c>
      <c r="F21" s="2169">
        <f t="shared" si="0"/>
        <v>0</v>
      </c>
      <c r="G21" s="1794"/>
      <c r="H21" s="1794"/>
      <c r="I21" s="1794"/>
    </row>
    <row r="22" spans="1:9" s="1489" customFormat="1">
      <c r="A22" s="1797">
        <v>2</v>
      </c>
      <c r="B22" s="1798" t="s">
        <v>1968</v>
      </c>
      <c r="C22" s="2168">
        <v>2240</v>
      </c>
      <c r="D22" s="2169">
        <v>0</v>
      </c>
      <c r="E22" s="2169">
        <v>2240</v>
      </c>
      <c r="F22" s="2169">
        <f t="shared" si="0"/>
        <v>0</v>
      </c>
      <c r="G22" s="1794"/>
      <c r="H22" s="1794"/>
      <c r="I22" s="1794"/>
    </row>
    <row r="23" spans="1:9" s="1489" customFormat="1">
      <c r="A23" s="1797">
        <v>3</v>
      </c>
      <c r="B23" s="1798" t="s">
        <v>1969</v>
      </c>
      <c r="C23" s="2168">
        <v>78008.363649999999</v>
      </c>
      <c r="D23" s="2169">
        <v>0</v>
      </c>
      <c r="E23" s="2169">
        <v>78008.363649999999</v>
      </c>
      <c r="F23" s="2169">
        <f t="shared" si="0"/>
        <v>0</v>
      </c>
      <c r="G23" s="1794"/>
      <c r="H23" s="1794"/>
      <c r="I23" s="1794"/>
    </row>
    <row r="24" spans="1:9" s="1489" customFormat="1">
      <c r="A24" s="1797">
        <v>4</v>
      </c>
      <c r="B24" s="1798" t="s">
        <v>1970</v>
      </c>
      <c r="C24" s="2168">
        <v>97286.727849999996</v>
      </c>
      <c r="D24" s="2169">
        <v>9728.6727840000003</v>
      </c>
      <c r="E24" s="2169">
        <v>72965.045880000005</v>
      </c>
      <c r="F24" s="2169">
        <f t="shared" si="0"/>
        <v>24321.681969999991</v>
      </c>
      <c r="G24" s="1794"/>
      <c r="H24" s="1794"/>
      <c r="I24" s="1794"/>
    </row>
    <row r="25" spans="1:9" s="1489" customFormat="1">
      <c r="A25" s="1797">
        <v>5</v>
      </c>
      <c r="B25" s="1798" t="s">
        <v>1971</v>
      </c>
      <c r="C25" s="2168">
        <v>44621.863636000002</v>
      </c>
      <c r="D25" s="2169">
        <v>0</v>
      </c>
      <c r="E25" s="2169">
        <v>44621.863636000002</v>
      </c>
      <c r="F25" s="2169">
        <f t="shared" si="0"/>
        <v>0</v>
      </c>
      <c r="G25" s="1794"/>
      <c r="H25" s="1794"/>
      <c r="I25" s="1794"/>
    </row>
    <row r="26" spans="1:9" s="1489" customFormat="1">
      <c r="A26" s="1797">
        <v>6</v>
      </c>
      <c r="B26" s="1798" t="s">
        <v>1972</v>
      </c>
      <c r="C26" s="2168">
        <v>34272.9</v>
      </c>
      <c r="D26" s="2169">
        <v>0</v>
      </c>
      <c r="E26" s="2169">
        <v>34272.9</v>
      </c>
      <c r="F26" s="2169">
        <f t="shared" si="0"/>
        <v>0</v>
      </c>
      <c r="G26" s="1794"/>
      <c r="H26" s="1794"/>
      <c r="I26" s="1794"/>
    </row>
    <row r="27" spans="1:9" s="1489" customFormat="1">
      <c r="A27" s="1797">
        <v>7</v>
      </c>
      <c r="B27" s="1798" t="s">
        <v>1973</v>
      </c>
      <c r="C27" s="2168">
        <v>68342.727272999997</v>
      </c>
      <c r="D27" s="2169">
        <v>0</v>
      </c>
      <c r="E27" s="2169">
        <v>68342.727272999997</v>
      </c>
      <c r="F27" s="2169">
        <f t="shared" si="0"/>
        <v>0</v>
      </c>
      <c r="G27" s="1794"/>
      <c r="H27" s="1794"/>
      <c r="I27" s="1794"/>
    </row>
    <row r="28" spans="1:9" s="1489" customFormat="1">
      <c r="A28" s="1797">
        <v>8</v>
      </c>
      <c r="B28" s="1798" t="s">
        <v>1974</v>
      </c>
      <c r="C28" s="2168">
        <v>90940.920264</v>
      </c>
      <c r="D28" s="2169">
        <v>8864.6539240000002</v>
      </c>
      <c r="E28" s="2169">
        <v>90202.199099999998</v>
      </c>
      <c r="F28" s="2169">
        <f t="shared" si="0"/>
        <v>738.72116400000232</v>
      </c>
      <c r="G28" s="1794"/>
      <c r="H28" s="1794"/>
      <c r="I28" s="1794"/>
    </row>
    <row r="29" spans="1:9" s="1489" customFormat="1">
      <c r="A29" s="1797">
        <v>9</v>
      </c>
      <c r="B29" s="1798" t="s">
        <v>1975</v>
      </c>
      <c r="C29" s="2168">
        <v>91393.710970999993</v>
      </c>
      <c r="D29" s="2169">
        <v>9072.9834179999998</v>
      </c>
      <c r="E29" s="2169">
        <v>83832.891457999998</v>
      </c>
      <c r="F29" s="2169">
        <f t="shared" si="0"/>
        <v>7560.8195129999949</v>
      </c>
      <c r="G29" s="1794"/>
      <c r="H29" s="1794"/>
      <c r="I29" s="1794"/>
    </row>
    <row r="30" spans="1:9" s="1489" customFormat="1">
      <c r="A30" s="1797">
        <v>10</v>
      </c>
      <c r="B30" s="1798" t="s">
        <v>1976</v>
      </c>
      <c r="C30" s="2168">
        <v>918.04590900000005</v>
      </c>
      <c r="D30" s="2169">
        <v>131.149416</v>
      </c>
      <c r="E30" s="2169">
        <v>295.086186</v>
      </c>
      <c r="F30" s="2169">
        <f t="shared" si="0"/>
        <v>622.95972300000005</v>
      </c>
      <c r="G30" s="1794"/>
      <c r="H30" s="1794"/>
      <c r="I30" s="1794"/>
    </row>
    <row r="31" spans="1:9" s="1489" customFormat="1">
      <c r="A31" s="1797">
        <v>11</v>
      </c>
      <c r="B31" s="1798" t="s">
        <v>1977</v>
      </c>
      <c r="C31" s="2168">
        <v>982.89</v>
      </c>
      <c r="D31" s="2169">
        <v>0</v>
      </c>
      <c r="E31" s="2169">
        <v>982.89</v>
      </c>
      <c r="F31" s="2169">
        <f t="shared" si="0"/>
        <v>0</v>
      </c>
      <c r="G31" s="1794"/>
      <c r="H31" s="1794"/>
      <c r="I31" s="1794"/>
    </row>
    <row r="32" spans="1:9" s="1489" customFormat="1">
      <c r="A32" s="1797">
        <v>12</v>
      </c>
      <c r="B32" s="1798" t="s">
        <v>1978</v>
      </c>
      <c r="C32" s="2168">
        <v>1019.090909</v>
      </c>
      <c r="D32" s="2169">
        <v>0</v>
      </c>
      <c r="E32" s="2169">
        <v>1019.090909</v>
      </c>
      <c r="F32" s="2169">
        <f t="shared" si="0"/>
        <v>0</v>
      </c>
      <c r="G32" s="1794"/>
      <c r="H32" s="1794"/>
      <c r="I32" s="1794"/>
    </row>
    <row r="33" spans="1:9" s="1489" customFormat="1">
      <c r="A33" s="1797">
        <v>13</v>
      </c>
      <c r="B33" s="1798" t="s">
        <v>1700</v>
      </c>
      <c r="C33" s="2168">
        <v>89.08</v>
      </c>
      <c r="D33" s="2169">
        <v>29.693328000000001</v>
      </c>
      <c r="E33" s="2169">
        <v>44.539991999999998</v>
      </c>
      <c r="F33" s="2169">
        <f t="shared" si="0"/>
        <v>44.540008</v>
      </c>
      <c r="G33" s="1794"/>
      <c r="H33" s="1794"/>
      <c r="I33" s="1794"/>
    </row>
    <row r="34" spans="1:9" s="1489" customFormat="1">
      <c r="A34" s="1797">
        <v>14</v>
      </c>
      <c r="B34" s="1798" t="s">
        <v>1979</v>
      </c>
      <c r="C34" s="2168">
        <f>754340067/10^6</f>
        <v>754.34006699999998</v>
      </c>
      <c r="D34" s="2169">
        <v>128.57142857142858</v>
      </c>
      <c r="E34" s="2169">
        <v>139.28571428571431</v>
      </c>
      <c r="F34" s="2169">
        <f t="shared" si="0"/>
        <v>615.05435271428564</v>
      </c>
      <c r="G34" s="1794"/>
      <c r="H34" s="1794"/>
      <c r="I34" s="1794"/>
    </row>
    <row r="35" spans="1:9" s="1489" customFormat="1">
      <c r="A35" s="1797">
        <v>15</v>
      </c>
      <c r="B35" s="1798" t="s">
        <v>1980</v>
      </c>
      <c r="C35" s="2168">
        <v>949.99999999999932</v>
      </c>
      <c r="D35" s="2169">
        <v>67.857142857142804</v>
      </c>
      <c r="E35" s="2169">
        <v>67.857142857142804</v>
      </c>
      <c r="F35" s="2169">
        <f t="shared" si="0"/>
        <v>882.14285714285654</v>
      </c>
      <c r="G35" s="1794"/>
      <c r="H35" s="1794"/>
      <c r="I35" s="1794"/>
    </row>
    <row r="36" spans="1:9" s="1489" customFormat="1">
      <c r="A36" s="1797">
        <v>16</v>
      </c>
      <c r="B36" s="1798" t="s">
        <v>1981</v>
      </c>
      <c r="C36" s="2168">
        <v>90286.14</v>
      </c>
      <c r="D36" s="2169">
        <v>2257.1534999999999</v>
      </c>
      <c r="E36" s="2169">
        <v>2257.1534999999999</v>
      </c>
      <c r="F36" s="2169">
        <f t="shared" si="0"/>
        <v>88028.986499999999</v>
      </c>
      <c r="G36" s="1794"/>
      <c r="H36" s="1794"/>
      <c r="I36" s="1794"/>
    </row>
    <row r="37" spans="1:9" s="1489" customFormat="1">
      <c r="A37" s="1799">
        <v>4</v>
      </c>
      <c r="B37" s="1800" t="s">
        <v>1853</v>
      </c>
      <c r="C37" s="2170">
        <f>SUM(C38:C49)</f>
        <v>725.98706400000015</v>
      </c>
      <c r="D37" s="2170">
        <f>SUM(D38:D49)</f>
        <v>99.9166666666667</v>
      </c>
      <c r="E37" s="2170">
        <f>SUM(E38:E49)</f>
        <v>506.00139733333333</v>
      </c>
      <c r="F37" s="2170">
        <f>SUM(F38:F49)</f>
        <v>219.9856666666667</v>
      </c>
      <c r="G37" s="1794"/>
      <c r="H37" s="1794"/>
      <c r="I37" s="1794"/>
    </row>
    <row r="38" spans="1:9" s="1489" customFormat="1">
      <c r="A38" s="1797">
        <v>1</v>
      </c>
      <c r="B38" s="1798" t="s">
        <v>1701</v>
      </c>
      <c r="C38" s="2168">
        <v>49.5</v>
      </c>
      <c r="D38" s="2169">
        <v>16.5</v>
      </c>
      <c r="E38" s="2169">
        <v>34.375</v>
      </c>
      <c r="F38" s="2169">
        <f t="shared" si="0"/>
        <v>15.125</v>
      </c>
      <c r="G38" s="1794"/>
      <c r="H38" s="1794"/>
      <c r="I38" s="1794"/>
    </row>
    <row r="39" spans="1:9" s="1489" customFormat="1">
      <c r="A39" s="1797">
        <v>2</v>
      </c>
      <c r="B39" s="1798" t="s">
        <v>1982</v>
      </c>
      <c r="C39" s="2168">
        <v>52.2</v>
      </c>
      <c r="D39" s="2169">
        <v>15.95</v>
      </c>
      <c r="E39" s="2169">
        <v>52.2</v>
      </c>
      <c r="F39" s="2169">
        <f t="shared" si="0"/>
        <v>0</v>
      </c>
      <c r="G39" s="1794"/>
      <c r="H39" s="1794"/>
      <c r="I39" s="1794"/>
    </row>
    <row r="40" spans="1:9" s="1489" customFormat="1">
      <c r="A40" s="1797">
        <v>3</v>
      </c>
      <c r="B40" s="1798" t="s">
        <v>965</v>
      </c>
      <c r="C40" s="2168">
        <v>83</v>
      </c>
      <c r="D40" s="2169">
        <v>0</v>
      </c>
      <c r="E40" s="2169">
        <v>83</v>
      </c>
      <c r="F40" s="2169">
        <f t="shared" si="0"/>
        <v>0</v>
      </c>
      <c r="G40" s="1794"/>
      <c r="H40" s="1794"/>
      <c r="I40" s="1794"/>
    </row>
    <row r="41" spans="1:9" s="1489" customFormat="1">
      <c r="A41" s="1797">
        <v>4</v>
      </c>
      <c r="B41" s="1798" t="s">
        <v>779</v>
      </c>
      <c r="C41" s="2168">
        <v>47.9</v>
      </c>
      <c r="D41" s="2169">
        <v>0</v>
      </c>
      <c r="E41" s="2169">
        <v>47.9</v>
      </c>
      <c r="F41" s="2169">
        <f t="shared" si="0"/>
        <v>0</v>
      </c>
      <c r="G41" s="1794"/>
      <c r="H41" s="1794"/>
      <c r="I41" s="1794"/>
    </row>
    <row r="42" spans="1:9" s="1489" customFormat="1">
      <c r="A42" s="1797">
        <v>5</v>
      </c>
      <c r="B42" s="1798" t="s">
        <v>1698</v>
      </c>
      <c r="C42" s="2168">
        <v>62.9</v>
      </c>
      <c r="D42" s="2169">
        <v>20.966664000000002</v>
      </c>
      <c r="E42" s="2169">
        <v>43.680549999999997</v>
      </c>
      <c r="F42" s="2169">
        <f t="shared" si="0"/>
        <v>19.219450000000002</v>
      </c>
      <c r="G42" s="1794"/>
      <c r="H42" s="1794"/>
      <c r="I42" s="1794"/>
    </row>
    <row r="43" spans="1:9" s="1489" customFormat="1">
      <c r="A43" s="1797">
        <v>6</v>
      </c>
      <c r="B43" s="1798" t="s">
        <v>1697</v>
      </c>
      <c r="C43" s="2168">
        <v>104.5</v>
      </c>
      <c r="D43" s="2169">
        <v>34.833336000000003</v>
      </c>
      <c r="E43" s="2169">
        <v>72.569450000000003</v>
      </c>
      <c r="F43" s="2169">
        <f t="shared" si="0"/>
        <v>31.930549999999997</v>
      </c>
      <c r="G43" s="1794"/>
      <c r="H43" s="1794"/>
      <c r="I43" s="1794"/>
    </row>
    <row r="44" spans="1:9" s="1489" customFormat="1">
      <c r="A44" s="1797">
        <v>7</v>
      </c>
      <c r="B44" s="1798" t="s">
        <v>1983</v>
      </c>
      <c r="C44" s="2168">
        <v>68.993064000000004</v>
      </c>
      <c r="D44" s="2169">
        <v>0</v>
      </c>
      <c r="E44" s="2169">
        <v>68.993064000000004</v>
      </c>
      <c r="F44" s="2169">
        <f t="shared" si="0"/>
        <v>0</v>
      </c>
      <c r="G44" s="1794"/>
      <c r="H44" s="1794"/>
      <c r="I44" s="1794"/>
    </row>
    <row r="45" spans="1:9" s="1489" customFormat="1">
      <c r="A45" s="1797">
        <v>8</v>
      </c>
      <c r="B45" s="1798" t="s">
        <v>1984</v>
      </c>
      <c r="C45" s="2168">
        <v>88.7</v>
      </c>
      <c r="D45" s="2169">
        <v>0</v>
      </c>
      <c r="E45" s="2169">
        <v>88.7</v>
      </c>
      <c r="F45" s="2169">
        <f t="shared" si="0"/>
        <v>0</v>
      </c>
      <c r="G45" s="1794"/>
      <c r="H45" s="1794"/>
      <c r="I45" s="1794"/>
    </row>
    <row r="46" spans="1:9" s="1489" customFormat="1">
      <c r="A46" s="1801">
        <v>9</v>
      </c>
      <c r="B46" s="1802" t="s">
        <v>2041</v>
      </c>
      <c r="C46" s="2173">
        <f>50340000/10^6</f>
        <v>50.34</v>
      </c>
      <c r="D46" s="2174"/>
      <c r="E46" s="2174">
        <f>D46</f>
        <v>0</v>
      </c>
      <c r="F46" s="2169">
        <f t="shared" si="0"/>
        <v>50.34</v>
      </c>
      <c r="G46" s="1794"/>
      <c r="H46" s="1794"/>
      <c r="I46" s="1794"/>
    </row>
    <row r="47" spans="1:9" s="1489" customFormat="1">
      <c r="A47" s="1797">
        <v>10</v>
      </c>
      <c r="B47" s="1802" t="s">
        <v>2042</v>
      </c>
      <c r="C47" s="2173">
        <f>37705000/10^6</f>
        <v>37.704999999999998</v>
      </c>
      <c r="D47" s="2174"/>
      <c r="E47" s="2174">
        <f>D47</f>
        <v>0</v>
      </c>
      <c r="F47" s="2169">
        <f t="shared" si="0"/>
        <v>37.704999999999998</v>
      </c>
      <c r="G47" s="1794"/>
      <c r="H47" s="1794"/>
      <c r="I47" s="1794"/>
    </row>
    <row r="48" spans="1:9" s="1489" customFormat="1">
      <c r="A48" s="1801">
        <v>11</v>
      </c>
      <c r="B48" s="1802" t="s">
        <v>2043</v>
      </c>
      <c r="C48" s="2173">
        <f>45249000/10^6</f>
        <v>45.249000000000002</v>
      </c>
      <c r="D48" s="2174"/>
      <c r="E48" s="2174">
        <f>D48</f>
        <v>0</v>
      </c>
      <c r="F48" s="2169">
        <f t="shared" si="0"/>
        <v>45.249000000000002</v>
      </c>
      <c r="G48" s="1794"/>
      <c r="H48" s="1794"/>
      <c r="I48" s="1794"/>
    </row>
    <row r="49" spans="1:9" s="1489" customFormat="1">
      <c r="A49" s="1797">
        <v>12</v>
      </c>
      <c r="B49" s="1802" t="s">
        <v>1699</v>
      </c>
      <c r="C49" s="2173">
        <v>35</v>
      </c>
      <c r="D49" s="2174">
        <v>11.6666666666667</v>
      </c>
      <c r="E49" s="2174">
        <v>14.5833333333333</v>
      </c>
      <c r="F49" s="2174">
        <f t="shared" si="0"/>
        <v>20.4166666666667</v>
      </c>
      <c r="G49" s="1794"/>
      <c r="H49" s="1794"/>
      <c r="I49" s="1794"/>
    </row>
    <row r="50" spans="1:9" s="1489" customFormat="1">
      <c r="A50" s="1803" t="s">
        <v>16</v>
      </c>
      <c r="B50" s="1804" t="s">
        <v>1985</v>
      </c>
      <c r="C50" s="2175">
        <f>SUM(C51:C56)</f>
        <v>2159.7330000000002</v>
      </c>
      <c r="D50" s="2175">
        <f>SUM(D51:D56)</f>
        <v>175</v>
      </c>
      <c r="E50" s="2175">
        <f>SUM(E51:E56)</f>
        <v>1582.2330000000002</v>
      </c>
      <c r="F50" s="2175">
        <f>SUM(F51:F56)</f>
        <v>577.5</v>
      </c>
      <c r="G50" s="1794"/>
      <c r="H50" s="1794"/>
      <c r="I50" s="1794"/>
    </row>
    <row r="51" spans="1:9" s="1489" customFormat="1">
      <c r="A51" s="1805">
        <v>1</v>
      </c>
      <c r="B51" s="1806" t="s">
        <v>1986</v>
      </c>
      <c r="C51" s="2176">
        <v>120</v>
      </c>
      <c r="D51" s="2177">
        <v>0</v>
      </c>
      <c r="E51" s="2177">
        <v>120</v>
      </c>
      <c r="F51" s="2177">
        <f t="shared" si="0"/>
        <v>0</v>
      </c>
      <c r="G51" s="1794"/>
      <c r="H51" s="1794"/>
      <c r="I51" s="1794"/>
    </row>
    <row r="52" spans="1:9" s="1489" customFormat="1">
      <c r="A52" s="1797">
        <v>2</v>
      </c>
      <c r="B52" s="1798" t="s">
        <v>760</v>
      </c>
      <c r="C52" s="2168">
        <v>64.510999999999996</v>
      </c>
      <c r="D52" s="2169">
        <v>0</v>
      </c>
      <c r="E52" s="2169">
        <v>64.510999999999996</v>
      </c>
      <c r="F52" s="2169">
        <f t="shared" si="0"/>
        <v>0</v>
      </c>
      <c r="G52" s="1794"/>
      <c r="H52" s="1794"/>
      <c r="I52" s="1794"/>
    </row>
    <row r="53" spans="1:9" s="1489" customFormat="1">
      <c r="A53" s="1797">
        <v>3</v>
      </c>
      <c r="B53" s="1798" t="s">
        <v>1987</v>
      </c>
      <c r="C53" s="2168">
        <v>292.62200000000001</v>
      </c>
      <c r="D53" s="2169">
        <v>0</v>
      </c>
      <c r="E53" s="2169">
        <v>292.62200000000001</v>
      </c>
      <c r="F53" s="2169">
        <f t="shared" si="0"/>
        <v>0</v>
      </c>
      <c r="G53" s="1794"/>
      <c r="H53" s="1794"/>
      <c r="I53" s="1794"/>
    </row>
    <row r="54" spans="1:9" s="1489" customFormat="1">
      <c r="A54" s="1797">
        <v>4</v>
      </c>
      <c r="B54" s="1798" t="s">
        <v>1988</v>
      </c>
      <c r="C54" s="2168">
        <v>852.6</v>
      </c>
      <c r="D54" s="2169">
        <v>0</v>
      </c>
      <c r="E54" s="2169">
        <v>852.6</v>
      </c>
      <c r="F54" s="2169">
        <f t="shared" si="0"/>
        <v>0</v>
      </c>
      <c r="G54" s="1794"/>
      <c r="H54" s="1794"/>
      <c r="I54" s="1794"/>
    </row>
    <row r="55" spans="1:9" s="1489" customFormat="1">
      <c r="A55" s="1797">
        <v>5</v>
      </c>
      <c r="B55" s="1798" t="s">
        <v>1989</v>
      </c>
      <c r="C55" s="2168">
        <v>90</v>
      </c>
      <c r="D55" s="2169">
        <v>25</v>
      </c>
      <c r="E55" s="2169">
        <v>90</v>
      </c>
      <c r="F55" s="2169">
        <f t="shared" si="0"/>
        <v>0</v>
      </c>
      <c r="G55" s="1794"/>
      <c r="H55" s="1794"/>
      <c r="I55" s="1794"/>
    </row>
    <row r="56" spans="1:9" s="1489" customFormat="1">
      <c r="A56" s="1807">
        <v>6</v>
      </c>
      <c r="B56" s="1808" t="s">
        <v>1990</v>
      </c>
      <c r="C56" s="2178">
        <f>740000000/10^6</f>
        <v>740</v>
      </c>
      <c r="D56" s="2179">
        <v>150</v>
      </c>
      <c r="E56" s="2179">
        <v>162.5</v>
      </c>
      <c r="F56" s="2179">
        <f t="shared" si="0"/>
        <v>577.5</v>
      </c>
      <c r="G56" s="1794"/>
      <c r="H56" s="1794"/>
      <c r="I56" s="1794"/>
    </row>
    <row r="57" spans="1:9">
      <c r="A57" s="1493"/>
      <c r="B57" s="1494" t="s">
        <v>150</v>
      </c>
      <c r="C57" s="1809">
        <f>C9+C50</f>
        <v>615270.36803699995</v>
      </c>
      <c r="D57" s="1809">
        <f>D9+D50</f>
        <v>30711.164090095237</v>
      </c>
      <c r="E57" s="1809">
        <f>E9+E50</f>
        <v>491614.27755247621</v>
      </c>
      <c r="F57" s="1809">
        <f>F9+F50</f>
        <v>123656.0904845238</v>
      </c>
    </row>
    <row r="59" spans="1:9">
      <c r="E59" s="1492" t="s">
        <v>1998</v>
      </c>
    </row>
    <row r="60" spans="1:9">
      <c r="B60" s="1787" t="s">
        <v>167</v>
      </c>
      <c r="C60" s="1489" t="s">
        <v>290</v>
      </c>
      <c r="D60" s="1489"/>
      <c r="E60" s="2590" t="s">
        <v>182</v>
      </c>
      <c r="F60" s="2590"/>
    </row>
    <row r="61" spans="1:9">
      <c r="B61" s="11"/>
      <c r="C61" s="18"/>
      <c r="D61" s="18"/>
      <c r="E61" s="18"/>
      <c r="F61" s="29"/>
    </row>
    <row r="62" spans="1:9">
      <c r="B62" s="11"/>
      <c r="C62" s="18"/>
      <c r="D62" s="18"/>
      <c r="E62" s="18"/>
      <c r="F62" s="29"/>
    </row>
    <row r="63" spans="1:9">
      <c r="B63" s="11"/>
      <c r="C63" s="18"/>
      <c r="D63" s="18"/>
      <c r="E63" s="18"/>
      <c r="F63" s="29"/>
    </row>
    <row r="64" spans="1:9">
      <c r="B64" s="11"/>
      <c r="C64" s="18"/>
      <c r="D64" s="18"/>
      <c r="E64" s="18"/>
      <c r="F64" s="18"/>
    </row>
    <row r="65" spans="2:6">
      <c r="B65" s="1787" t="s">
        <v>862</v>
      </c>
      <c r="C65" s="1489" t="s">
        <v>857</v>
      </c>
      <c r="D65" s="1489"/>
      <c r="E65" s="2590" t="s">
        <v>1571</v>
      </c>
      <c r="F65" s="2590"/>
    </row>
    <row r="69" spans="2:6">
      <c r="D69" s="1810"/>
    </row>
    <row r="70" spans="2:6">
      <c r="D70" s="1811"/>
      <c r="E70" s="1794"/>
      <c r="F70" s="1811"/>
    </row>
    <row r="71" spans="2:6">
      <c r="C71" s="1811"/>
    </row>
  </sheetData>
  <mergeCells count="6">
    <mergeCell ref="E65:F65"/>
    <mergeCell ref="A3:F3"/>
    <mergeCell ref="A4:F4"/>
    <mergeCell ref="A6:A7"/>
    <mergeCell ref="B6:B7"/>
    <mergeCell ref="E60:F60"/>
  </mergeCells>
  <pageMargins left="0.75" right="0.25" top="0.75" bottom="0.5" header="0.5" footer="0.25"/>
  <pageSetup paperSize="9" orientation="landscape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33CC33"/>
  </sheetPr>
  <dimension ref="A1:V25"/>
  <sheetViews>
    <sheetView zoomScale="80" zoomScaleNormal="80" workbookViewId="0">
      <selection activeCell="AB25" sqref="AB25"/>
    </sheetView>
  </sheetViews>
  <sheetFormatPr defaultColWidth="8.88671875" defaultRowHeight="16.8"/>
  <cols>
    <col min="1" max="1" width="5.44140625" style="611" customWidth="1"/>
    <col min="2" max="2" width="30.6640625" style="4" customWidth="1"/>
    <col min="3" max="5" width="8.44140625" style="4" bestFit="1" customWidth="1"/>
    <col min="6" max="8" width="6.6640625" style="4" customWidth="1"/>
    <col min="9" max="10" width="9.44140625" style="4" customWidth="1"/>
    <col min="11" max="13" width="8.44140625" style="4" bestFit="1" customWidth="1"/>
    <col min="14" max="14" width="8.44140625" style="4" customWidth="1"/>
    <col min="15" max="15" width="8.6640625" style="4" customWidth="1"/>
    <col min="16" max="16" width="8.33203125" style="4" customWidth="1"/>
    <col min="17" max="18" width="7.33203125" style="4" bestFit="1" customWidth="1"/>
    <col min="19" max="19" width="7.6640625" style="4" customWidth="1"/>
    <col min="20" max="22" width="6.6640625" style="4" customWidth="1"/>
    <col min="23" max="16384" width="8.88671875" style="4"/>
  </cols>
  <sheetData>
    <row r="1" spans="1:22">
      <c r="A1" s="2527" t="s">
        <v>859</v>
      </c>
      <c r="B1" s="2527"/>
      <c r="C1" s="2527"/>
      <c r="D1" s="2527"/>
      <c r="E1" s="2527"/>
    </row>
    <row r="2" spans="1:22" ht="16.5" customHeight="1">
      <c r="A2" s="2523" t="s">
        <v>1865</v>
      </c>
      <c r="B2" s="2523"/>
      <c r="C2" s="2523"/>
      <c r="D2" s="2523"/>
      <c r="E2" s="2523"/>
      <c r="F2" s="2523"/>
      <c r="G2" s="2523"/>
      <c r="H2" s="2523"/>
      <c r="I2" s="2523"/>
      <c r="J2" s="2523"/>
      <c r="K2" s="2523"/>
      <c r="L2" s="2523"/>
      <c r="M2" s="2523"/>
      <c r="N2" s="2523"/>
      <c r="O2" s="2523"/>
      <c r="P2" s="2523"/>
      <c r="Q2" s="2523"/>
      <c r="R2" s="2523"/>
      <c r="S2" s="2523"/>
      <c r="T2" s="2523"/>
      <c r="U2" s="2523"/>
      <c r="V2" s="2523"/>
    </row>
    <row r="4" spans="1:22" ht="20.25" customHeight="1">
      <c r="S4" s="2524" t="s">
        <v>1264</v>
      </c>
      <c r="T4" s="2524"/>
      <c r="U4" s="2524"/>
      <c r="V4" s="2524"/>
    </row>
    <row r="5" spans="1:22" ht="25.5" customHeight="1">
      <c r="A5" s="2402" t="s">
        <v>8</v>
      </c>
      <c r="B5" s="2592" t="s">
        <v>1265</v>
      </c>
      <c r="C5" s="2402" t="s">
        <v>1266</v>
      </c>
      <c r="D5" s="2402"/>
      <c r="E5" s="2402"/>
      <c r="F5" s="2402"/>
      <c r="G5" s="2402"/>
      <c r="H5" s="2402"/>
      <c r="I5" s="2402" t="s">
        <v>438</v>
      </c>
      <c r="J5" s="2402" t="s">
        <v>1267</v>
      </c>
      <c r="K5" s="2402" t="s">
        <v>1144</v>
      </c>
      <c r="L5" s="2402"/>
      <c r="M5" s="2402"/>
      <c r="N5" s="2402" t="s">
        <v>1136</v>
      </c>
      <c r="O5" s="2402"/>
      <c r="P5" s="2402"/>
      <c r="Q5" s="2402" t="s">
        <v>267</v>
      </c>
      <c r="R5" s="2402"/>
      <c r="S5" s="2402"/>
      <c r="T5" s="2402" t="s">
        <v>1268</v>
      </c>
      <c r="U5" s="2402"/>
      <c r="V5" s="2402"/>
    </row>
    <row r="6" spans="1:22" ht="25.5" customHeight="1">
      <c r="A6" s="2402"/>
      <c r="B6" s="2402"/>
      <c r="C6" s="2402" t="s">
        <v>1269</v>
      </c>
      <c r="D6" s="2402"/>
      <c r="E6" s="2402"/>
      <c r="F6" s="2402" t="s">
        <v>1270</v>
      </c>
      <c r="G6" s="2402"/>
      <c r="H6" s="2402"/>
      <c r="I6" s="2402"/>
      <c r="J6" s="2402"/>
      <c r="K6" s="2402"/>
      <c r="L6" s="2402"/>
      <c r="M6" s="2402"/>
      <c r="N6" s="2402"/>
      <c r="O6" s="2402"/>
      <c r="P6" s="2402"/>
      <c r="Q6" s="2402"/>
      <c r="R6" s="2402"/>
      <c r="S6" s="2402"/>
      <c r="T6" s="2402"/>
      <c r="U6" s="2402"/>
      <c r="V6" s="2402"/>
    </row>
    <row r="7" spans="1:22" ht="84" customHeight="1">
      <c r="A7" s="2402"/>
      <c r="B7" s="2592"/>
      <c r="C7" s="27" t="s">
        <v>1500</v>
      </c>
      <c r="D7" s="27" t="s">
        <v>1839</v>
      </c>
      <c r="E7" s="27" t="s">
        <v>1840</v>
      </c>
      <c r="F7" s="27" t="s">
        <v>1500</v>
      </c>
      <c r="G7" s="27" t="s">
        <v>1839</v>
      </c>
      <c r="H7" s="27" t="s">
        <v>1840</v>
      </c>
      <c r="I7" s="2402"/>
      <c r="J7" s="2402"/>
      <c r="K7" s="27" t="s">
        <v>1500</v>
      </c>
      <c r="L7" s="27" t="s">
        <v>1839</v>
      </c>
      <c r="M7" s="27" t="s">
        <v>1840</v>
      </c>
      <c r="N7" s="27" t="s">
        <v>1500</v>
      </c>
      <c r="O7" s="27" t="s">
        <v>1839</v>
      </c>
      <c r="P7" s="27" t="s">
        <v>1840</v>
      </c>
      <c r="Q7" s="27" t="s">
        <v>1500</v>
      </c>
      <c r="R7" s="27" t="s">
        <v>1839</v>
      </c>
      <c r="S7" s="27" t="s">
        <v>1840</v>
      </c>
      <c r="T7" s="27" t="s">
        <v>1500</v>
      </c>
      <c r="U7" s="27" t="s">
        <v>1839</v>
      </c>
      <c r="V7" s="27" t="s">
        <v>1840</v>
      </c>
    </row>
    <row r="8" spans="1:22">
      <c r="A8" s="27">
        <v>1</v>
      </c>
      <c r="B8" s="27">
        <f>A8+1</f>
        <v>2</v>
      </c>
      <c r="C8" s="27">
        <f t="shared" ref="C8:V8" si="0">B8+1</f>
        <v>3</v>
      </c>
      <c r="D8" s="27">
        <f t="shared" si="0"/>
        <v>4</v>
      </c>
      <c r="E8" s="27">
        <f t="shared" si="0"/>
        <v>5</v>
      </c>
      <c r="F8" s="27">
        <f t="shared" si="0"/>
        <v>6</v>
      </c>
      <c r="G8" s="27">
        <f t="shared" si="0"/>
        <v>7</v>
      </c>
      <c r="H8" s="27">
        <f t="shared" si="0"/>
        <v>8</v>
      </c>
      <c r="I8" s="27">
        <f t="shared" si="0"/>
        <v>9</v>
      </c>
      <c r="J8" s="27">
        <f t="shared" si="0"/>
        <v>10</v>
      </c>
      <c r="K8" s="27">
        <f t="shared" si="0"/>
        <v>11</v>
      </c>
      <c r="L8" s="27">
        <f t="shared" si="0"/>
        <v>12</v>
      </c>
      <c r="M8" s="27">
        <f t="shared" si="0"/>
        <v>13</v>
      </c>
      <c r="N8" s="27">
        <f t="shared" si="0"/>
        <v>14</v>
      </c>
      <c r="O8" s="27">
        <f t="shared" si="0"/>
        <v>15</v>
      </c>
      <c r="P8" s="27">
        <f t="shared" si="0"/>
        <v>16</v>
      </c>
      <c r="Q8" s="27">
        <f t="shared" si="0"/>
        <v>17</v>
      </c>
      <c r="R8" s="27">
        <f t="shared" si="0"/>
        <v>18</v>
      </c>
      <c r="S8" s="27">
        <f t="shared" si="0"/>
        <v>19</v>
      </c>
      <c r="T8" s="27">
        <f t="shared" si="0"/>
        <v>20</v>
      </c>
      <c r="U8" s="27">
        <f t="shared" si="0"/>
        <v>21</v>
      </c>
      <c r="V8" s="27">
        <f t="shared" si="0"/>
        <v>22</v>
      </c>
    </row>
    <row r="9" spans="1:22">
      <c r="A9" s="56" t="s">
        <v>13</v>
      </c>
      <c r="B9" s="36" t="s">
        <v>268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</row>
    <row r="10" spans="1:22" s="557" customFormat="1" ht="31.2">
      <c r="A10" s="1958" t="s">
        <v>419</v>
      </c>
      <c r="B10" s="95" t="s">
        <v>1991</v>
      </c>
      <c r="C10" s="95" t="s">
        <v>1574</v>
      </c>
      <c r="D10" s="95" t="s">
        <v>1574</v>
      </c>
      <c r="E10" s="95">
        <v>15300</v>
      </c>
      <c r="F10" s="95"/>
      <c r="G10" s="95"/>
      <c r="H10" s="1959">
        <f>E10/I10</f>
        <v>0.51</v>
      </c>
      <c r="I10" s="95">
        <v>30000</v>
      </c>
      <c r="J10" s="95"/>
      <c r="K10" s="95"/>
      <c r="L10" s="95"/>
      <c r="M10" s="95">
        <v>24476</v>
      </c>
      <c r="N10" s="95"/>
      <c r="O10" s="95"/>
      <c r="P10" s="95">
        <v>599</v>
      </c>
      <c r="Q10" s="95"/>
      <c r="R10" s="95"/>
      <c r="S10" s="95" t="s">
        <v>1574</v>
      </c>
      <c r="T10" s="95"/>
      <c r="U10" s="95"/>
      <c r="V10" s="95" t="s">
        <v>1574</v>
      </c>
    </row>
    <row r="11" spans="1:22">
      <c r="A11" s="22" t="s">
        <v>1271</v>
      </c>
      <c r="B11" s="8" t="s">
        <v>269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2" ht="31.2">
      <c r="A12" s="22" t="s">
        <v>422</v>
      </c>
      <c r="B12" s="8" t="s">
        <v>1320</v>
      </c>
      <c r="C12" s="587">
        <v>22543</v>
      </c>
      <c r="D12" s="587">
        <f>C12</f>
        <v>22543</v>
      </c>
      <c r="E12" s="587">
        <f>D12</f>
        <v>22543</v>
      </c>
      <c r="F12" s="691">
        <f>C12/$I$12</f>
        <v>0.19999645128951268</v>
      </c>
      <c r="G12" s="691">
        <f>D12/$I$12</f>
        <v>0.19999645128951268</v>
      </c>
      <c r="H12" s="691">
        <f>E12/$I$12</f>
        <v>0.19999645128951268</v>
      </c>
      <c r="I12" s="587">
        <v>112717</v>
      </c>
      <c r="J12" s="84">
        <v>164910</v>
      </c>
      <c r="K12" s="587">
        <v>75906</v>
      </c>
      <c r="L12" s="587">
        <v>72397</v>
      </c>
      <c r="M12" s="587">
        <v>75236</v>
      </c>
      <c r="N12" s="587">
        <v>15918</v>
      </c>
      <c r="O12" s="587">
        <v>17181</v>
      </c>
      <c r="P12" s="610">
        <v>17896</v>
      </c>
      <c r="Q12" s="84">
        <v>2254</v>
      </c>
      <c r="R12" s="587">
        <v>3255.3772140000001</v>
      </c>
      <c r="S12" s="587">
        <f>'PHONG TCKT'!G16/10^6</f>
        <v>4961.9737969999996</v>
      </c>
      <c r="T12" s="2180">
        <f>Q12/C12</f>
        <v>9.9986692099543098E-2</v>
      </c>
      <c r="U12" s="2180">
        <f>R12/D12</f>
        <v>0.14440745304529123</v>
      </c>
      <c r="V12" s="2180">
        <f>S12/E12</f>
        <v>0.22011151120081621</v>
      </c>
    </row>
    <row r="13" spans="1:22">
      <c r="A13" s="22" t="s">
        <v>1272</v>
      </c>
      <c r="B13" s="8" t="s">
        <v>1273</v>
      </c>
      <c r="C13" s="8"/>
      <c r="D13" s="8"/>
      <c r="E13" s="8"/>
      <c r="F13" s="8"/>
      <c r="G13" s="8"/>
      <c r="H13" s="8"/>
      <c r="I13" s="8" t="s">
        <v>1116</v>
      </c>
      <c r="J13" s="8" t="s">
        <v>1116</v>
      </c>
      <c r="K13" s="8" t="s">
        <v>1116</v>
      </c>
      <c r="L13" s="8" t="s">
        <v>1116</v>
      </c>
      <c r="M13" s="8" t="s">
        <v>1116</v>
      </c>
      <c r="N13" s="8" t="s">
        <v>1116</v>
      </c>
      <c r="O13" s="8" t="s">
        <v>1116</v>
      </c>
      <c r="P13" s="8" t="s">
        <v>1116</v>
      </c>
      <c r="Q13" s="8"/>
      <c r="R13" s="8"/>
      <c r="S13" s="8"/>
      <c r="T13" s="8"/>
      <c r="U13" s="8"/>
      <c r="V13" s="8"/>
    </row>
    <row r="14" spans="1:22" ht="16.5" customHeight="1">
      <c r="A14" s="33"/>
      <c r="B14" s="14"/>
      <c r="C14" s="14"/>
      <c r="D14" s="14"/>
      <c r="E14" s="14"/>
      <c r="F14" s="14"/>
      <c r="G14" s="14"/>
      <c r="H14" s="14"/>
      <c r="I14" s="14" t="s">
        <v>1116</v>
      </c>
      <c r="J14" s="14" t="s">
        <v>1116</v>
      </c>
      <c r="K14" s="14" t="s">
        <v>1116</v>
      </c>
      <c r="L14" s="14" t="s">
        <v>1116</v>
      </c>
      <c r="M14" s="14" t="s">
        <v>1116</v>
      </c>
      <c r="N14" s="14" t="s">
        <v>1116</v>
      </c>
      <c r="O14" s="14" t="s">
        <v>1116</v>
      </c>
      <c r="P14" s="14" t="s">
        <v>1116</v>
      </c>
      <c r="Q14" s="14"/>
      <c r="R14" s="14"/>
      <c r="S14" s="14"/>
      <c r="T14" s="14"/>
      <c r="U14" s="14"/>
      <c r="V14" s="14"/>
    </row>
    <row r="15" spans="1:22">
      <c r="T15" s="2160"/>
      <c r="U15" s="2160"/>
      <c r="V15" s="2160"/>
    </row>
    <row r="16" spans="1:22" ht="16.5" customHeight="1">
      <c r="B16" s="626"/>
      <c r="C16" s="626"/>
      <c r="D16" s="626"/>
      <c r="N16" s="2524" t="s">
        <v>2058</v>
      </c>
      <c r="O16" s="2524"/>
      <c r="P16" s="2524"/>
      <c r="Q16" s="2524"/>
      <c r="R16" s="2524"/>
      <c r="S16" s="2524"/>
      <c r="T16" s="2524"/>
      <c r="U16" s="2524"/>
      <c r="V16" s="2524"/>
    </row>
    <row r="17" spans="1:22" s="616" customFormat="1" ht="16.5" customHeight="1">
      <c r="A17" s="49"/>
      <c r="B17" s="49" t="s">
        <v>167</v>
      </c>
      <c r="D17" s="627"/>
      <c r="H17" s="2523" t="s">
        <v>290</v>
      </c>
      <c r="I17" s="2523"/>
      <c r="J17" s="2523"/>
      <c r="K17" s="2523"/>
      <c r="N17" s="2523" t="s">
        <v>182</v>
      </c>
      <c r="O17" s="2523"/>
      <c r="P17" s="2523"/>
      <c r="Q17" s="2523"/>
      <c r="R17" s="2523"/>
      <c r="S17" s="2523"/>
      <c r="T17" s="2523"/>
      <c r="U17" s="2523"/>
      <c r="V17" s="2523"/>
    </row>
    <row r="18" spans="1:22">
      <c r="D18" s="626"/>
    </row>
    <row r="22" spans="1:22" s="616" customFormat="1">
      <c r="A22" s="49"/>
      <c r="B22" s="49" t="s">
        <v>862</v>
      </c>
      <c r="H22" s="2523" t="s">
        <v>857</v>
      </c>
      <c r="I22" s="2523"/>
      <c r="J22" s="2523"/>
      <c r="K22" s="2523"/>
      <c r="N22" s="2523" t="s">
        <v>1571</v>
      </c>
      <c r="O22" s="2523"/>
      <c r="P22" s="2523"/>
      <c r="Q22" s="2523"/>
      <c r="R22" s="2523"/>
      <c r="S22" s="2523"/>
      <c r="T22" s="2523"/>
      <c r="U22" s="2523"/>
      <c r="V22" s="2523"/>
    </row>
    <row r="24" spans="1:22">
      <c r="S24" s="267"/>
    </row>
    <row r="25" spans="1:22">
      <c r="O25" s="725"/>
      <c r="S25" s="267"/>
    </row>
  </sheetData>
  <mergeCells count="19">
    <mergeCell ref="A1:E1"/>
    <mergeCell ref="S4:V4"/>
    <mergeCell ref="N16:V16"/>
    <mergeCell ref="N5:P6"/>
    <mergeCell ref="T5:V6"/>
    <mergeCell ref="A2:V2"/>
    <mergeCell ref="A5:A7"/>
    <mergeCell ref="I5:I7"/>
    <mergeCell ref="B5:B7"/>
    <mergeCell ref="C6:E6"/>
    <mergeCell ref="F6:H6"/>
    <mergeCell ref="K5:M6"/>
    <mergeCell ref="Q5:S6"/>
    <mergeCell ref="C5:H5"/>
    <mergeCell ref="J5:J7"/>
    <mergeCell ref="N17:V17"/>
    <mergeCell ref="N22:V22"/>
    <mergeCell ref="H22:K22"/>
    <mergeCell ref="H17:K17"/>
  </mergeCells>
  <printOptions horizontalCentered="1"/>
  <pageMargins left="0" right="0" top="0.75" bottom="0.25" header="0.25" footer="0.25"/>
  <pageSetup paperSize="9" scale="7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0">
    <tabColor rgb="FF33CC33"/>
  </sheetPr>
  <dimension ref="A1:I118"/>
  <sheetViews>
    <sheetView zoomScale="85" zoomScaleNormal="85" zoomScaleSheetLayoutView="100" workbookViewId="0">
      <selection activeCell="L23" sqref="L23"/>
    </sheetView>
  </sheetViews>
  <sheetFormatPr defaultColWidth="9.109375" defaultRowHeight="15.6"/>
  <cols>
    <col min="1" max="1" width="5.6640625" style="238" customWidth="1"/>
    <col min="2" max="2" width="49.44140625" style="238" customWidth="1"/>
    <col min="3" max="3" width="20.33203125" style="502" customWidth="1"/>
    <col min="4" max="4" width="21" style="502" customWidth="1"/>
    <col min="5" max="5" width="19.6640625" style="502" customWidth="1"/>
    <col min="6" max="6" width="21.44140625" style="502" customWidth="1"/>
    <col min="7" max="7" width="24.6640625" style="238" customWidth="1"/>
    <col min="8" max="8" width="11.33203125" style="238" bestFit="1" customWidth="1"/>
    <col min="9" max="16384" width="9.109375" style="238"/>
  </cols>
  <sheetData>
    <row r="1" spans="1:8" ht="15.75" customHeight="1">
      <c r="A1" s="2595" t="s">
        <v>858</v>
      </c>
      <c r="B1" s="2595"/>
      <c r="C1" s="2595"/>
      <c r="D1" s="595"/>
      <c r="E1" s="2596" t="s">
        <v>265</v>
      </c>
      <c r="F1" s="2596"/>
    </row>
    <row r="2" spans="1:8" ht="15.75" customHeight="1">
      <c r="A2" s="2593"/>
      <c r="B2" s="2593"/>
      <c r="C2" s="503"/>
    </row>
    <row r="3" spans="1:8">
      <c r="A3" s="239"/>
      <c r="B3" s="239"/>
      <c r="C3" s="503"/>
    </row>
    <row r="4" spans="1:8">
      <c r="A4" s="2360" t="s">
        <v>1866</v>
      </c>
      <c r="B4" s="2360"/>
      <c r="C4" s="2360"/>
      <c r="D4" s="2360"/>
      <c r="E4" s="2360"/>
      <c r="F4" s="2360"/>
    </row>
    <row r="5" spans="1:8">
      <c r="F5" s="504" t="s">
        <v>316</v>
      </c>
    </row>
    <row r="6" spans="1:8" ht="15.75" customHeight="1">
      <c r="A6" s="2425" t="s">
        <v>327</v>
      </c>
      <c r="B6" s="2425" t="s">
        <v>0</v>
      </c>
      <c r="C6" s="683" t="s">
        <v>252</v>
      </c>
      <c r="D6" s="2597" t="s">
        <v>253</v>
      </c>
      <c r="E6" s="683" t="s">
        <v>254</v>
      </c>
      <c r="F6" s="683" t="s">
        <v>7</v>
      </c>
    </row>
    <row r="7" spans="1:8" ht="24" customHeight="1">
      <c r="A7" s="2426"/>
      <c r="B7" s="2426"/>
      <c r="C7" s="684" t="s">
        <v>6</v>
      </c>
      <c r="D7" s="2598"/>
      <c r="E7" s="684" t="s">
        <v>1833</v>
      </c>
      <c r="F7" s="684" t="s">
        <v>513</v>
      </c>
    </row>
    <row r="8" spans="1:8">
      <c r="A8" s="17" t="s">
        <v>14</v>
      </c>
      <c r="B8" s="17" t="s">
        <v>15</v>
      </c>
      <c r="C8" s="17">
        <v>1</v>
      </c>
      <c r="D8" s="17">
        <v>2</v>
      </c>
      <c r="E8" s="17">
        <v>3</v>
      </c>
      <c r="F8" s="17">
        <v>4</v>
      </c>
      <c r="G8" s="274"/>
    </row>
    <row r="9" spans="1:8">
      <c r="A9" s="36"/>
      <c r="B9" s="20" t="s">
        <v>255</v>
      </c>
      <c r="C9" s="505">
        <f>SUM(C10:C18)</f>
        <v>354528.68410000001</v>
      </c>
      <c r="D9" s="505">
        <f>SUM(D10:D18)</f>
        <v>138410.98821930273</v>
      </c>
      <c r="E9" s="505">
        <f>SUM(E10:E18)</f>
        <v>388846.29573630274</v>
      </c>
      <c r="F9" s="510">
        <f>E9/C9</f>
        <v>1.096797842249128</v>
      </c>
      <c r="G9" s="275"/>
      <c r="H9" s="502"/>
    </row>
    <row r="10" spans="1:8">
      <c r="A10" s="22">
        <v>1</v>
      </c>
      <c r="B10" s="8" t="s">
        <v>256</v>
      </c>
      <c r="C10" s="506">
        <f>CDKT!D108</f>
        <v>150000</v>
      </c>
      <c r="D10" s="506">
        <f>(CDKT!F108-CDKT!D108)</f>
        <v>50000</v>
      </c>
      <c r="E10" s="506">
        <f>CDKT!F108</f>
        <v>200000</v>
      </c>
      <c r="F10" s="509">
        <f>E10/C10</f>
        <v>1.3333333333333333</v>
      </c>
    </row>
    <row r="11" spans="1:8">
      <c r="A11" s="22">
        <v>2</v>
      </c>
      <c r="B11" s="8" t="s">
        <v>257</v>
      </c>
      <c r="C11" s="506"/>
      <c r="D11" s="506"/>
      <c r="E11" s="506">
        <f t="shared" ref="E11:E18" si="0">C11+D11</f>
        <v>0</v>
      </c>
      <c r="F11" s="506"/>
    </row>
    <row r="12" spans="1:8">
      <c r="A12" s="22">
        <v>3</v>
      </c>
      <c r="B12" s="8" t="s">
        <v>258</v>
      </c>
      <c r="C12" s="506"/>
      <c r="D12" s="506"/>
      <c r="E12" s="506">
        <f t="shared" si="0"/>
        <v>0</v>
      </c>
      <c r="F12" s="506"/>
    </row>
    <row r="13" spans="1:8">
      <c r="A13" s="22">
        <v>4</v>
      </c>
      <c r="B13" s="8" t="s">
        <v>259</v>
      </c>
      <c r="C13" s="506"/>
      <c r="D13" s="506"/>
      <c r="E13" s="506">
        <f t="shared" si="0"/>
        <v>0</v>
      </c>
      <c r="F13" s="506"/>
    </row>
    <row r="14" spans="1:8">
      <c r="A14" s="22">
        <v>5</v>
      </c>
      <c r="B14" s="8" t="s">
        <v>260</v>
      </c>
      <c r="C14" s="506"/>
      <c r="D14" s="506"/>
      <c r="E14" s="506">
        <f t="shared" si="0"/>
        <v>0</v>
      </c>
      <c r="F14" s="506"/>
    </row>
    <row r="15" spans="1:8">
      <c r="A15" s="22">
        <v>6</v>
      </c>
      <c r="B15" s="8" t="s">
        <v>261</v>
      </c>
      <c r="C15" s="506"/>
      <c r="D15" s="506"/>
      <c r="E15" s="506">
        <f t="shared" si="0"/>
        <v>0</v>
      </c>
      <c r="F15" s="506"/>
    </row>
    <row r="16" spans="1:8">
      <c r="A16" s="22">
        <v>7</v>
      </c>
      <c r="B16" s="8" t="s">
        <v>262</v>
      </c>
      <c r="C16" s="507">
        <f>CDKT!D116</f>
        <v>150435.30751700001</v>
      </c>
      <c r="D16" s="506">
        <f>'14 PPLN'!F28</f>
        <v>29379</v>
      </c>
      <c r="E16" s="506">
        <f>CDKT!F116</f>
        <v>129814.30751700001</v>
      </c>
      <c r="F16" s="506"/>
      <c r="G16" s="274"/>
      <c r="H16" s="274"/>
    </row>
    <row r="17" spans="1:9">
      <c r="A17" s="22">
        <v>9</v>
      </c>
      <c r="B17" s="8" t="s">
        <v>263</v>
      </c>
      <c r="C17" s="507">
        <f>CDKT!D119</f>
        <v>54093.376582999997</v>
      </c>
      <c r="D17" s="506">
        <f>CDKT!F121</f>
        <v>59031.988219302722</v>
      </c>
      <c r="E17" s="506">
        <f>CDKT!F119</f>
        <v>59031.988219302722</v>
      </c>
      <c r="F17" s="506"/>
    </row>
    <row r="18" spans="1:9">
      <c r="A18" s="22">
        <v>10</v>
      </c>
      <c r="B18" s="8" t="s">
        <v>264</v>
      </c>
      <c r="C18" s="506"/>
      <c r="D18" s="506"/>
      <c r="E18" s="506">
        <f t="shared" si="0"/>
        <v>0</v>
      </c>
      <c r="F18" s="506"/>
      <c r="H18" s="502"/>
      <c r="I18" s="502"/>
    </row>
    <row r="19" spans="1:9">
      <c r="A19" s="14"/>
      <c r="B19" s="14"/>
      <c r="C19" s="508"/>
      <c r="D19" s="508"/>
      <c r="E19" s="508"/>
      <c r="F19" s="508"/>
    </row>
    <row r="20" spans="1:9" ht="15.75" customHeight="1">
      <c r="A20" s="2599"/>
      <c r="B20" s="2599"/>
      <c r="C20" s="2599"/>
      <c r="D20" s="2599"/>
      <c r="E20" s="2599"/>
      <c r="F20" s="2599"/>
    </row>
    <row r="21" spans="1:9" ht="15.75" hidden="1" customHeight="1">
      <c r="C21" s="502">
        <f>C9-CDKT!D105</f>
        <v>0</v>
      </c>
      <c r="E21" s="502">
        <f>E9-CDKT!F105</f>
        <v>0</v>
      </c>
    </row>
    <row r="22" spans="1:9" s="18" customFormat="1" ht="20.25" customHeight="1">
      <c r="C22" s="502"/>
      <c r="D22" s="2594" t="s">
        <v>2058</v>
      </c>
      <c r="E22" s="2594"/>
      <c r="F22" s="2594"/>
      <c r="G22" s="24"/>
      <c r="H22" s="24"/>
    </row>
    <row r="23" spans="1:9" s="5" customFormat="1" ht="15.75" customHeight="1">
      <c r="A23" s="2593" t="s">
        <v>167</v>
      </c>
      <c r="B23" s="2593"/>
      <c r="C23" s="2590" t="s">
        <v>290</v>
      </c>
      <c r="D23" s="2590"/>
      <c r="E23" s="2590" t="s">
        <v>182</v>
      </c>
      <c r="F23" s="2590"/>
    </row>
    <row r="24" spans="1:9" s="18" customFormat="1">
      <c r="C24" s="57"/>
      <c r="D24" s="57"/>
      <c r="E24" s="57"/>
      <c r="F24" s="57"/>
      <c r="H24" s="29"/>
    </row>
    <row r="25" spans="1:9" s="18" customFormat="1">
      <c r="C25" s="57"/>
      <c r="D25" s="57"/>
      <c r="E25" s="57"/>
      <c r="F25" s="57"/>
      <c r="H25" s="29"/>
    </row>
    <row r="26" spans="1:9" s="18" customFormat="1">
      <c r="C26" s="57"/>
      <c r="D26" s="57"/>
      <c r="E26" s="57"/>
      <c r="F26" s="57"/>
      <c r="H26" s="29"/>
    </row>
    <row r="27" spans="1:9" s="18" customFormat="1">
      <c r="C27" s="57"/>
      <c r="D27" s="57"/>
      <c r="E27" s="57"/>
      <c r="F27" s="57"/>
    </row>
    <row r="28" spans="1:9" s="5" customFormat="1" ht="15.75" customHeight="1">
      <c r="A28" s="2593" t="s">
        <v>862</v>
      </c>
      <c r="B28" s="2593"/>
      <c r="C28" s="2590" t="s">
        <v>857</v>
      </c>
      <c r="D28" s="2590"/>
      <c r="E28" s="2590" t="s">
        <v>1571</v>
      </c>
      <c r="F28" s="2590"/>
    </row>
    <row r="37" spans="5:5">
      <c r="E37" s="502">
        <f>E9-CDKT!F105</f>
        <v>0</v>
      </c>
    </row>
    <row r="118" spans="2:2">
      <c r="B118" s="18"/>
    </row>
  </sheetData>
  <mergeCells count="15">
    <mergeCell ref="A1:C1"/>
    <mergeCell ref="A2:B2"/>
    <mergeCell ref="E1:F1"/>
    <mergeCell ref="A4:F4"/>
    <mergeCell ref="A23:B23"/>
    <mergeCell ref="D6:D7"/>
    <mergeCell ref="B6:B7"/>
    <mergeCell ref="A6:A7"/>
    <mergeCell ref="A20:F20"/>
    <mergeCell ref="A28:B28"/>
    <mergeCell ref="D22:F22"/>
    <mergeCell ref="E23:F23"/>
    <mergeCell ref="E28:F28"/>
    <mergeCell ref="C23:D23"/>
    <mergeCell ref="C28:D28"/>
  </mergeCells>
  <phoneticPr fontId="6" type="noConversion"/>
  <printOptions horizontalCentered="1"/>
  <pageMargins left="0.78740157480314965" right="0" top="0.51181102362204722" bottom="0.31496062992125984" header="0.23622047244094491" footer="0.23622047244094491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7"/>
  <dimension ref="A1:F28"/>
  <sheetViews>
    <sheetView zoomScale="90" zoomScaleNormal="90" workbookViewId="0">
      <selection activeCell="C21" sqref="C21"/>
    </sheetView>
  </sheetViews>
  <sheetFormatPr defaultColWidth="11.44140625" defaultRowHeight="15.6"/>
  <cols>
    <col min="1" max="1" width="5.88671875" style="18" customWidth="1"/>
    <col min="2" max="2" width="33.88671875" style="18" customWidth="1"/>
    <col min="3" max="3" width="25.44140625" style="18" customWidth="1"/>
    <col min="4" max="4" width="22.6640625" style="18" customWidth="1"/>
    <col min="5" max="5" width="27.109375" style="18" customWidth="1"/>
    <col min="6" max="6" width="21.6640625" style="18" customWidth="1"/>
    <col min="7" max="16384" width="11.44140625" style="18"/>
  </cols>
  <sheetData>
    <row r="1" spans="1:6">
      <c r="A1" s="2360" t="s">
        <v>859</v>
      </c>
      <c r="B1" s="2360"/>
      <c r="C1" s="2360"/>
    </row>
    <row r="3" spans="1:6" ht="16.8">
      <c r="A3" s="2523" t="s">
        <v>1834</v>
      </c>
      <c r="B3" s="2523"/>
      <c r="C3" s="2523"/>
      <c r="D3" s="2523"/>
      <c r="E3" s="2523"/>
      <c r="F3" s="2523"/>
    </row>
    <row r="4" spans="1:6" ht="16.8">
      <c r="A4" s="2524" t="s">
        <v>1158</v>
      </c>
      <c r="B4" s="2524"/>
      <c r="C4" s="2524"/>
      <c r="D4" s="2524"/>
      <c r="E4" s="2524"/>
      <c r="F4" s="2524"/>
    </row>
    <row r="6" spans="1:6" ht="35.25" customHeight="1">
      <c r="A6" s="2425" t="s">
        <v>8</v>
      </c>
      <c r="B6" s="2425" t="s">
        <v>1159</v>
      </c>
      <c r="C6" s="27" t="s">
        <v>1160</v>
      </c>
      <c r="D6" s="2471" t="s">
        <v>1161</v>
      </c>
      <c r="E6" s="2472"/>
      <c r="F6" s="2402" t="s">
        <v>1162</v>
      </c>
    </row>
    <row r="7" spans="1:6" ht="37.5" customHeight="1">
      <c r="A7" s="2426"/>
      <c r="B7" s="2426"/>
      <c r="C7" s="2" t="s">
        <v>1163</v>
      </c>
      <c r="D7" s="2" t="s">
        <v>1163</v>
      </c>
      <c r="E7" s="608" t="s">
        <v>1164</v>
      </c>
      <c r="F7" s="2402"/>
    </row>
    <row r="8" spans="1:6" ht="31.2">
      <c r="A8" s="56">
        <v>1</v>
      </c>
      <c r="B8" s="36" t="s">
        <v>1274</v>
      </c>
      <c r="C8" s="36"/>
      <c r="D8" s="56" t="s">
        <v>1304</v>
      </c>
      <c r="E8" s="36"/>
      <c r="F8" s="56" t="s">
        <v>1277</v>
      </c>
    </row>
    <row r="9" spans="1:6" ht="31.2">
      <c r="A9" s="22">
        <v>2</v>
      </c>
      <c r="B9" s="8" t="s">
        <v>1275</v>
      </c>
      <c r="C9" s="8"/>
      <c r="D9" s="22" t="s">
        <v>1304</v>
      </c>
      <c r="E9" s="8"/>
      <c r="F9" s="22" t="s">
        <v>1278</v>
      </c>
    </row>
    <row r="10" spans="1:6" ht="31.2">
      <c r="A10" s="22">
        <v>3</v>
      </c>
      <c r="B10" s="8" t="s">
        <v>1276</v>
      </c>
      <c r="C10" s="8"/>
      <c r="D10" s="22" t="s">
        <v>1304</v>
      </c>
      <c r="E10" s="8"/>
      <c r="F10" s="22" t="s">
        <v>1278</v>
      </c>
    </row>
    <row r="11" spans="1:6">
      <c r="A11" s="33"/>
      <c r="B11" s="14"/>
      <c r="C11" s="14"/>
      <c r="D11" s="14"/>
      <c r="E11" s="14"/>
      <c r="F11" s="14"/>
    </row>
    <row r="13" spans="1:6" ht="15.75" customHeight="1">
      <c r="D13" s="2517" t="s">
        <v>2058</v>
      </c>
      <c r="E13" s="2517"/>
      <c r="F13" s="2517"/>
    </row>
    <row r="14" spans="1:6" ht="15.75" customHeight="1">
      <c r="A14" s="2360" t="s">
        <v>1835</v>
      </c>
      <c r="B14" s="2360"/>
      <c r="C14" s="5"/>
      <c r="D14" s="5"/>
      <c r="E14" s="2360" t="s">
        <v>182</v>
      </c>
      <c r="F14" s="2360"/>
    </row>
    <row r="15" spans="1:6">
      <c r="B15" s="34"/>
      <c r="C15" s="34"/>
      <c r="E15" s="34"/>
    </row>
    <row r="19" spans="1:6">
      <c r="A19" s="2360" t="s">
        <v>1812</v>
      </c>
      <c r="B19" s="2360"/>
      <c r="C19" s="2360"/>
      <c r="D19" s="2360"/>
      <c r="E19" s="2360" t="s">
        <v>1571</v>
      </c>
      <c r="F19" s="2360"/>
    </row>
    <row r="23" spans="1:6">
      <c r="B23" s="32"/>
      <c r="C23" s="32"/>
      <c r="D23" s="32"/>
      <c r="E23" s="727"/>
    </row>
    <row r="24" spans="1:6">
      <c r="B24" s="32"/>
      <c r="C24" s="32"/>
      <c r="D24" s="32"/>
      <c r="E24" s="727"/>
    </row>
    <row r="25" spans="1:6">
      <c r="B25" s="32"/>
      <c r="C25" s="32"/>
      <c r="D25" s="32"/>
      <c r="E25" s="727"/>
    </row>
    <row r="26" spans="1:6">
      <c r="B26" s="32"/>
      <c r="C26" s="32"/>
      <c r="D26" s="32"/>
      <c r="E26" s="727"/>
    </row>
    <row r="27" spans="1:6">
      <c r="B27" s="32"/>
      <c r="C27" s="32"/>
      <c r="D27" s="32"/>
      <c r="E27" s="727"/>
    </row>
    <row r="28" spans="1:6">
      <c r="E28" s="727"/>
    </row>
  </sheetData>
  <mergeCells count="13">
    <mergeCell ref="A14:B14"/>
    <mergeCell ref="A19:B19"/>
    <mergeCell ref="C19:D19"/>
    <mergeCell ref="D13:F13"/>
    <mergeCell ref="E14:F14"/>
    <mergeCell ref="E19:F19"/>
    <mergeCell ref="A1:C1"/>
    <mergeCell ref="A3:F3"/>
    <mergeCell ref="A4:F4"/>
    <mergeCell ref="A6:A7"/>
    <mergeCell ref="B6:B7"/>
    <mergeCell ref="D6:E6"/>
    <mergeCell ref="F6:F7"/>
  </mergeCells>
  <pageMargins left="0.5" right="0" top="0.75" bottom="0.5" header="0.25" footer="0.25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/>
  <dimension ref="A1:H32"/>
  <sheetViews>
    <sheetView topLeftCell="A16" zoomScale="90" zoomScaleNormal="90" workbookViewId="0">
      <selection activeCell="G12" sqref="G12"/>
    </sheetView>
  </sheetViews>
  <sheetFormatPr defaultColWidth="11.44140625" defaultRowHeight="16.8"/>
  <cols>
    <col min="1" max="1" width="5.88671875" style="4" customWidth="1"/>
    <col min="2" max="2" width="49.33203125" style="4" customWidth="1"/>
    <col min="3" max="3" width="11" style="611" customWidth="1"/>
    <col min="4" max="4" width="13.44140625" style="4" bestFit="1" customWidth="1"/>
    <col min="5" max="5" width="13.109375" style="4" bestFit="1" customWidth="1"/>
    <col min="6" max="7" width="15.88671875" style="4" customWidth="1"/>
    <col min="8" max="8" width="21.6640625" style="4" customWidth="1"/>
    <col min="9" max="16384" width="11.44140625" style="4"/>
  </cols>
  <sheetData>
    <row r="1" spans="1:8">
      <c r="A1" s="2527" t="s">
        <v>859</v>
      </c>
      <c r="B1" s="2527"/>
      <c r="C1" s="2527"/>
    </row>
    <row r="3" spans="1:8">
      <c r="A3" s="2523" t="s">
        <v>1248</v>
      </c>
      <c r="B3" s="2523"/>
      <c r="C3" s="2523"/>
      <c r="D3" s="2523"/>
      <c r="E3" s="2523"/>
      <c r="F3" s="2523"/>
      <c r="G3" s="2523"/>
      <c r="H3" s="2523"/>
    </row>
    <row r="4" spans="1:8">
      <c r="A4" s="2523" t="s">
        <v>1158</v>
      </c>
      <c r="B4" s="2523"/>
      <c r="C4" s="2523"/>
      <c r="D4" s="2523"/>
      <c r="E4" s="2523"/>
      <c r="F4" s="2523"/>
      <c r="G4" s="2523"/>
      <c r="H4" s="2523"/>
    </row>
    <row r="6" spans="1:8" ht="30.75" customHeight="1">
      <c r="A6" s="2533" t="s">
        <v>8</v>
      </c>
      <c r="B6" s="2533" t="s">
        <v>1249</v>
      </c>
      <c r="C6" s="2533" t="s">
        <v>141</v>
      </c>
      <c r="D6" s="2533" t="s">
        <v>1160</v>
      </c>
      <c r="E6" s="2533"/>
      <c r="F6" s="2533" t="s">
        <v>1250</v>
      </c>
      <c r="G6" s="2533"/>
      <c r="H6" s="2533" t="s">
        <v>833</v>
      </c>
    </row>
    <row r="7" spans="1:8" ht="33.6">
      <c r="A7" s="2533"/>
      <c r="B7" s="2533"/>
      <c r="C7" s="2533"/>
      <c r="D7" s="523" t="s">
        <v>1251</v>
      </c>
      <c r="E7" s="523" t="s">
        <v>1252</v>
      </c>
      <c r="F7" s="523" t="s">
        <v>1251</v>
      </c>
      <c r="G7" s="523" t="s">
        <v>1253</v>
      </c>
      <c r="H7" s="2533"/>
    </row>
    <row r="8" spans="1:8">
      <c r="A8" s="636">
        <v>1</v>
      </c>
      <c r="B8" s="636" t="s">
        <v>1254</v>
      </c>
      <c r="C8"/>
      <c r="D8" s="636"/>
      <c r="E8" s="636"/>
      <c r="F8" s="636"/>
      <c r="G8" s="636"/>
      <c r="H8" s="636"/>
    </row>
    <row r="9" spans="1:8">
      <c r="A9" s="620" t="s">
        <v>310</v>
      </c>
      <c r="B9" s="620" t="s">
        <v>1255</v>
      </c>
      <c r="C9" s="623" t="s">
        <v>142</v>
      </c>
      <c r="D9" s="620">
        <v>1</v>
      </c>
      <c r="E9" s="620"/>
      <c r="F9" s="620">
        <v>1</v>
      </c>
      <c r="G9" s="620"/>
      <c r="H9" s="620"/>
    </row>
    <row r="10" spans="1:8" ht="33.6">
      <c r="A10" s="620" t="s">
        <v>311</v>
      </c>
      <c r="B10" s="620" t="s">
        <v>1295</v>
      </c>
      <c r="C10" s="623" t="s">
        <v>142</v>
      </c>
      <c r="D10" s="620">
        <v>1</v>
      </c>
      <c r="E10" s="620"/>
      <c r="F10" s="620">
        <v>1</v>
      </c>
      <c r="G10" s="620"/>
      <c r="H10" s="623" t="s">
        <v>1294</v>
      </c>
    </row>
    <row r="11" spans="1:8">
      <c r="A11" s="620" t="s">
        <v>313</v>
      </c>
      <c r="B11" s="620" t="s">
        <v>1256</v>
      </c>
      <c r="C11" s="623" t="s">
        <v>142</v>
      </c>
      <c r="D11" s="620">
        <v>3</v>
      </c>
      <c r="E11" s="620"/>
      <c r="F11" s="620">
        <v>2</v>
      </c>
      <c r="G11" s="620"/>
      <c r="H11" s="620"/>
    </row>
    <row r="12" spans="1:8">
      <c r="A12" s="620" t="s">
        <v>338</v>
      </c>
      <c r="B12" s="620" t="s">
        <v>1257</v>
      </c>
      <c r="C12" s="623" t="s">
        <v>142</v>
      </c>
      <c r="D12" s="620">
        <v>3</v>
      </c>
      <c r="E12" s="620"/>
      <c r="F12" s="620">
        <v>3</v>
      </c>
      <c r="G12" s="620"/>
      <c r="H12" s="620"/>
    </row>
    <row r="13" spans="1:8" ht="33.6">
      <c r="A13" s="620">
        <v>2</v>
      </c>
      <c r="B13" s="620" t="s">
        <v>1288</v>
      </c>
      <c r="C13" s="623"/>
      <c r="D13" s="620">
        <f>SUM(D14:D18)</f>
        <v>104</v>
      </c>
      <c r="E13" s="620"/>
      <c r="F13" s="620">
        <f>SUM(F14:F18)</f>
        <v>100</v>
      </c>
      <c r="G13" s="620"/>
      <c r="H13" s="620"/>
    </row>
    <row r="14" spans="1:8">
      <c r="A14" s="620" t="s">
        <v>310</v>
      </c>
      <c r="B14" s="620" t="s">
        <v>1296</v>
      </c>
      <c r="C14" s="623" t="s">
        <v>142</v>
      </c>
      <c r="D14" s="620">
        <v>6</v>
      </c>
      <c r="E14" s="620"/>
      <c r="F14" s="620">
        <v>5</v>
      </c>
      <c r="G14" s="620"/>
      <c r="H14" s="620"/>
    </row>
    <row r="15" spans="1:8">
      <c r="A15" s="620" t="s">
        <v>311</v>
      </c>
      <c r="B15" s="620" t="s">
        <v>1297</v>
      </c>
      <c r="C15" s="623" t="s">
        <v>142</v>
      </c>
      <c r="D15" s="620">
        <v>7</v>
      </c>
      <c r="E15" s="620"/>
      <c r="F15" s="620">
        <v>7</v>
      </c>
      <c r="G15" s="620"/>
      <c r="H15" s="620"/>
    </row>
    <row r="16" spans="1:8">
      <c r="A16" s="620" t="s">
        <v>313</v>
      </c>
      <c r="B16" s="620" t="s">
        <v>1298</v>
      </c>
      <c r="C16" s="623" t="s">
        <v>142</v>
      </c>
      <c r="D16" s="620">
        <v>4</v>
      </c>
      <c r="E16" s="620"/>
      <c r="F16" s="620">
        <v>4</v>
      </c>
      <c r="G16" s="620"/>
      <c r="H16" s="620"/>
    </row>
    <row r="17" spans="1:8">
      <c r="A17" s="620" t="s">
        <v>338</v>
      </c>
      <c r="B17" s="620" t="s">
        <v>1300</v>
      </c>
      <c r="C17" s="623" t="s">
        <v>142</v>
      </c>
      <c r="D17" s="620">
        <v>6</v>
      </c>
      <c r="E17" s="620"/>
      <c r="F17" s="620">
        <v>7</v>
      </c>
      <c r="G17" s="620"/>
      <c r="H17" s="620"/>
    </row>
    <row r="18" spans="1:8">
      <c r="A18" s="620" t="s">
        <v>1303</v>
      </c>
      <c r="B18" s="620" t="s">
        <v>1299</v>
      </c>
      <c r="C18" s="623" t="s">
        <v>142</v>
      </c>
      <c r="D18" s="620">
        <v>81</v>
      </c>
      <c r="E18" s="620"/>
      <c r="F18" s="620">
        <v>77</v>
      </c>
      <c r="G18" s="620"/>
      <c r="H18" s="620"/>
    </row>
    <row r="19" spans="1:8" ht="50.4">
      <c r="A19" s="621">
        <v>3</v>
      </c>
      <c r="B19" s="621" t="s">
        <v>1289</v>
      </c>
      <c r="C19" s="624"/>
      <c r="D19" s="621"/>
      <c r="E19" s="621"/>
      <c r="F19" s="621"/>
      <c r="G19" s="621"/>
      <c r="H19" s="621"/>
    </row>
    <row r="20" spans="1:8" hidden="1">
      <c r="A20" s="1785" t="s">
        <v>310</v>
      </c>
      <c r="B20" s="1785" t="s">
        <v>1260</v>
      </c>
      <c r="C20" s="1786" t="s">
        <v>142</v>
      </c>
      <c r="D20" s="1785"/>
      <c r="E20" s="1785"/>
      <c r="F20" s="1785"/>
      <c r="G20" s="1785"/>
      <c r="H20" s="1785"/>
    </row>
    <row r="21" spans="1:8" hidden="1">
      <c r="A21" s="620" t="s">
        <v>311</v>
      </c>
      <c r="B21" s="620" t="s">
        <v>1260</v>
      </c>
      <c r="C21" s="623" t="s">
        <v>142</v>
      </c>
      <c r="D21" s="620"/>
      <c r="E21" s="620"/>
      <c r="F21" s="620"/>
      <c r="G21" s="620"/>
      <c r="H21" s="620"/>
    </row>
    <row r="22" spans="1:8" hidden="1">
      <c r="A22" s="620"/>
      <c r="B22" s="620" t="s">
        <v>1261</v>
      </c>
      <c r="C22" s="623" t="s">
        <v>142</v>
      </c>
      <c r="D22" s="620"/>
      <c r="E22" s="620"/>
      <c r="F22" s="620"/>
      <c r="G22" s="620"/>
      <c r="H22" s="620"/>
    </row>
    <row r="23" spans="1:8" hidden="1">
      <c r="A23" s="620"/>
      <c r="B23" s="620" t="s">
        <v>1259</v>
      </c>
      <c r="C23" s="623"/>
      <c r="D23" s="620"/>
      <c r="E23" s="620"/>
      <c r="F23" s="620"/>
      <c r="G23" s="620"/>
      <c r="H23" s="620"/>
    </row>
    <row r="24" spans="1:8" hidden="1">
      <c r="A24" s="621" t="s">
        <v>1258</v>
      </c>
      <c r="B24" s="621" t="s">
        <v>1262</v>
      </c>
      <c r="C24" s="624" t="s">
        <v>142</v>
      </c>
      <c r="D24" s="621"/>
      <c r="E24" s="621"/>
      <c r="F24" s="621"/>
      <c r="G24" s="621"/>
      <c r="H24" s="621"/>
    </row>
    <row r="26" spans="1:8" ht="16.5" customHeight="1">
      <c r="E26" s="2600" t="s">
        <v>2058</v>
      </c>
      <c r="F26" s="2600"/>
      <c r="G26" s="2600"/>
      <c r="H26" s="2600"/>
    </row>
    <row r="27" spans="1:8" ht="16.5" customHeight="1">
      <c r="B27" s="49" t="s">
        <v>167</v>
      </c>
      <c r="C27" s="2523" t="s">
        <v>1263</v>
      </c>
      <c r="D27" s="2523"/>
      <c r="E27" s="2523"/>
      <c r="F27" s="616"/>
      <c r="G27" s="2523" t="s">
        <v>182</v>
      </c>
      <c r="H27" s="2523"/>
    </row>
    <row r="32" spans="1:8" s="616" customFormat="1">
      <c r="B32" s="49" t="s">
        <v>861</v>
      </c>
      <c r="C32" s="2523" t="s">
        <v>394</v>
      </c>
      <c r="D32" s="2523"/>
      <c r="E32" s="2523"/>
      <c r="G32" s="2523" t="s">
        <v>1571</v>
      </c>
      <c r="H32" s="2523"/>
    </row>
  </sheetData>
  <mergeCells count="14">
    <mergeCell ref="C27:E27"/>
    <mergeCell ref="C32:E32"/>
    <mergeCell ref="G27:H27"/>
    <mergeCell ref="G32:H32"/>
    <mergeCell ref="A1:C1"/>
    <mergeCell ref="A3:H3"/>
    <mergeCell ref="A4:H4"/>
    <mergeCell ref="A6:A7"/>
    <mergeCell ref="B6:B7"/>
    <mergeCell ref="C6:C7"/>
    <mergeCell ref="D6:E6"/>
    <mergeCell ref="F6:G6"/>
    <mergeCell ref="H6:H7"/>
    <mergeCell ref="E26:H26"/>
  </mergeCells>
  <printOptions horizontalCentered="1"/>
  <pageMargins left="0.5" right="0" top="0.75" bottom="0.5" header="0.25" footer="0.25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92D050"/>
  </sheetPr>
  <dimension ref="B3:J28"/>
  <sheetViews>
    <sheetView topLeftCell="B1" zoomScale="120" zoomScaleNormal="120" workbookViewId="0">
      <selection activeCell="D8" sqref="D8"/>
    </sheetView>
  </sheetViews>
  <sheetFormatPr defaultColWidth="8.88671875" defaultRowHeight="13.2"/>
  <cols>
    <col min="1" max="1" width="0" hidden="1" customWidth="1"/>
    <col min="2" max="2" width="39.44140625" bestFit="1" customWidth="1"/>
    <col min="3" max="3" width="12.44140625" customWidth="1"/>
    <col min="4" max="4" width="16.33203125" customWidth="1"/>
    <col min="5" max="5" width="12.44140625" customWidth="1"/>
    <col min="6" max="6" width="13.88671875" customWidth="1"/>
    <col min="7" max="7" width="9.88671875" bestFit="1" customWidth="1"/>
    <col min="8" max="8" width="11.33203125" bestFit="1" customWidth="1"/>
    <col min="9" max="9" width="14.109375" customWidth="1"/>
    <col min="10" max="10" width="11.33203125" customWidth="1"/>
  </cols>
  <sheetData>
    <row r="3" spans="2:10" ht="15.6">
      <c r="B3" s="2397" t="s">
        <v>941</v>
      </c>
      <c r="C3" s="824"/>
      <c r="D3" s="2398" t="s">
        <v>1403</v>
      </c>
      <c r="E3" s="2399" t="s">
        <v>1506</v>
      </c>
      <c r="F3" s="2400"/>
      <c r="G3" s="2401"/>
      <c r="H3" s="2394" t="s">
        <v>1502</v>
      </c>
      <c r="I3" s="2394"/>
      <c r="J3" s="2394"/>
    </row>
    <row r="4" spans="2:10" ht="15.6">
      <c r="B4" s="2397" t="s">
        <v>941</v>
      </c>
      <c r="C4" s="2402" t="s">
        <v>1507</v>
      </c>
      <c r="D4" s="2398"/>
      <c r="E4" s="2399" t="s">
        <v>1402</v>
      </c>
      <c r="F4" s="2400"/>
      <c r="G4" s="2403" t="s">
        <v>1508</v>
      </c>
      <c r="H4" s="2390" t="s">
        <v>1406</v>
      </c>
      <c r="I4" s="2392" t="s">
        <v>1483</v>
      </c>
      <c r="J4" s="2395" t="s">
        <v>1520</v>
      </c>
    </row>
    <row r="5" spans="2:10" ht="15.6">
      <c r="B5" s="2397"/>
      <c r="C5" s="2402"/>
      <c r="D5" s="2398"/>
      <c r="E5" s="825" t="s">
        <v>1150</v>
      </c>
      <c r="F5" s="825" t="s">
        <v>1157</v>
      </c>
      <c r="G5" s="2404"/>
      <c r="H5" s="2391"/>
      <c r="I5" s="2393"/>
      <c r="J5" s="2396"/>
    </row>
    <row r="6" spans="2:10" ht="16.2">
      <c r="B6" s="826">
        <v>2</v>
      </c>
      <c r="C6" s="826">
        <v>3</v>
      </c>
      <c r="D6" s="827">
        <v>3</v>
      </c>
      <c r="E6" s="826">
        <v>4</v>
      </c>
      <c r="F6" s="826">
        <v>5</v>
      </c>
      <c r="G6" s="848" t="s">
        <v>1509</v>
      </c>
      <c r="H6" s="826">
        <v>8</v>
      </c>
      <c r="I6" s="826">
        <v>9</v>
      </c>
      <c r="J6" s="848" t="s">
        <v>1519</v>
      </c>
    </row>
    <row r="7" spans="2:10" ht="15.6">
      <c r="B7" s="828" t="s">
        <v>1510</v>
      </c>
      <c r="C7" s="829"/>
      <c r="D7" s="830"/>
      <c r="E7" s="837"/>
      <c r="F7" s="837"/>
      <c r="G7" s="836"/>
      <c r="H7" s="837"/>
      <c r="I7" s="837"/>
      <c r="J7" s="836"/>
    </row>
    <row r="8" spans="2:10" ht="15.6">
      <c r="B8" s="831" t="s">
        <v>3</v>
      </c>
      <c r="C8" s="832" t="s">
        <v>1511</v>
      </c>
      <c r="D8" s="833">
        <v>307242</v>
      </c>
      <c r="E8" s="838">
        <f>'BANG TÍNH'!E13</f>
        <v>340269.5826293563</v>
      </c>
      <c r="F8" s="838">
        <f>'BANG TÍNH'!F13</f>
        <v>357327.56436500006</v>
      </c>
      <c r="G8" s="849">
        <f>F8/E8</f>
        <v>1.0501307863131111</v>
      </c>
      <c r="H8" s="838">
        <f>'BANG TÍNH'!F13</f>
        <v>357327.56436500006</v>
      </c>
      <c r="I8" s="838">
        <f>'BANG TÍNH'!I13</f>
        <v>393112.84402063012</v>
      </c>
      <c r="J8" s="850">
        <f>I8/H8</f>
        <v>1.1001469889937636</v>
      </c>
    </row>
    <row r="9" spans="2:10" ht="15.6">
      <c r="B9" s="831" t="s">
        <v>439</v>
      </c>
      <c r="C9" s="832"/>
      <c r="D9" s="833">
        <v>239393.3101016178</v>
      </c>
      <c r="E9" s="838">
        <f>'BANG TÍNH'!E14</f>
        <v>241413.47691099651</v>
      </c>
      <c r="F9" s="838">
        <f>'BANG TÍNH'!F14</f>
        <v>247174.53568639999</v>
      </c>
      <c r="G9" s="849">
        <f>F9/E9</f>
        <v>1.0238638656346739</v>
      </c>
      <c r="H9" s="838">
        <f>F9</f>
        <v>247174.53568639999</v>
      </c>
      <c r="I9" s="838">
        <f>'BANG TÍNH'!I14</f>
        <v>271942.43671382737</v>
      </c>
      <c r="J9" s="850">
        <f>I9/H9</f>
        <v>1.100204096504712</v>
      </c>
    </row>
    <row r="10" spans="2:10" ht="15.6">
      <c r="B10" s="831" t="s">
        <v>1226</v>
      </c>
      <c r="C10" s="832" t="s">
        <v>1511</v>
      </c>
      <c r="D10" s="833">
        <v>190918</v>
      </c>
      <c r="E10" s="839">
        <f>E9-E17</f>
        <v>210209.6570479965</v>
      </c>
      <c r="F10" s="839">
        <f>'BANG TÍNH'!F14-'BANG TÍNH'!F48-'BANG TÍNH'!F49</f>
        <v>213373.1998844</v>
      </c>
      <c r="G10" s="849">
        <f>F10/E10</f>
        <v>1.0150494648097028</v>
      </c>
      <c r="H10" s="839">
        <f>H9-H17</f>
        <v>213373.1998844</v>
      </c>
      <c r="I10" s="839">
        <f>I9-I17</f>
        <v>235268.76036382737</v>
      </c>
      <c r="J10" s="850">
        <f>I10/H10</f>
        <v>1.1026162633887002</v>
      </c>
    </row>
    <row r="11" spans="2:10" ht="15.6">
      <c r="B11" s="831" t="s">
        <v>1512</v>
      </c>
      <c r="C11" s="832" t="s">
        <v>1511</v>
      </c>
      <c r="D11" s="830">
        <f>D8-D10</f>
        <v>116324</v>
      </c>
      <c r="E11" s="838">
        <f>E8-E10</f>
        <v>130059.9255813598</v>
      </c>
      <c r="F11" s="838">
        <f>F8-F10</f>
        <v>143954.36448060005</v>
      </c>
      <c r="G11" s="849">
        <f>F11/E11</f>
        <v>1.1068310537402892</v>
      </c>
      <c r="H11" s="838">
        <f>H8-H10</f>
        <v>143954.36448060005</v>
      </c>
      <c r="I11" s="838">
        <f>I8-I10</f>
        <v>157844.08365680274</v>
      </c>
      <c r="J11" s="850">
        <f>I11/H11</f>
        <v>1.0964869611721604</v>
      </c>
    </row>
    <row r="12" spans="2:10" ht="15.6">
      <c r="B12" s="831" t="s">
        <v>1513</v>
      </c>
      <c r="C12" s="832" t="s">
        <v>1514</v>
      </c>
      <c r="D12" s="830">
        <f>D11/D14</f>
        <v>1174.9898989898991</v>
      </c>
      <c r="E12" s="840">
        <f>E11/E14</f>
        <v>1275.0973096211744</v>
      </c>
      <c r="F12" s="840">
        <f>F11/F14</f>
        <v>1468.9220865367352</v>
      </c>
      <c r="G12" s="849">
        <f>F12/E12</f>
        <v>1.1520078314439743</v>
      </c>
      <c r="H12" s="840">
        <f>H11/H14</f>
        <v>1468.9220865367352</v>
      </c>
      <c r="I12" s="840">
        <f>I11/I14</f>
        <v>1547.4910162431643</v>
      </c>
      <c r="J12" s="850">
        <f>I12/H12</f>
        <v>1.0534874724987426</v>
      </c>
    </row>
    <row r="13" spans="2:10" ht="15.6">
      <c r="B13" s="828" t="s">
        <v>1515</v>
      </c>
      <c r="C13" s="832"/>
      <c r="D13" s="833"/>
      <c r="E13" s="840"/>
      <c r="F13" s="840"/>
      <c r="G13" s="851"/>
      <c r="H13" s="840"/>
      <c r="I13" s="840"/>
      <c r="J13" s="851"/>
    </row>
    <row r="14" spans="2:10" ht="15.6">
      <c r="B14" s="829" t="s">
        <v>1516</v>
      </c>
      <c r="C14" s="832" t="s">
        <v>1196</v>
      </c>
      <c r="D14" s="833">
        <v>99</v>
      </c>
      <c r="E14" s="838">
        <f>'BANG TÍNH'!O17</f>
        <v>102</v>
      </c>
      <c r="F14" s="838">
        <f>'BANG TÍNH'!P17</f>
        <v>98</v>
      </c>
      <c r="G14" s="849">
        <f t="shared" ref="G14:G19" si="0">F14/E14</f>
        <v>0.96078431372549022</v>
      </c>
      <c r="H14" s="838">
        <f>F14</f>
        <v>98</v>
      </c>
      <c r="I14" s="838">
        <v>102</v>
      </c>
      <c r="J14" s="850">
        <f>I14/H14</f>
        <v>1.0408163265306123</v>
      </c>
    </row>
    <row r="15" spans="2:10" ht="15.6">
      <c r="B15" s="831" t="s">
        <v>1525</v>
      </c>
      <c r="C15" s="832" t="s">
        <v>1517</v>
      </c>
      <c r="D15" s="855">
        <f>D16/D14/12</f>
        <v>23.932659932659931</v>
      </c>
      <c r="E15" s="856">
        <f>E16/E14/12</f>
        <v>24.326797385620917</v>
      </c>
      <c r="F15" s="841">
        <f>E15+E15*(F12/E12-1)</f>
        <v>28.024661102186098</v>
      </c>
      <c r="G15" s="849">
        <f t="shared" si="0"/>
        <v>1.1520078314439743</v>
      </c>
      <c r="H15" s="841">
        <f>H16/H14/12</f>
        <v>0</v>
      </c>
      <c r="I15" s="841">
        <f>IF(J12&gt;=1,H19*J12,H19-H19*(1-I12/H12)*0.8-H19*(1-I11/H11)*0.2)</f>
        <v>31.204996679754444</v>
      </c>
      <c r="J15" s="850"/>
    </row>
    <row r="16" spans="2:10" ht="31.2">
      <c r="B16" s="831" t="s">
        <v>1526</v>
      </c>
      <c r="C16" s="832" t="s">
        <v>1514</v>
      </c>
      <c r="D16" s="857">
        <v>28432</v>
      </c>
      <c r="E16" s="839">
        <v>29776</v>
      </c>
      <c r="F16" s="839">
        <f>F15*F14*12</f>
        <v>32957.001456170852</v>
      </c>
      <c r="G16" s="849">
        <f t="shared" si="0"/>
        <v>1.1068310537402892</v>
      </c>
      <c r="H16" s="839"/>
      <c r="I16" s="839">
        <f>I15*I14*12</f>
        <v>38194.915936019439</v>
      </c>
      <c r="J16" s="850"/>
    </row>
    <row r="17" spans="2:10" ht="31.2" hidden="1">
      <c r="B17" s="831" t="s">
        <v>1518</v>
      </c>
      <c r="C17" s="832" t="s">
        <v>1511</v>
      </c>
      <c r="D17" s="857">
        <v>27352.722881000002</v>
      </c>
      <c r="E17" s="842">
        <f>'BANG TÍNH'!E48+'BANG TÍNH'!E49</f>
        <v>31203.819863000001</v>
      </c>
      <c r="F17" s="842">
        <f>'BANG TÍNH'!F48+'BANG TÍNH'!F49</f>
        <v>33801.335802000001</v>
      </c>
      <c r="G17" s="849">
        <f t="shared" si="0"/>
        <v>1.083243524363503</v>
      </c>
      <c r="H17" s="842">
        <f>'BANG TÍNH'!F48+'BANG TÍNH'!F49</f>
        <v>33801.335802000001</v>
      </c>
      <c r="I17" s="842">
        <f>'BANG TÍNH'!I48+'BANG TÍNH'!I49</f>
        <v>36673.676350000002</v>
      </c>
      <c r="J17" s="850">
        <f>I17/H17</f>
        <v>1.0849771312242058</v>
      </c>
    </row>
    <row r="18" spans="2:10" ht="31.2">
      <c r="B18" s="862" t="s">
        <v>1527</v>
      </c>
      <c r="C18" s="859" t="s">
        <v>1511</v>
      </c>
      <c r="D18" s="853"/>
      <c r="E18" s="846">
        <f>E16</f>
        <v>29776</v>
      </c>
      <c r="F18" s="846">
        <f>('PHONG TCHC'!E64+'PHONG TCHC'!E69+'PHONG TCHC'!E66/0.6)/10^6</f>
        <v>34833.898886666662</v>
      </c>
      <c r="G18" s="861">
        <f t="shared" si="0"/>
        <v>1.1698649545495252</v>
      </c>
      <c r="H18" s="854">
        <f>F18</f>
        <v>34833.898886666662</v>
      </c>
      <c r="I18" s="846">
        <f>('PHONG TCHC'!F64+'PHONG TCHC'!F65)/10^6</f>
        <v>37645.239670000003</v>
      </c>
      <c r="J18" s="861">
        <f>I18/H18</f>
        <v>1.0807070374889742</v>
      </c>
    </row>
    <row r="19" spans="2:10" ht="23.1" customHeight="1">
      <c r="B19" s="858" t="s">
        <v>1528</v>
      </c>
      <c r="C19" s="859" t="s">
        <v>1511</v>
      </c>
      <c r="D19" s="853"/>
      <c r="E19" s="860">
        <f>E18/E14/12</f>
        <v>24.326797385620917</v>
      </c>
      <c r="F19" s="854">
        <f>F18/F14/12</f>
        <v>29.6206623185941</v>
      </c>
      <c r="G19" s="861">
        <f t="shared" si="0"/>
        <v>1.2176145445311384</v>
      </c>
      <c r="H19" s="854">
        <f>F19</f>
        <v>29.6206623185941</v>
      </c>
      <c r="I19" s="860">
        <f>I18/I14/12</f>
        <v>30.7559147630719</v>
      </c>
      <c r="J19" s="861">
        <f>I19/H19</f>
        <v>1.0383263693521516</v>
      </c>
    </row>
    <row r="20" spans="2:10" ht="15.6">
      <c r="B20" s="828" t="s">
        <v>1521</v>
      </c>
      <c r="C20" s="832"/>
      <c r="D20" s="843"/>
      <c r="E20" s="843">
        <v>28.63</v>
      </c>
      <c r="F20" s="843">
        <f>F19+1.52+('BANG TÍNH'!F89-300)/F14/12</f>
        <v>33.873770787131512</v>
      </c>
      <c r="G20" s="851"/>
      <c r="H20" s="843">
        <f>H19+1.52+('PHONG TCHC'!E51/10^6+'BANG TÍNH'!F89-300)/H14/12</f>
        <v>34.159811100226754</v>
      </c>
      <c r="I20" s="843">
        <f>I19+1.52+('PHONG TCHC'!F51/10^6+'BANG TÍNH'!I89-300)/I14/12</f>
        <v>35.208071625816999</v>
      </c>
      <c r="J20" s="852">
        <f>I20/H20</f>
        <v>1.0306869532303498</v>
      </c>
    </row>
    <row r="21" spans="2:10" ht="15.6">
      <c r="B21" s="828" t="s">
        <v>1522</v>
      </c>
      <c r="C21" s="832"/>
      <c r="D21" s="833"/>
      <c r="E21" s="840"/>
      <c r="F21" s="840"/>
      <c r="G21" s="851"/>
      <c r="H21" s="840"/>
      <c r="I21" s="840"/>
      <c r="J21" s="851"/>
    </row>
    <row r="22" spans="2:10" ht="15.6">
      <c r="B22" s="831" t="s">
        <v>1523</v>
      </c>
      <c r="C22" s="835"/>
      <c r="D22" s="835"/>
      <c r="E22" s="844">
        <f>E8-E9+'PHONG TCHC'!D63/10^6</f>
        <v>102051.10571835979</v>
      </c>
      <c r="F22" s="844">
        <f>F8-F9+'PHONG TCHC'!E63/10^6</f>
        <v>113795.32867860007</v>
      </c>
      <c r="G22" s="847">
        <f>F22/E22</f>
        <v>1.1150817806193294</v>
      </c>
      <c r="H22" s="844">
        <f>F22</f>
        <v>113795.32867860007</v>
      </c>
      <c r="I22" s="844">
        <f>I8-I9+I23</f>
        <v>124365.40730680275</v>
      </c>
      <c r="J22" s="850">
        <f>I22/H22</f>
        <v>1.0928867533574815</v>
      </c>
    </row>
    <row r="23" spans="2:10" ht="15.6">
      <c r="B23" s="831" t="s">
        <v>1524</v>
      </c>
      <c r="C23" s="834"/>
      <c r="D23" s="834"/>
      <c r="E23" s="844">
        <v>3195</v>
      </c>
      <c r="F23" s="844">
        <f>'PHONG TCHC'!E63/10^6</f>
        <v>3642.3</v>
      </c>
      <c r="G23" s="847">
        <f>F23/E23</f>
        <v>1.1400000000000001</v>
      </c>
      <c r="H23" s="845">
        <f>F23</f>
        <v>3642.3</v>
      </c>
      <c r="I23" s="844">
        <v>3195</v>
      </c>
      <c r="J23" s="850">
        <f>I23/H23</f>
        <v>0.8771929824561403</v>
      </c>
    </row>
    <row r="28" spans="2:10">
      <c r="D28">
        <f>D16/D14/12</f>
        <v>23.932659932659931</v>
      </c>
    </row>
  </sheetData>
  <mergeCells count="10">
    <mergeCell ref="H4:H5"/>
    <mergeCell ref="I4:I5"/>
    <mergeCell ref="H3:J3"/>
    <mergeCell ref="J4:J5"/>
    <mergeCell ref="B3:B5"/>
    <mergeCell ref="D3:D5"/>
    <mergeCell ref="E3:G3"/>
    <mergeCell ref="C4:C5"/>
    <mergeCell ref="E4:F4"/>
    <mergeCell ref="G4: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5">
    <tabColor rgb="FF92D050"/>
  </sheetPr>
  <dimension ref="A1:BB112"/>
  <sheetViews>
    <sheetView zoomScale="80" zoomScaleNormal="80" workbookViewId="0">
      <pane xSplit="4" ySplit="8" topLeftCell="E20" activePane="bottomRight" state="frozen"/>
      <selection pane="topRight" activeCell="E1" sqref="E1"/>
      <selection pane="bottomLeft" activeCell="A9" sqref="A9"/>
      <selection pane="bottomRight" activeCell="I88" sqref="I88"/>
    </sheetView>
  </sheetViews>
  <sheetFormatPr defaultColWidth="9.109375" defaultRowHeight="13.8"/>
  <cols>
    <col min="1" max="1" width="8.44140625" style="768" customWidth="1"/>
    <col min="2" max="2" width="76.33203125" style="768" bestFit="1" customWidth="1"/>
    <col min="3" max="3" width="17.44140625" style="774" hidden="1" customWidth="1"/>
    <col min="4" max="4" width="17.44140625" style="768" customWidth="1"/>
    <col min="5" max="5" width="17.44140625" style="1184" bestFit="1" customWidth="1"/>
    <col min="6" max="6" width="18.6640625" style="775" bestFit="1" customWidth="1"/>
    <col min="7" max="19" width="18.6640625" style="775" customWidth="1"/>
    <col min="20" max="20" width="27.88671875" style="768" customWidth="1"/>
    <col min="21" max="21" width="17.44140625" style="768" bestFit="1" customWidth="1"/>
    <col min="22" max="22" width="9.109375" style="768"/>
    <col min="23" max="23" width="15.6640625" style="768" bestFit="1" customWidth="1"/>
    <col min="24" max="16384" width="9.109375" style="768"/>
  </cols>
  <sheetData>
    <row r="1" spans="1:54" s="898" customFormat="1">
      <c r="A1" s="898" t="s">
        <v>858</v>
      </c>
      <c r="C1" s="899"/>
      <c r="D1" s="899"/>
      <c r="E1" s="1174"/>
      <c r="F1" s="899"/>
      <c r="G1" s="899"/>
      <c r="H1" s="899"/>
      <c r="I1" s="899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900"/>
      <c r="U1" s="900"/>
      <c r="V1" s="899"/>
      <c r="W1" s="899"/>
      <c r="X1" s="899"/>
      <c r="Y1" s="899"/>
      <c r="Z1" s="899"/>
      <c r="AA1" s="899"/>
      <c r="AB1" s="899"/>
      <c r="AG1" s="899"/>
      <c r="AH1" s="899"/>
      <c r="AI1" s="899"/>
      <c r="AJ1" s="899"/>
      <c r="AK1" s="899"/>
      <c r="AL1" s="899"/>
      <c r="AM1" s="899"/>
      <c r="AR1" s="899"/>
      <c r="AS1" s="900"/>
      <c r="AT1" s="900"/>
      <c r="AU1" s="900"/>
      <c r="AV1" s="899"/>
      <c r="AW1" s="899"/>
      <c r="AX1" s="899"/>
      <c r="AY1" s="899"/>
      <c r="AZ1" s="899"/>
      <c r="BA1" s="899"/>
      <c r="BB1" s="899"/>
    </row>
    <row r="2" spans="1:54" s="898" customFormat="1">
      <c r="A2" s="897" t="s">
        <v>716</v>
      </c>
      <c r="C2" s="899"/>
      <c r="D2" s="899"/>
      <c r="E2" s="1174"/>
      <c r="F2" s="899"/>
      <c r="G2" s="899"/>
      <c r="H2" s="899"/>
      <c r="I2" s="899"/>
      <c r="J2" s="899"/>
      <c r="K2" s="899"/>
      <c r="L2" s="899"/>
      <c r="M2" s="899"/>
      <c r="N2" s="899"/>
      <c r="O2" s="899"/>
      <c r="P2" s="899"/>
      <c r="Q2" s="899"/>
      <c r="R2" s="899"/>
      <c r="S2" s="899"/>
      <c r="T2" s="900"/>
      <c r="U2" s="900"/>
      <c r="V2" s="899"/>
      <c r="W2" s="899"/>
      <c r="X2" s="899"/>
      <c r="Y2" s="899"/>
      <c r="Z2" s="899"/>
      <c r="AA2" s="899"/>
      <c r="AB2" s="899"/>
      <c r="AG2" s="899"/>
      <c r="AH2" s="899"/>
      <c r="AI2" s="899"/>
      <c r="AJ2" s="899"/>
      <c r="AK2" s="899"/>
      <c r="AL2" s="899"/>
      <c r="AM2" s="899"/>
      <c r="AR2" s="899"/>
      <c r="AS2" s="900"/>
      <c r="AT2" s="900"/>
      <c r="AU2" s="900"/>
      <c r="AV2" s="899"/>
      <c r="AW2" s="899"/>
      <c r="AX2" s="899"/>
      <c r="AY2" s="899"/>
      <c r="AZ2" s="899"/>
      <c r="BA2" s="899"/>
      <c r="BB2" s="899"/>
    </row>
    <row r="3" spans="1:54" s="898" customFormat="1">
      <c r="C3" s="899"/>
      <c r="D3" s="899"/>
      <c r="E3" s="1174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900"/>
      <c r="U3" s="900"/>
      <c r="V3" s="899"/>
      <c r="W3" s="899"/>
      <c r="X3" s="899"/>
      <c r="Y3" s="899"/>
      <c r="Z3" s="899"/>
      <c r="AA3" s="899"/>
      <c r="AB3" s="899"/>
      <c r="AG3" s="899"/>
      <c r="AH3" s="899"/>
      <c r="AI3" s="899"/>
      <c r="AJ3" s="899"/>
      <c r="AK3" s="899"/>
      <c r="AL3" s="899"/>
      <c r="AM3" s="899"/>
      <c r="AR3" s="899"/>
      <c r="AS3" s="900"/>
      <c r="AT3" s="900"/>
      <c r="AU3" s="900"/>
      <c r="AV3" s="899"/>
      <c r="AW3" s="899"/>
      <c r="AX3" s="899"/>
      <c r="AY3" s="899"/>
      <c r="AZ3" s="899"/>
      <c r="BA3" s="899"/>
      <c r="BB3" s="899"/>
    </row>
    <row r="4" spans="1:54" s="897" customFormat="1">
      <c r="D4" s="897" t="s">
        <v>1642</v>
      </c>
      <c r="E4" s="1175"/>
    </row>
    <row r="5" spans="1:54" s="898" customFormat="1">
      <c r="C5" s="899"/>
      <c r="D5" s="900"/>
      <c r="E5" s="1174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899"/>
      <c r="W5" s="899"/>
      <c r="X5" s="899"/>
      <c r="Y5" s="899"/>
      <c r="Z5" s="899"/>
      <c r="AA5" s="899"/>
      <c r="AB5" s="899"/>
      <c r="AG5" s="899"/>
      <c r="AH5" s="899"/>
      <c r="AI5" s="899"/>
      <c r="AJ5" s="899"/>
      <c r="AK5" s="899"/>
      <c r="AL5" s="899"/>
      <c r="AM5" s="899"/>
      <c r="AR5" s="900"/>
      <c r="AS5" s="900"/>
      <c r="AT5" s="900"/>
      <c r="AU5" s="900"/>
      <c r="AV5" s="899"/>
      <c r="AW5" s="899"/>
      <c r="AX5" s="899"/>
      <c r="AY5" s="899"/>
      <c r="AZ5" s="899"/>
      <c r="BA5" s="899"/>
      <c r="BB5" s="899"/>
    </row>
    <row r="6" spans="1:54" s="898" customFormat="1">
      <c r="A6" s="898" t="s">
        <v>1643</v>
      </c>
      <c r="C6" s="899"/>
      <c r="D6" s="900"/>
      <c r="E6" s="1174"/>
      <c r="F6" s="900"/>
      <c r="G6" s="900"/>
      <c r="H6" s="900"/>
      <c r="I6" s="900"/>
      <c r="J6" s="900"/>
      <c r="K6" s="900"/>
      <c r="L6" s="900"/>
      <c r="M6" s="900"/>
      <c r="N6" s="900"/>
      <c r="O6" s="900"/>
      <c r="P6" s="900"/>
      <c r="Q6" s="900"/>
      <c r="R6" s="900"/>
      <c r="S6" s="900"/>
      <c r="T6" s="900"/>
      <c r="U6" s="900"/>
      <c r="V6" s="899"/>
      <c r="W6" s="899"/>
      <c r="X6" s="899"/>
      <c r="Y6" s="899"/>
      <c r="Z6" s="899"/>
      <c r="AA6" s="899"/>
      <c r="AB6" s="899"/>
      <c r="AG6" s="899"/>
      <c r="AH6" s="899"/>
      <c r="AI6" s="899"/>
      <c r="AJ6" s="899"/>
      <c r="AK6" s="899"/>
      <c r="AL6" s="899"/>
      <c r="AM6" s="899"/>
      <c r="AR6" s="900"/>
      <c r="AS6" s="900"/>
      <c r="AT6" s="900"/>
      <c r="AU6" s="900"/>
      <c r="AV6" s="899"/>
      <c r="AW6" s="899"/>
      <c r="AX6" s="899"/>
      <c r="AY6" s="899"/>
      <c r="AZ6" s="899"/>
      <c r="BA6" s="899"/>
      <c r="BB6" s="899"/>
    </row>
    <row r="7" spans="1:54">
      <c r="A7" s="2408" t="s">
        <v>372</v>
      </c>
      <c r="B7" s="2408" t="s">
        <v>373</v>
      </c>
      <c r="C7" s="2409" t="s">
        <v>1406</v>
      </c>
      <c r="D7" s="2410" t="s">
        <v>1483</v>
      </c>
      <c r="E7" s="2405" t="s">
        <v>1575</v>
      </c>
      <c r="F7" s="2375" t="s">
        <v>1573</v>
      </c>
      <c r="G7" s="2377"/>
      <c r="H7" s="2375" t="s">
        <v>1326</v>
      </c>
      <c r="I7" s="2376"/>
      <c r="J7" s="2376"/>
      <c r="K7" s="2376"/>
      <c r="L7" s="2376"/>
      <c r="M7" s="2376"/>
      <c r="N7" s="2376"/>
      <c r="O7" s="2376"/>
      <c r="P7" s="2376"/>
      <c r="Q7" s="2376"/>
      <c r="R7" s="2376"/>
      <c r="S7" s="2377"/>
      <c r="T7" s="2386" t="s">
        <v>833</v>
      </c>
    </row>
    <row r="8" spans="1:54">
      <c r="A8" s="2408"/>
      <c r="B8" s="2408"/>
      <c r="C8" s="2409"/>
      <c r="D8" s="2410"/>
      <c r="E8" s="2405"/>
      <c r="F8" s="1240" t="s">
        <v>989</v>
      </c>
      <c r="G8" s="1240" t="s">
        <v>990</v>
      </c>
      <c r="H8" s="1240" t="s">
        <v>1630</v>
      </c>
      <c r="I8" s="1240" t="s">
        <v>1631</v>
      </c>
      <c r="J8" s="1240" t="s">
        <v>1632</v>
      </c>
      <c r="K8" s="1240" t="s">
        <v>1633</v>
      </c>
      <c r="L8" s="1240" t="s">
        <v>1634</v>
      </c>
      <c r="M8" s="1240" t="s">
        <v>1635</v>
      </c>
      <c r="N8" s="1240" t="s">
        <v>1636</v>
      </c>
      <c r="O8" s="1240" t="s">
        <v>1637</v>
      </c>
      <c r="P8" s="1240" t="s">
        <v>1638</v>
      </c>
      <c r="Q8" s="1240" t="s">
        <v>1639</v>
      </c>
      <c r="R8" s="1240" t="s">
        <v>1640</v>
      </c>
      <c r="S8" s="1240" t="s">
        <v>1641</v>
      </c>
      <c r="T8" s="2387"/>
    </row>
    <row r="9" spans="1:54">
      <c r="A9" s="1079">
        <v>1</v>
      </c>
      <c r="B9" s="1080" t="s">
        <v>232</v>
      </c>
      <c r="C9" s="915"/>
      <c r="D9" s="916">
        <f>D10+D16+D17</f>
        <v>8887582629.3562737</v>
      </c>
      <c r="E9" s="1176">
        <f>'[85]PHONG TCKT'!F9</f>
        <v>9291709882.2876701</v>
      </c>
      <c r="F9" s="1190">
        <f>F10+F16+F17</f>
        <v>9708387495.6301365</v>
      </c>
      <c r="G9" s="1190">
        <f>G10+G16+G17</f>
        <v>9708387495.6301365</v>
      </c>
      <c r="H9" s="1190">
        <f t="shared" ref="H9:S9" si="0">H10+H16+H17</f>
        <v>3601180049.1849318</v>
      </c>
      <c r="I9" s="1190">
        <f t="shared" si="0"/>
        <v>702328767.12328768</v>
      </c>
      <c r="J9" s="1190">
        <f t="shared" si="0"/>
        <v>871232876.71232867</v>
      </c>
      <c r="K9" s="1190">
        <f t="shared" si="0"/>
        <v>366986301.36986303</v>
      </c>
      <c r="L9" s="1190">
        <f t="shared" si="0"/>
        <v>11917808.219178082</v>
      </c>
      <c r="M9" s="1190">
        <f t="shared" si="0"/>
        <v>702328767.12328768</v>
      </c>
      <c r="N9" s="1190">
        <f t="shared" si="0"/>
        <v>11917808.219178082</v>
      </c>
      <c r="O9" s="1190">
        <f t="shared" si="0"/>
        <v>11917808.219178082</v>
      </c>
      <c r="P9" s="1190">
        <f t="shared" si="0"/>
        <v>505068493.15068489</v>
      </c>
      <c r="Q9" s="1190">
        <f t="shared" si="0"/>
        <v>366986301.36986303</v>
      </c>
      <c r="R9" s="1190">
        <f t="shared" si="0"/>
        <v>11917808.219178082</v>
      </c>
      <c r="S9" s="1190">
        <f t="shared" si="0"/>
        <v>2544604706.7191782</v>
      </c>
      <c r="T9" s="1191"/>
    </row>
    <row r="10" spans="1:54" ht="14.4">
      <c r="A10" s="1068">
        <v>515</v>
      </c>
      <c r="B10" s="1069" t="s">
        <v>1646</v>
      </c>
      <c r="C10" s="1066">
        <f>7734.742995*10^6</f>
        <v>7734742995</v>
      </c>
      <c r="D10" s="763">
        <v>3146987397.2602739</v>
      </c>
      <c r="E10" s="1176">
        <f>'[82]DK2024 (11.24)'!$W$174</f>
        <v>5221340895</v>
      </c>
      <c r="F10" s="1192">
        <f>SUM(F11:F15)</f>
        <v>4746413698.6301365</v>
      </c>
      <c r="G10" s="1192">
        <f>SUM(G11:G15)</f>
        <v>4746413698.6301365</v>
      </c>
      <c r="H10" s="1192">
        <f t="shared" ref="H10:S10" si="1">SUM(H11:H15)</f>
        <v>1120193150.6849315</v>
      </c>
      <c r="I10" s="1192">
        <f t="shared" si="1"/>
        <v>702328767.12328768</v>
      </c>
      <c r="J10" s="1192">
        <f t="shared" si="1"/>
        <v>871232876.71232867</v>
      </c>
      <c r="K10" s="1192">
        <f t="shared" si="1"/>
        <v>366986301.36986303</v>
      </c>
      <c r="L10" s="1192">
        <f t="shared" si="1"/>
        <v>11917808.219178082</v>
      </c>
      <c r="M10" s="1192">
        <f t="shared" si="1"/>
        <v>702328767.12328768</v>
      </c>
      <c r="N10" s="1192">
        <f t="shared" si="1"/>
        <v>11917808.219178082</v>
      </c>
      <c r="O10" s="1192">
        <f t="shared" si="1"/>
        <v>11917808.219178082</v>
      </c>
      <c r="P10" s="1192">
        <f t="shared" si="1"/>
        <v>505068493.15068489</v>
      </c>
      <c r="Q10" s="1192">
        <f t="shared" si="1"/>
        <v>366986301.36986303</v>
      </c>
      <c r="R10" s="1192">
        <f t="shared" si="1"/>
        <v>11917808.219178082</v>
      </c>
      <c r="S10" s="1192">
        <f t="shared" si="1"/>
        <v>63617808.219178081</v>
      </c>
      <c r="T10" s="1126"/>
    </row>
    <row r="11" spans="1:54">
      <c r="A11" s="1070"/>
      <c r="B11" s="1071" t="s">
        <v>1647</v>
      </c>
      <c r="C11" s="1066"/>
      <c r="D11" s="1067"/>
      <c r="E11" s="1187"/>
      <c r="F11" s="1193">
        <f>SUM(H11:S11)</f>
        <v>0</v>
      </c>
      <c r="G11" s="1193">
        <f t="shared" ref="G11:G16" si="2">F11</f>
        <v>0</v>
      </c>
      <c r="H11" s="1193"/>
      <c r="I11" s="1193"/>
      <c r="J11" s="1193"/>
      <c r="K11" s="1193"/>
      <c r="L11" s="1193"/>
      <c r="M11" s="1193"/>
      <c r="N11" s="1193"/>
      <c r="O11" s="1193"/>
      <c r="P11" s="1193"/>
      <c r="Q11" s="1193"/>
      <c r="R11" s="1193"/>
      <c r="S11" s="1193"/>
      <c r="T11" s="1126"/>
    </row>
    <row r="12" spans="1:54">
      <c r="A12" s="1070"/>
      <c r="B12" s="1071" t="s">
        <v>1648</v>
      </c>
      <c r="C12" s="1066"/>
      <c r="D12" s="1067"/>
      <c r="E12" s="1187"/>
      <c r="F12" s="1194">
        <f t="shared" ref="F12:G17" si="3">SUM(H12:S12)</f>
        <v>143013698.630137</v>
      </c>
      <c r="G12" s="1193">
        <f t="shared" si="2"/>
        <v>143013698.630137</v>
      </c>
      <c r="H12" s="1194">
        <f>5000000000*2.9%/365*30</f>
        <v>11917808.219178082</v>
      </c>
      <c r="I12" s="1194">
        <f t="shared" ref="I12:S12" si="4">5000000000*2.9%/365*30</f>
        <v>11917808.219178082</v>
      </c>
      <c r="J12" s="1194">
        <f t="shared" si="4"/>
        <v>11917808.219178082</v>
      </c>
      <c r="K12" s="1194">
        <f t="shared" si="4"/>
        <v>11917808.219178082</v>
      </c>
      <c r="L12" s="1194">
        <f t="shared" si="4"/>
        <v>11917808.219178082</v>
      </c>
      <c r="M12" s="1194">
        <f t="shared" si="4"/>
        <v>11917808.219178082</v>
      </c>
      <c r="N12" s="1194">
        <f t="shared" si="4"/>
        <v>11917808.219178082</v>
      </c>
      <c r="O12" s="1194">
        <f t="shared" si="4"/>
        <v>11917808.219178082</v>
      </c>
      <c r="P12" s="1194">
        <f t="shared" si="4"/>
        <v>11917808.219178082</v>
      </c>
      <c r="Q12" s="1194">
        <f t="shared" si="4"/>
        <v>11917808.219178082</v>
      </c>
      <c r="R12" s="1194">
        <f t="shared" si="4"/>
        <v>11917808.219178082</v>
      </c>
      <c r="S12" s="1194">
        <f t="shared" si="4"/>
        <v>11917808.219178082</v>
      </c>
      <c r="T12" s="1126"/>
    </row>
    <row r="13" spans="1:54">
      <c r="A13" s="1070"/>
      <c r="B13" s="1071" t="s">
        <v>1649</v>
      </c>
      <c r="C13" s="1066"/>
      <c r="D13" s="1067"/>
      <c r="E13" s="1187"/>
      <c r="F13" s="1194">
        <f t="shared" si="3"/>
        <v>732328767.12328768</v>
      </c>
      <c r="G13" s="1193">
        <f t="shared" si="2"/>
        <v>732328767.12328768</v>
      </c>
      <c r="H13" s="1194">
        <f>45000000000*3.3%/365*90</f>
        <v>366164383.56164384</v>
      </c>
      <c r="I13" s="1194"/>
      <c r="J13" s="1194">
        <f>45000000000*3.3%/365*90</f>
        <v>366164383.56164384</v>
      </c>
      <c r="K13" s="1194"/>
      <c r="L13" s="1194"/>
      <c r="M13" s="1194"/>
      <c r="N13" s="1194"/>
      <c r="O13" s="1194"/>
      <c r="P13" s="1194"/>
      <c r="Q13" s="1194"/>
      <c r="R13" s="1194"/>
      <c r="S13" s="1194"/>
      <c r="T13" s="1126"/>
    </row>
    <row r="14" spans="1:54">
      <c r="A14" s="1070"/>
      <c r="B14" s="1071" t="s">
        <v>1650</v>
      </c>
      <c r="C14" s="1066"/>
      <c r="D14" s="1067"/>
      <c r="E14" s="1187"/>
      <c r="F14" s="1194">
        <f t="shared" si="3"/>
        <v>3767671232.8767118</v>
      </c>
      <c r="G14" s="1193">
        <f t="shared" si="2"/>
        <v>3767671232.8767118</v>
      </c>
      <c r="H14" s="1194">
        <f>35000000000*4%/365*180</f>
        <v>690410958.9041096</v>
      </c>
      <c r="I14" s="1194">
        <f>35000000000*4%/365*180</f>
        <v>690410958.9041096</v>
      </c>
      <c r="J14" s="1194">
        <f>25000000000*4%/365*180</f>
        <v>493150684.93150681</v>
      </c>
      <c r="K14" s="1194">
        <f>18000000000*4%/365*180</f>
        <v>355068493.15068495</v>
      </c>
      <c r="L14" s="1194"/>
      <c r="M14" s="1194">
        <f>35000000000*4%/365*180</f>
        <v>690410958.9041096</v>
      </c>
      <c r="N14" s="1194"/>
      <c r="O14" s="1194"/>
      <c r="P14" s="1194">
        <f>25000000000*4%/365*180</f>
        <v>493150684.93150681</v>
      </c>
      <c r="Q14" s="1194">
        <f>18000000000*4%/365*180</f>
        <v>355068493.15068495</v>
      </c>
      <c r="R14" s="1194"/>
      <c r="S14" s="1194"/>
      <c r="T14" s="1126"/>
    </row>
    <row r="15" spans="1:54">
      <c r="A15" s="1070"/>
      <c r="B15" s="1071" t="s">
        <v>1651</v>
      </c>
      <c r="C15" s="1066"/>
      <c r="D15" s="1067"/>
      <c r="E15" s="1187"/>
      <c r="F15" s="1194">
        <f t="shared" si="3"/>
        <v>103400000</v>
      </c>
      <c r="G15" s="1193">
        <f t="shared" si="2"/>
        <v>103400000</v>
      </c>
      <c r="H15" s="1194">
        <f>1100000000*4.7%*365/365</f>
        <v>51700000</v>
      </c>
      <c r="I15" s="1194"/>
      <c r="J15" s="1194"/>
      <c r="K15" s="1194"/>
      <c r="L15" s="1194"/>
      <c r="M15" s="1194"/>
      <c r="N15" s="1194"/>
      <c r="O15" s="1194"/>
      <c r="P15" s="1194"/>
      <c r="Q15" s="1194"/>
      <c r="R15" s="1194"/>
      <c r="S15" s="1194">
        <f>1100000000*4.7%*365/365</f>
        <v>51700000</v>
      </c>
      <c r="T15" s="1126"/>
    </row>
    <row r="16" spans="1:54" ht="14.4">
      <c r="A16" s="1068">
        <v>5152</v>
      </c>
      <c r="B16" s="1069" t="s">
        <v>1652</v>
      </c>
      <c r="C16" s="1066"/>
      <c r="D16" s="763">
        <v>5500595232.0960007</v>
      </c>
      <c r="E16" s="1176">
        <f>'[82]DK2024 (11.24)'!$W$178</f>
        <v>3255377214</v>
      </c>
      <c r="F16" s="1996">
        <f>SUM(H16:S16)</f>
        <v>4961973797</v>
      </c>
      <c r="G16" s="1996">
        <f t="shared" si="2"/>
        <v>4961973797</v>
      </c>
      <c r="H16" s="1996">
        <f>4961973797/2</f>
        <v>2480986898.5</v>
      </c>
      <c r="I16" s="1996"/>
      <c r="J16" s="1996"/>
      <c r="K16" s="1996"/>
      <c r="L16" s="1996"/>
      <c r="M16" s="1996"/>
      <c r="N16" s="1996"/>
      <c r="O16" s="1996"/>
      <c r="P16" s="1996"/>
      <c r="Q16" s="1996"/>
      <c r="R16" s="1996"/>
      <c r="S16" s="1996">
        <v>2480986898.5</v>
      </c>
      <c r="T16" s="1126"/>
    </row>
    <row r="17" spans="1:20" ht="15.6">
      <c r="A17" s="1068">
        <v>5153</v>
      </c>
      <c r="B17" s="1069" t="s">
        <v>1653</v>
      </c>
      <c r="C17" s="675">
        <f>1412.747068*10^6</f>
        <v>1412747068</v>
      </c>
      <c r="D17" s="763">
        <v>240000000</v>
      </c>
      <c r="E17" s="1176">
        <f>'[82]DK2024 (11.24)'!$W$179</f>
        <v>1505340900</v>
      </c>
      <c r="F17" s="1192">
        <f t="shared" si="3"/>
        <v>0</v>
      </c>
      <c r="G17" s="1192">
        <f t="shared" si="3"/>
        <v>0</v>
      </c>
      <c r="H17" s="1192"/>
      <c r="I17" s="1192"/>
      <c r="J17" s="1192"/>
      <c r="K17" s="1192"/>
      <c r="L17" s="1192"/>
      <c r="M17" s="1192"/>
      <c r="N17" s="1192"/>
      <c r="O17" s="1192"/>
      <c r="P17" s="1192"/>
      <c r="Q17" s="1192"/>
      <c r="R17" s="1192"/>
      <c r="S17" s="1192"/>
      <c r="T17" s="1126"/>
    </row>
    <row r="18" spans="1:20">
      <c r="A18" s="2032">
        <v>711</v>
      </c>
      <c r="B18" s="1065" t="s">
        <v>236</v>
      </c>
      <c r="C18" s="1066"/>
      <c r="D18" s="2161">
        <v>3000000000</v>
      </c>
      <c r="E18" s="1176">
        <f>'[82]DK2024 (11.24)'!$W$187</f>
        <v>2995191409</v>
      </c>
      <c r="F18" s="1212">
        <f>SUM(F19:F20)</f>
        <v>300000000</v>
      </c>
      <c r="G18" s="1212">
        <f>SUM(G19:G20)</f>
        <v>300000000</v>
      </c>
      <c r="H18" s="1195">
        <f t="shared" ref="H18:S18" si="5">SUM(H19:H20)</f>
        <v>0</v>
      </c>
      <c r="I18" s="1195">
        <f t="shared" si="5"/>
        <v>0</v>
      </c>
      <c r="J18" s="1195">
        <f t="shared" si="5"/>
        <v>0</v>
      </c>
      <c r="K18" s="1195">
        <f t="shared" si="5"/>
        <v>0</v>
      </c>
      <c r="L18" s="1195">
        <f t="shared" si="5"/>
        <v>0</v>
      </c>
      <c r="M18" s="1195">
        <f t="shared" si="5"/>
        <v>0</v>
      </c>
      <c r="N18" s="1195">
        <f t="shared" si="5"/>
        <v>0</v>
      </c>
      <c r="O18" s="1195">
        <f t="shared" si="5"/>
        <v>300000000</v>
      </c>
      <c r="P18" s="1195">
        <f t="shared" si="5"/>
        <v>0</v>
      </c>
      <c r="Q18" s="1195">
        <f t="shared" si="5"/>
        <v>0</v>
      </c>
      <c r="R18" s="1195">
        <f t="shared" si="5"/>
        <v>0</v>
      </c>
      <c r="S18" s="1195">
        <f t="shared" si="5"/>
        <v>0</v>
      </c>
      <c r="T18" s="1126"/>
    </row>
    <row r="19" spans="1:20">
      <c r="A19" s="1070"/>
      <c r="B19" s="1071" t="s">
        <v>1654</v>
      </c>
      <c r="C19" s="1066"/>
      <c r="D19" s="2162">
        <v>3000000000</v>
      </c>
      <c r="E19" s="1187">
        <v>2995191409</v>
      </c>
      <c r="F19" s="1211">
        <f>SUM(H19:S19)</f>
        <v>300000000</v>
      </c>
      <c r="G19" s="1211">
        <f>F19</f>
        <v>300000000</v>
      </c>
      <c r="H19" s="1194"/>
      <c r="I19" s="1194"/>
      <c r="J19" s="1194"/>
      <c r="K19" s="1194"/>
      <c r="L19" s="1194"/>
      <c r="M19" s="1194"/>
      <c r="N19" s="1194"/>
      <c r="O19" s="1211">
        <v>300000000</v>
      </c>
      <c r="P19" s="1194"/>
      <c r="Q19" s="1194"/>
      <c r="R19" s="1194"/>
      <c r="S19" s="1194"/>
      <c r="T19" s="1126"/>
    </row>
    <row r="20" spans="1:20">
      <c r="A20" s="1070"/>
      <c r="B20" s="1071" t="s">
        <v>1287</v>
      </c>
      <c r="C20" s="1066"/>
      <c r="D20" s="2163"/>
      <c r="E20" s="1187"/>
      <c r="F20" s="1194">
        <f>SUM(H20:S20)</f>
        <v>0</v>
      </c>
      <c r="G20" s="1194">
        <f>F20</f>
        <v>0</v>
      </c>
      <c r="H20" s="1194"/>
      <c r="I20" s="1194"/>
      <c r="J20" s="1194"/>
      <c r="K20" s="1194"/>
      <c r="L20" s="1194"/>
      <c r="M20" s="1194"/>
      <c r="N20" s="1194"/>
      <c r="O20" s="1194"/>
      <c r="P20" s="1194"/>
      <c r="Q20" s="1194"/>
      <c r="R20" s="1194"/>
      <c r="S20" s="1194"/>
      <c r="T20" s="1126"/>
    </row>
    <row r="21" spans="1:20" s="765" customFormat="1">
      <c r="A21" s="761">
        <v>2</v>
      </c>
      <c r="B21" s="762" t="s">
        <v>187</v>
      </c>
      <c r="C21" s="763">
        <f>C22+C30</f>
        <v>30879606460.333336</v>
      </c>
      <c r="D21" s="763">
        <f>D22+D30</f>
        <v>36817631072</v>
      </c>
      <c r="E21" s="1195">
        <f t="shared" ref="E21:S21" si="6">E22+E30</f>
        <v>28341858514</v>
      </c>
      <c r="F21" s="1195">
        <f t="shared" si="6"/>
        <v>30711164089.42857</v>
      </c>
      <c r="G21" s="1195">
        <f t="shared" si="6"/>
        <v>30711164089.42857</v>
      </c>
      <c r="H21" s="1195">
        <f t="shared" si="6"/>
        <v>2372905951.7142859</v>
      </c>
      <c r="I21" s="1195">
        <f t="shared" si="6"/>
        <v>2372905954.7142859</v>
      </c>
      <c r="J21" s="1195">
        <f t="shared" si="6"/>
        <v>2372905951.7142859</v>
      </c>
      <c r="K21" s="1195">
        <f t="shared" si="6"/>
        <v>2372905954.7142859</v>
      </c>
      <c r="L21" s="1195">
        <f t="shared" si="6"/>
        <v>2372905952.7142859</v>
      </c>
      <c r="M21" s="1195">
        <f t="shared" si="6"/>
        <v>2372905954.7142859</v>
      </c>
      <c r="N21" s="1195">
        <f t="shared" si="6"/>
        <v>2384215476.5238094</v>
      </c>
      <c r="O21" s="1195">
        <f t="shared" si="6"/>
        <v>2367761878.5238094</v>
      </c>
      <c r="P21" s="1195">
        <f t="shared" si="6"/>
        <v>2367761878.5238094</v>
      </c>
      <c r="Q21" s="1195">
        <f t="shared" si="6"/>
        <v>3120146378.5238094</v>
      </c>
      <c r="R21" s="1195">
        <f t="shared" si="6"/>
        <v>3117646378.5238094</v>
      </c>
      <c r="S21" s="1195">
        <f t="shared" si="6"/>
        <v>3116196378.5238094</v>
      </c>
      <c r="T21" s="905"/>
    </row>
    <row r="22" spans="1:20" s="765" customFormat="1" ht="14.4">
      <c r="A22" s="1068">
        <v>62741</v>
      </c>
      <c r="B22" s="1069" t="s">
        <v>1655</v>
      </c>
      <c r="C22" s="763">
        <v>30504369373.333336</v>
      </c>
      <c r="D22" s="763">
        <f t="shared" ref="D22:S22" si="7">SUM(D23:D29)</f>
        <v>36482778085</v>
      </c>
      <c r="E22" s="763">
        <f>'[82]DK2024 (11.24)'!$W$40</f>
        <v>27922083521</v>
      </c>
      <c r="F22" s="1192">
        <f>SUM(F23:F29)</f>
        <v>30078976110</v>
      </c>
      <c r="G22" s="1192">
        <f t="shared" si="7"/>
        <v>30078976110</v>
      </c>
      <c r="H22" s="1192">
        <f t="shared" si="7"/>
        <v>2325340882</v>
      </c>
      <c r="I22" s="1192">
        <f t="shared" si="7"/>
        <v>2325340885</v>
      </c>
      <c r="J22" s="1192">
        <f t="shared" si="7"/>
        <v>2325340882</v>
      </c>
      <c r="K22" s="1192">
        <f t="shared" si="7"/>
        <v>2325340885</v>
      </c>
      <c r="L22" s="1192">
        <f t="shared" si="7"/>
        <v>2325340883</v>
      </c>
      <c r="M22" s="1192">
        <f t="shared" si="7"/>
        <v>2325340885</v>
      </c>
      <c r="N22" s="1192">
        <f t="shared" si="7"/>
        <v>2325340883</v>
      </c>
      <c r="O22" s="1192">
        <f t="shared" si="7"/>
        <v>2308887285</v>
      </c>
      <c r="P22" s="1192">
        <f t="shared" si="7"/>
        <v>2308887285</v>
      </c>
      <c r="Q22" s="1192">
        <f t="shared" si="7"/>
        <v>3061271785</v>
      </c>
      <c r="R22" s="1192">
        <f t="shared" si="7"/>
        <v>3061271785</v>
      </c>
      <c r="S22" s="1192">
        <f t="shared" si="7"/>
        <v>3061271785</v>
      </c>
      <c r="T22" s="905"/>
    </row>
    <row r="23" spans="1:20" s="778" customFormat="1">
      <c r="A23" s="777"/>
      <c r="B23" s="1071" t="s">
        <v>1658</v>
      </c>
      <c r="C23" s="1214"/>
      <c r="D23" s="1294">
        <f>'dulieu phan bo'!S21</f>
        <v>8864653920</v>
      </c>
      <c r="E23" s="1187"/>
      <c r="F23" s="1194">
        <f t="shared" ref="F23:F29" si="8">SUM(H23:S23)</f>
        <v>8864653928</v>
      </c>
      <c r="G23" s="1245">
        <f t="shared" ref="G23:G29" si="9">F23</f>
        <v>8864653928</v>
      </c>
      <c r="H23" s="1194">
        <v>738721160</v>
      </c>
      <c r="I23" s="1194">
        <v>738721161</v>
      </c>
      <c r="J23" s="1194">
        <v>738721160</v>
      </c>
      <c r="K23" s="1194">
        <v>738721161</v>
      </c>
      <c r="L23" s="1194">
        <v>738721160</v>
      </c>
      <c r="M23" s="1194">
        <v>738721161</v>
      </c>
      <c r="N23" s="1194">
        <v>738721160</v>
      </c>
      <c r="O23" s="1194">
        <v>738721161</v>
      </c>
      <c r="P23" s="1194">
        <v>738721161</v>
      </c>
      <c r="Q23" s="1194">
        <v>738721161</v>
      </c>
      <c r="R23" s="1194">
        <v>738721161</v>
      </c>
      <c r="S23" s="1194">
        <v>738721161</v>
      </c>
      <c r="T23" s="905"/>
    </row>
    <row r="24" spans="1:20" s="778" customFormat="1">
      <c r="A24" s="777"/>
      <c r="B24" s="1071" t="s">
        <v>1659</v>
      </c>
      <c r="C24" s="1214"/>
      <c r="D24" s="1294">
        <f>'dulieu phan bo'!S22</f>
        <v>9072983412</v>
      </c>
      <c r="E24" s="1187"/>
      <c r="F24" s="1194">
        <f t="shared" si="8"/>
        <v>9072983414</v>
      </c>
      <c r="G24" s="1245">
        <f t="shared" si="9"/>
        <v>9072983414</v>
      </c>
      <c r="H24" s="1194">
        <v>756081951</v>
      </c>
      <c r="I24" s="1194">
        <v>756081951</v>
      </c>
      <c r="J24" s="1194">
        <v>756081951</v>
      </c>
      <c r="K24" s="1194">
        <v>756081951</v>
      </c>
      <c r="L24" s="1194">
        <v>756081952</v>
      </c>
      <c r="M24" s="1194">
        <v>756081951</v>
      </c>
      <c r="N24" s="1194">
        <v>756081952</v>
      </c>
      <c r="O24" s="1194">
        <v>756081951</v>
      </c>
      <c r="P24" s="1194">
        <v>756081951</v>
      </c>
      <c r="Q24" s="1194">
        <v>756081951</v>
      </c>
      <c r="R24" s="1194">
        <v>756081951</v>
      </c>
      <c r="S24" s="1194">
        <v>756081951</v>
      </c>
      <c r="T24" s="905"/>
    </row>
    <row r="25" spans="1:20" s="778" customFormat="1">
      <c r="A25" s="777"/>
      <c r="B25" s="1071" t="s">
        <v>1660</v>
      </c>
      <c r="C25" s="1214"/>
      <c r="D25" s="1294">
        <f>'dulieu phan bo'!S23</f>
        <v>9728672785</v>
      </c>
      <c r="E25" s="1187"/>
      <c r="F25" s="1194">
        <f t="shared" si="8"/>
        <v>9728672784</v>
      </c>
      <c r="G25" s="1245">
        <f t="shared" si="9"/>
        <v>9728672784</v>
      </c>
      <c r="H25" s="1194">
        <v>810722732</v>
      </c>
      <c r="I25" s="1194">
        <v>810722732</v>
      </c>
      <c r="J25" s="1194">
        <v>810722732</v>
      </c>
      <c r="K25" s="1194">
        <v>810722732</v>
      </c>
      <c r="L25" s="1194">
        <v>810722732</v>
      </c>
      <c r="M25" s="1194">
        <v>810722732</v>
      </c>
      <c r="N25" s="1194">
        <v>810722732</v>
      </c>
      <c r="O25" s="1194">
        <v>810722732</v>
      </c>
      <c r="P25" s="1194">
        <v>810722732</v>
      </c>
      <c r="Q25" s="1194">
        <v>810722732</v>
      </c>
      <c r="R25" s="1194">
        <v>810722732</v>
      </c>
      <c r="S25" s="1194">
        <v>810722732</v>
      </c>
      <c r="T25" s="905"/>
    </row>
    <row r="26" spans="1:20" s="778" customFormat="1">
      <c r="A26" s="777"/>
      <c r="B26" s="1071" t="s">
        <v>1661</v>
      </c>
      <c r="C26" s="1214">
        <v>0</v>
      </c>
      <c r="D26" s="1294">
        <v>2262500000</v>
      </c>
      <c r="E26" s="1187"/>
      <c r="F26" s="1211">
        <f t="shared" si="8"/>
        <v>2257153500</v>
      </c>
      <c r="G26" s="1245">
        <f t="shared" si="9"/>
        <v>2257153500</v>
      </c>
      <c r="H26" s="1211"/>
      <c r="I26" s="1211"/>
      <c r="J26" s="1211"/>
      <c r="K26" s="1211"/>
      <c r="L26" s="1211"/>
      <c r="M26" s="1211"/>
      <c r="N26" s="1211"/>
      <c r="O26" s="1211"/>
      <c r="P26" s="1211"/>
      <c r="Q26" s="1211">
        <v>752384500</v>
      </c>
      <c r="R26" s="1211">
        <v>752384500</v>
      </c>
      <c r="S26" s="1211">
        <v>752384500</v>
      </c>
      <c r="T26" s="905"/>
    </row>
    <row r="27" spans="1:20" s="778" customFormat="1" ht="14.4">
      <c r="A27" s="777"/>
      <c r="B27" s="544" t="s">
        <v>1657</v>
      </c>
      <c r="C27" s="1214"/>
      <c r="D27" s="1294">
        <v>6316187500</v>
      </c>
      <c r="E27" s="1187"/>
      <c r="F27" s="1192"/>
      <c r="G27" s="1245">
        <f>F27</f>
        <v>0</v>
      </c>
      <c r="H27" s="1192"/>
      <c r="I27" s="1192"/>
      <c r="J27" s="1192"/>
      <c r="K27" s="1192"/>
      <c r="L27" s="1192"/>
      <c r="M27" s="1192"/>
      <c r="N27" s="1192"/>
      <c r="O27" s="1192"/>
      <c r="P27" s="1192"/>
      <c r="Q27" s="1192"/>
      <c r="R27" s="1192"/>
      <c r="S27" s="1192"/>
      <c r="T27" s="905"/>
    </row>
    <row r="28" spans="1:20" s="778" customFormat="1">
      <c r="A28" s="777"/>
      <c r="B28" s="1071" t="s">
        <v>1662</v>
      </c>
      <c r="C28" s="1214"/>
      <c r="D28" s="1294">
        <f>'dulieu phan bo'!S24</f>
        <v>197443188</v>
      </c>
      <c r="E28" s="1187"/>
      <c r="F28" s="1194">
        <f t="shared" si="8"/>
        <v>115175196</v>
      </c>
      <c r="G28" s="1245">
        <f t="shared" si="9"/>
        <v>115175196</v>
      </c>
      <c r="H28" s="1194">
        <v>16453599</v>
      </c>
      <c r="I28" s="1194">
        <v>16453600</v>
      </c>
      <c r="J28" s="1194">
        <v>16453599</v>
      </c>
      <c r="K28" s="1194">
        <v>16453600</v>
      </c>
      <c r="L28" s="1194">
        <v>16453599</v>
      </c>
      <c r="M28" s="1194">
        <v>16453600</v>
      </c>
      <c r="N28" s="1194">
        <v>16453599</v>
      </c>
      <c r="O28" s="1194"/>
      <c r="P28" s="1194"/>
      <c r="Q28" s="1194"/>
      <c r="R28" s="1194"/>
      <c r="S28" s="1194"/>
      <c r="T28" s="905"/>
    </row>
    <row r="29" spans="1:20" s="778" customFormat="1">
      <c r="A29" s="777"/>
      <c r="B29" s="1071" t="s">
        <v>1663</v>
      </c>
      <c r="C29" s="1214"/>
      <c r="D29" s="1294">
        <f>'dulieu phan bo'!S25</f>
        <v>40337280</v>
      </c>
      <c r="E29" s="1187"/>
      <c r="F29" s="1194">
        <f t="shared" si="8"/>
        <v>40337288</v>
      </c>
      <c r="G29" s="1245">
        <f t="shared" si="9"/>
        <v>40337288</v>
      </c>
      <c r="H29" s="1194">
        <v>3361440</v>
      </c>
      <c r="I29" s="1194">
        <v>3361441</v>
      </c>
      <c r="J29" s="1194">
        <v>3361440</v>
      </c>
      <c r="K29" s="1194">
        <v>3361441</v>
      </c>
      <c r="L29" s="1194">
        <v>3361440</v>
      </c>
      <c r="M29" s="1194">
        <v>3361441</v>
      </c>
      <c r="N29" s="1194">
        <v>3361440</v>
      </c>
      <c r="O29" s="1194">
        <v>3361441</v>
      </c>
      <c r="P29" s="1194">
        <v>3361441</v>
      </c>
      <c r="Q29" s="1194">
        <v>3361441</v>
      </c>
      <c r="R29" s="1194">
        <v>3361441</v>
      </c>
      <c r="S29" s="1194">
        <v>3361441</v>
      </c>
      <c r="T29" s="905"/>
    </row>
    <row r="30" spans="1:20" ht="14.4">
      <c r="A30" s="1068">
        <v>6424</v>
      </c>
      <c r="B30" s="1069" t="s">
        <v>1656</v>
      </c>
      <c r="C30" s="763">
        <v>375237087</v>
      </c>
      <c r="D30" s="780">
        <f>SUM(D31:D40)</f>
        <v>334852987</v>
      </c>
      <c r="E30" s="780">
        <f>'[82]DK2024 (11.24)'!$W$44</f>
        <v>419774993</v>
      </c>
      <c r="F30" s="1192">
        <f>SUM(F31:F41)</f>
        <v>632187979.42857134</v>
      </c>
      <c r="G30" s="1192">
        <f>SUM(G31:G41)</f>
        <v>632187979.42857134</v>
      </c>
      <c r="H30" s="1192">
        <f>SUM(H31:H41)</f>
        <v>47565069.714285716</v>
      </c>
      <c r="I30" s="1192">
        <f t="shared" ref="I30:S30" si="10">SUM(I31:I41)</f>
        <v>47565069.714285716</v>
      </c>
      <c r="J30" s="1192">
        <f t="shared" si="10"/>
        <v>47565069.714285716</v>
      </c>
      <c r="K30" s="1192">
        <f t="shared" si="10"/>
        <v>47565069.714285716</v>
      </c>
      <c r="L30" s="1192">
        <f t="shared" si="10"/>
        <v>47565069.714285716</v>
      </c>
      <c r="M30" s="1192">
        <f t="shared" si="10"/>
        <v>47565069.714285716</v>
      </c>
      <c r="N30" s="1192">
        <f t="shared" si="10"/>
        <v>58874593.523809522</v>
      </c>
      <c r="O30" s="1192">
        <f t="shared" si="10"/>
        <v>58874593.523809522</v>
      </c>
      <c r="P30" s="1192">
        <f t="shared" si="10"/>
        <v>58874593.523809522</v>
      </c>
      <c r="Q30" s="1192">
        <f t="shared" si="10"/>
        <v>58874593.523809522</v>
      </c>
      <c r="R30" s="1192">
        <f t="shared" si="10"/>
        <v>56374593.523809522</v>
      </c>
      <c r="S30" s="1192">
        <f t="shared" si="10"/>
        <v>54924593.523809522</v>
      </c>
      <c r="T30" s="905"/>
    </row>
    <row r="31" spans="1:20">
      <c r="A31" s="766"/>
      <c r="B31" s="1071" t="s">
        <v>759</v>
      </c>
      <c r="C31" s="767"/>
      <c r="D31" s="776">
        <f>'dulieu phan bo'!S36</f>
        <v>156310000</v>
      </c>
      <c r="E31" s="1178"/>
      <c r="F31" s="1194">
        <f t="shared" ref="F31:F41" si="11">SUM(H31:S31)</f>
        <v>150000000</v>
      </c>
      <c r="G31" s="1194">
        <f>F31</f>
        <v>150000000</v>
      </c>
      <c r="H31" s="1194">
        <v>12500000</v>
      </c>
      <c r="I31" s="1194">
        <v>12500000</v>
      </c>
      <c r="J31" s="1194">
        <v>12500000</v>
      </c>
      <c r="K31" s="1194">
        <v>12500000</v>
      </c>
      <c r="L31" s="1194">
        <v>12500000</v>
      </c>
      <c r="M31" s="1194">
        <v>12500000</v>
      </c>
      <c r="N31" s="1194">
        <v>12500000</v>
      </c>
      <c r="O31" s="1194">
        <v>12500000</v>
      </c>
      <c r="P31" s="1194">
        <v>12500000</v>
      </c>
      <c r="Q31" s="1194">
        <v>12500000</v>
      </c>
      <c r="R31" s="1194">
        <v>12500000</v>
      </c>
      <c r="S31" s="1194">
        <v>12500000</v>
      </c>
      <c r="T31" s="905"/>
    </row>
    <row r="32" spans="1:20">
      <c r="A32" s="766"/>
      <c r="B32" s="1072" t="s">
        <v>1399</v>
      </c>
      <c r="C32" s="767"/>
      <c r="D32" s="776">
        <f>'dulieu phan bo'!S39</f>
        <v>30000000</v>
      </c>
      <c r="E32" s="1178"/>
      <c r="F32" s="1196">
        <f t="shared" si="11"/>
        <v>25000000</v>
      </c>
      <c r="G32" s="1196">
        <f t="shared" ref="G32:G40" si="12">F32</f>
        <v>25000000</v>
      </c>
      <c r="H32" s="1196">
        <v>2500000</v>
      </c>
      <c r="I32" s="1196">
        <v>2500000</v>
      </c>
      <c r="J32" s="1196">
        <v>2500000</v>
      </c>
      <c r="K32" s="1196">
        <v>2500000</v>
      </c>
      <c r="L32" s="1196">
        <v>2500000</v>
      </c>
      <c r="M32" s="1196">
        <v>2500000</v>
      </c>
      <c r="N32" s="1196">
        <v>2500000</v>
      </c>
      <c r="O32" s="1196">
        <v>2500000</v>
      </c>
      <c r="P32" s="1196">
        <v>2500000</v>
      </c>
      <c r="Q32" s="1196">
        <v>2500000</v>
      </c>
      <c r="R32" s="1196"/>
      <c r="S32" s="1196"/>
      <c r="T32" s="905"/>
    </row>
    <row r="33" spans="1:20">
      <c r="A33" s="766"/>
      <c r="B33" s="1072" t="s">
        <v>1697</v>
      </c>
      <c r="C33" s="767"/>
      <c r="D33" s="776"/>
      <c r="E33" s="1178"/>
      <c r="F33" s="1196">
        <f t="shared" si="11"/>
        <v>34833336</v>
      </c>
      <c r="G33" s="1196">
        <f t="shared" si="12"/>
        <v>34833336</v>
      </c>
      <c r="H33" s="1196">
        <v>2902778</v>
      </c>
      <c r="I33" s="1196">
        <v>2902778</v>
      </c>
      <c r="J33" s="1196">
        <v>2902778</v>
      </c>
      <c r="K33" s="1196">
        <v>2902778</v>
      </c>
      <c r="L33" s="1196">
        <v>2902778</v>
      </c>
      <c r="M33" s="1196">
        <v>2902778</v>
      </c>
      <c r="N33" s="1196">
        <v>2902778</v>
      </c>
      <c r="O33" s="1196">
        <v>2902778</v>
      </c>
      <c r="P33" s="1196">
        <v>2902778</v>
      </c>
      <c r="Q33" s="1196">
        <v>2902778</v>
      </c>
      <c r="R33" s="1196">
        <v>2902778</v>
      </c>
      <c r="S33" s="1196">
        <v>2902778</v>
      </c>
      <c r="T33" s="905"/>
    </row>
    <row r="34" spans="1:20">
      <c r="A34" s="766"/>
      <c r="B34" s="1072" t="s">
        <v>1400</v>
      </c>
      <c r="C34" s="767"/>
      <c r="D34" s="776">
        <f>'dulieu phan bo'!S40</f>
        <v>17400000</v>
      </c>
      <c r="E34" s="1178"/>
      <c r="F34" s="1196">
        <f t="shared" si="11"/>
        <v>15950000</v>
      </c>
      <c r="G34" s="1196">
        <f t="shared" si="12"/>
        <v>15950000</v>
      </c>
      <c r="H34" s="1196">
        <v>1450000</v>
      </c>
      <c r="I34" s="1196">
        <v>1450000</v>
      </c>
      <c r="J34" s="1196">
        <v>1450000</v>
      </c>
      <c r="K34" s="1196">
        <v>1450000</v>
      </c>
      <c r="L34" s="1196">
        <v>1450000</v>
      </c>
      <c r="M34" s="1196">
        <v>1450000</v>
      </c>
      <c r="N34" s="1196">
        <v>1450000</v>
      </c>
      <c r="O34" s="1196">
        <v>1450000</v>
      </c>
      <c r="P34" s="1196">
        <v>1450000</v>
      </c>
      <c r="Q34" s="1196">
        <v>1450000</v>
      </c>
      <c r="R34" s="1196">
        <v>1450000</v>
      </c>
      <c r="S34" s="1196"/>
      <c r="T34" s="905"/>
    </row>
    <row r="35" spans="1:20">
      <c r="A35" s="766"/>
      <c r="B35" s="1072" t="s">
        <v>1698</v>
      </c>
      <c r="C35" s="767"/>
      <c r="D35" s="776"/>
      <c r="E35" s="1178"/>
      <c r="F35" s="1196">
        <f t="shared" si="11"/>
        <v>20966664</v>
      </c>
      <c r="G35" s="1196">
        <f t="shared" si="12"/>
        <v>20966664</v>
      </c>
      <c r="H35" s="1196">
        <v>1747222</v>
      </c>
      <c r="I35" s="1196">
        <v>1747222</v>
      </c>
      <c r="J35" s="1196">
        <v>1747222</v>
      </c>
      <c r="K35" s="1196">
        <v>1747222</v>
      </c>
      <c r="L35" s="1196">
        <v>1747222</v>
      </c>
      <c r="M35" s="1196">
        <v>1747222</v>
      </c>
      <c r="N35" s="1196">
        <v>1747222</v>
      </c>
      <c r="O35" s="1196">
        <v>1747222</v>
      </c>
      <c r="P35" s="1196">
        <v>1747222</v>
      </c>
      <c r="Q35" s="1196">
        <v>1747222</v>
      </c>
      <c r="R35" s="1196">
        <v>1747222</v>
      </c>
      <c r="S35" s="1196">
        <v>1747222</v>
      </c>
      <c r="T35" s="905"/>
    </row>
    <row r="36" spans="1:20">
      <c r="A36" s="766"/>
      <c r="B36" s="1072" t="s">
        <v>1699</v>
      </c>
      <c r="C36" s="767"/>
      <c r="D36" s="776"/>
      <c r="E36" s="1178"/>
      <c r="F36" s="1196">
        <f t="shared" si="11"/>
        <v>11666664</v>
      </c>
      <c r="G36" s="1196">
        <f t="shared" si="12"/>
        <v>11666664</v>
      </c>
      <c r="H36" s="1196">
        <v>972222</v>
      </c>
      <c r="I36" s="1196">
        <v>972222</v>
      </c>
      <c r="J36" s="1196">
        <v>972222</v>
      </c>
      <c r="K36" s="1196">
        <v>972222</v>
      </c>
      <c r="L36" s="1196">
        <v>972222</v>
      </c>
      <c r="M36" s="1196">
        <v>972222</v>
      </c>
      <c r="N36" s="1196">
        <v>972222</v>
      </c>
      <c r="O36" s="1196">
        <v>972222</v>
      </c>
      <c r="P36" s="1196">
        <v>972222</v>
      </c>
      <c r="Q36" s="1196">
        <v>972222</v>
      </c>
      <c r="R36" s="1196">
        <v>972222</v>
      </c>
      <c r="S36" s="1196">
        <v>972222</v>
      </c>
      <c r="T36" s="905"/>
    </row>
    <row r="37" spans="1:20">
      <c r="A37" s="766"/>
      <c r="B37" s="1072" t="s">
        <v>1424</v>
      </c>
      <c r="C37" s="767"/>
      <c r="D37" s="776">
        <f>'dulieu phan bo'!S41</f>
        <v>131142987</v>
      </c>
      <c r="E37" s="1178"/>
      <c r="F37" s="1196">
        <f t="shared" si="11"/>
        <v>131149416</v>
      </c>
      <c r="G37" s="1196">
        <f t="shared" si="12"/>
        <v>131149416</v>
      </c>
      <c r="H37" s="1196">
        <v>10929118</v>
      </c>
      <c r="I37" s="1196">
        <v>10929118</v>
      </c>
      <c r="J37" s="1196">
        <v>10929118</v>
      </c>
      <c r="K37" s="1196">
        <v>10929118</v>
      </c>
      <c r="L37" s="1196">
        <v>10929118</v>
      </c>
      <c r="M37" s="1196">
        <v>10929118</v>
      </c>
      <c r="N37" s="1196">
        <v>10929118</v>
      </c>
      <c r="O37" s="1196">
        <v>10929118</v>
      </c>
      <c r="P37" s="1196">
        <v>10929118</v>
      </c>
      <c r="Q37" s="1196">
        <v>10929118</v>
      </c>
      <c r="R37" s="1196">
        <v>10929118</v>
      </c>
      <c r="S37" s="1196">
        <v>10929118</v>
      </c>
      <c r="T37" s="905"/>
    </row>
    <row r="38" spans="1:20">
      <c r="A38" s="766"/>
      <c r="B38" s="1072" t="s">
        <v>1700</v>
      </c>
      <c r="C38" s="767"/>
      <c r="D38" s="776"/>
      <c r="E38" s="1178"/>
      <c r="F38" s="1196">
        <f t="shared" si="11"/>
        <v>29693328</v>
      </c>
      <c r="G38" s="1196">
        <f t="shared" si="12"/>
        <v>29693328</v>
      </c>
      <c r="H38" s="1196">
        <v>2474444</v>
      </c>
      <c r="I38" s="1196">
        <v>2474444</v>
      </c>
      <c r="J38" s="1196">
        <v>2474444</v>
      </c>
      <c r="K38" s="1196">
        <v>2474444</v>
      </c>
      <c r="L38" s="1196">
        <v>2474444</v>
      </c>
      <c r="M38" s="1196">
        <v>2474444</v>
      </c>
      <c r="N38" s="1196">
        <v>2474444</v>
      </c>
      <c r="O38" s="1196">
        <v>2474444</v>
      </c>
      <c r="P38" s="1196">
        <v>2474444</v>
      </c>
      <c r="Q38" s="1196">
        <v>2474444</v>
      </c>
      <c r="R38" s="1196">
        <v>2474444</v>
      </c>
      <c r="S38" s="1196">
        <v>2474444</v>
      </c>
      <c r="T38" s="905"/>
    </row>
    <row r="39" spans="1:20">
      <c r="A39" s="766"/>
      <c r="B39" s="1072" t="s">
        <v>1701</v>
      </c>
      <c r="C39" s="767"/>
      <c r="D39" s="776"/>
      <c r="E39" s="1178"/>
      <c r="F39" s="1196">
        <f t="shared" si="11"/>
        <v>16500000</v>
      </c>
      <c r="G39" s="1196">
        <f t="shared" si="12"/>
        <v>16500000</v>
      </c>
      <c r="H39" s="1196">
        <v>1375000</v>
      </c>
      <c r="I39" s="1196">
        <v>1375000</v>
      </c>
      <c r="J39" s="1196">
        <v>1375000</v>
      </c>
      <c r="K39" s="1196">
        <v>1375000</v>
      </c>
      <c r="L39" s="1196">
        <v>1375000</v>
      </c>
      <c r="M39" s="1196">
        <v>1375000</v>
      </c>
      <c r="N39" s="1196">
        <v>1375000</v>
      </c>
      <c r="O39" s="1196">
        <v>1375000</v>
      </c>
      <c r="P39" s="1196">
        <v>1375000</v>
      </c>
      <c r="Q39" s="1196">
        <v>1375000</v>
      </c>
      <c r="R39" s="1196">
        <v>1375000</v>
      </c>
      <c r="S39" s="1196">
        <v>1375000</v>
      </c>
      <c r="T39" s="905"/>
    </row>
    <row r="40" spans="1:20">
      <c r="A40" s="766"/>
      <c r="B40" s="1072" t="s">
        <v>1702</v>
      </c>
      <c r="C40" s="767"/>
      <c r="D40" s="776"/>
      <c r="E40" s="1178"/>
      <c r="F40" s="1201">
        <f t="shared" si="11"/>
        <v>128571428.57142858</v>
      </c>
      <c r="G40" s="1196">
        <f t="shared" si="12"/>
        <v>128571428.57142858</v>
      </c>
      <c r="H40" s="1201">
        <v>10714285.714285715</v>
      </c>
      <c r="I40" s="1201">
        <v>10714285.714285715</v>
      </c>
      <c r="J40" s="1201">
        <v>10714285.714285715</v>
      </c>
      <c r="K40" s="1201">
        <v>10714285.714285715</v>
      </c>
      <c r="L40" s="1201">
        <v>10714285.714285715</v>
      </c>
      <c r="M40" s="1201">
        <v>10714285.714285715</v>
      </c>
      <c r="N40" s="1201">
        <v>10714285.714285715</v>
      </c>
      <c r="O40" s="1201">
        <v>10714285.714285715</v>
      </c>
      <c r="P40" s="1201">
        <v>10714285.714285715</v>
      </c>
      <c r="Q40" s="1201">
        <v>10714285.714285715</v>
      </c>
      <c r="R40" s="1201">
        <v>10714285.714285715</v>
      </c>
      <c r="S40" s="1201">
        <v>10714285.714285715</v>
      </c>
      <c r="T40" s="905"/>
    </row>
    <row r="41" spans="1:20">
      <c r="A41" s="766"/>
      <c r="B41" s="1072" t="s">
        <v>1774</v>
      </c>
      <c r="C41" s="767"/>
      <c r="D41" s="776"/>
      <c r="E41" s="1178"/>
      <c r="F41" s="1201">
        <f t="shared" si="11"/>
        <v>67857142.857142851</v>
      </c>
      <c r="G41" s="1201">
        <f>F41</f>
        <v>67857142.857142851</v>
      </c>
      <c r="H41" s="1201">
        <f>Phanbo2025!E17</f>
        <v>0</v>
      </c>
      <c r="I41" s="1201">
        <f>Phanbo2025!F17</f>
        <v>0</v>
      </c>
      <c r="J41" s="1201">
        <f>Phanbo2025!G17</f>
        <v>0</v>
      </c>
      <c r="K41" s="1201">
        <f>Phanbo2025!H17</f>
        <v>0</v>
      </c>
      <c r="L41" s="1201">
        <f>Phanbo2025!I17</f>
        <v>0</v>
      </c>
      <c r="M41" s="1201">
        <f>Phanbo2025!J17</f>
        <v>0</v>
      </c>
      <c r="N41" s="1201">
        <f>Phanbo2025!K17</f>
        <v>11309523.809523808</v>
      </c>
      <c r="O41" s="1201">
        <f>Phanbo2025!L17</f>
        <v>11309523.809523808</v>
      </c>
      <c r="P41" s="1201">
        <f>Phanbo2025!M17</f>
        <v>11309523.809523808</v>
      </c>
      <c r="Q41" s="1201">
        <f>Phanbo2025!N17</f>
        <v>11309523.809523808</v>
      </c>
      <c r="R41" s="1201">
        <f>Phanbo2025!O17</f>
        <v>11309523.809523808</v>
      </c>
      <c r="S41" s="1201">
        <f>Phanbo2025!P17</f>
        <v>11309523.809523808</v>
      </c>
      <c r="T41" s="905"/>
    </row>
    <row r="42" spans="1:20" s="1229" customFormat="1">
      <c r="A42" s="2010">
        <v>3</v>
      </c>
      <c r="B42" s="2011" t="s">
        <v>1666</v>
      </c>
      <c r="C42" s="2012"/>
      <c r="D42" s="2013">
        <f>D43+D55+D56</f>
        <v>1824771043.5</v>
      </c>
      <c r="E42" s="2026">
        <f>E43+E55+E56</f>
        <v>817250339</v>
      </c>
      <c r="F42" s="2027">
        <f>F43+F55+F56+F74</f>
        <v>1515558995.4242425</v>
      </c>
      <c r="G42" s="2027">
        <f>G43+G55+G56+G74</f>
        <v>1488983795.4242425</v>
      </c>
      <c r="H42" s="2027">
        <f t="shared" ref="H42:S42" si="13">H43+H55+H56</f>
        <v>58404601</v>
      </c>
      <c r="I42" s="2027">
        <f t="shared" si="13"/>
        <v>59307884.333333328</v>
      </c>
      <c r="J42" s="2027">
        <f t="shared" si="13"/>
        <v>59307884.333333328</v>
      </c>
      <c r="K42" s="2027">
        <f t="shared" si="13"/>
        <v>60780651</v>
      </c>
      <c r="L42" s="2027">
        <f t="shared" si="13"/>
        <v>61609851</v>
      </c>
      <c r="M42" s="2027">
        <f t="shared" si="13"/>
        <v>63319970.060606055</v>
      </c>
      <c r="N42" s="2027">
        <f t="shared" si="13"/>
        <v>63319970.060606055</v>
      </c>
      <c r="O42" s="2027">
        <f t="shared" si="13"/>
        <v>63319970.060606055</v>
      </c>
      <c r="P42" s="2027">
        <f t="shared" si="13"/>
        <v>63319970.060606055</v>
      </c>
      <c r="Q42" s="2027">
        <f t="shared" si="13"/>
        <v>111511636.72727272</v>
      </c>
      <c r="R42" s="2027">
        <f t="shared" si="13"/>
        <v>111511636.72727272</v>
      </c>
      <c r="S42" s="2027">
        <f t="shared" si="13"/>
        <v>111511636.72727272</v>
      </c>
      <c r="T42" s="1994">
        <f>T43+T89</f>
        <v>0</v>
      </c>
    </row>
    <row r="43" spans="1:20" s="1229" customFormat="1">
      <c r="A43" s="2010">
        <v>3.1</v>
      </c>
      <c r="B43" s="2011" t="s">
        <v>1667</v>
      </c>
      <c r="C43" s="2012">
        <v>780826018.16666663</v>
      </c>
      <c r="D43" s="2013">
        <f>SUM(D44:D54)</f>
        <v>986771043.5</v>
      </c>
      <c r="E43" s="2013">
        <f>SUM(E44:E54)</f>
        <v>690267759</v>
      </c>
      <c r="F43" s="2014">
        <f>SUM(F44:F54)</f>
        <v>887225662.090909</v>
      </c>
      <c r="G43" s="2014">
        <f t="shared" ref="G43:R43" si="14">SUM(G44:G54)</f>
        <v>860650462.090909</v>
      </c>
      <c r="H43" s="2014">
        <f>SUM(H44:H54)</f>
        <v>58404601</v>
      </c>
      <c r="I43" s="2014">
        <f t="shared" si="14"/>
        <v>59307884.333333328</v>
      </c>
      <c r="J43" s="2014">
        <f t="shared" si="14"/>
        <v>59307884.333333328</v>
      </c>
      <c r="K43" s="2014">
        <f t="shared" si="14"/>
        <v>60780651</v>
      </c>
      <c r="L43" s="2014">
        <f t="shared" si="14"/>
        <v>61609851</v>
      </c>
      <c r="M43" s="2014">
        <f t="shared" si="14"/>
        <v>63319970.060606055</v>
      </c>
      <c r="N43" s="2014">
        <f t="shared" si="14"/>
        <v>63319970.060606055</v>
      </c>
      <c r="O43" s="2014">
        <f t="shared" si="14"/>
        <v>63319970.060606055</v>
      </c>
      <c r="P43" s="2014">
        <f t="shared" si="14"/>
        <v>63319970.060606055</v>
      </c>
      <c r="Q43" s="2014">
        <f t="shared" si="14"/>
        <v>111511636.72727272</v>
      </c>
      <c r="R43" s="2014">
        <f t="shared" si="14"/>
        <v>111511636.72727272</v>
      </c>
      <c r="S43" s="2014">
        <f>SUM(S44:S54)</f>
        <v>111511636.72727272</v>
      </c>
      <c r="T43" s="1994">
        <f>SUM(T44:T52)</f>
        <v>0</v>
      </c>
    </row>
    <row r="44" spans="1:20" s="2021" customFormat="1">
      <c r="A44" s="2015">
        <v>627721</v>
      </c>
      <c r="B44" s="2016" t="s">
        <v>1668</v>
      </c>
      <c r="C44" s="2017"/>
      <c r="D44" s="2018">
        <f>'dulieu phan bo'!S68</f>
        <v>48027817.999999993</v>
      </c>
      <c r="E44" s="2019"/>
      <c r="F44" s="2020"/>
      <c r="G44" s="2020">
        <f>F44</f>
        <v>0</v>
      </c>
      <c r="H44" s="2020"/>
      <c r="I44" s="2020"/>
      <c r="J44" s="2020"/>
      <c r="K44" s="2020"/>
      <c r="L44" s="2020"/>
      <c r="M44" s="2020"/>
      <c r="N44" s="2020"/>
      <c r="O44" s="2020"/>
      <c r="P44" s="2020"/>
      <c r="Q44" s="2020"/>
      <c r="R44" s="2020"/>
      <c r="S44" s="2020"/>
      <c r="T44" s="1994">
        <f t="shared" ref="T44:T52" si="15">SUM(U44:AF44)</f>
        <v>0</v>
      </c>
    </row>
    <row r="45" spans="1:20" s="2021" customFormat="1">
      <c r="A45" s="2015">
        <v>627721</v>
      </c>
      <c r="B45" s="2016" t="s">
        <v>1669</v>
      </c>
      <c r="C45" s="2017"/>
      <c r="D45" s="2018">
        <f>'dulieu phan bo'!S69</f>
        <v>18030544.999999996</v>
      </c>
      <c r="E45" s="2019">
        <f>'[85]PHONG TCKT'!$F$44</f>
        <v>59452527</v>
      </c>
      <c r="F45" s="2022">
        <f t="shared" ref="F45:F53" si="16">SUM(H45:S45)</f>
        <v>66058368</v>
      </c>
      <c r="G45" s="2020">
        <f>F45</f>
        <v>66058368</v>
      </c>
      <c r="H45" s="2022">
        <f>Phanbo2025!E6</f>
        <v>5504864</v>
      </c>
      <c r="I45" s="2022">
        <f>Phanbo2025!F6</f>
        <v>5504864</v>
      </c>
      <c r="J45" s="2022">
        <f>Phanbo2025!G6</f>
        <v>5504864</v>
      </c>
      <c r="K45" s="2022">
        <f>Phanbo2025!H6</f>
        <v>5504864</v>
      </c>
      <c r="L45" s="2022">
        <f>Phanbo2025!I6</f>
        <v>5504864</v>
      </c>
      <c r="M45" s="2022">
        <f>Phanbo2025!J6</f>
        <v>5504864</v>
      </c>
      <c r="N45" s="2022">
        <f>Phanbo2025!K6</f>
        <v>5504864</v>
      </c>
      <c r="O45" s="2022">
        <f>Phanbo2025!L6</f>
        <v>5504864</v>
      </c>
      <c r="P45" s="2022">
        <f>Phanbo2025!M6</f>
        <v>5504864</v>
      </c>
      <c r="Q45" s="2022">
        <f>Phanbo2025!N6</f>
        <v>5504864</v>
      </c>
      <c r="R45" s="2022">
        <f>Phanbo2025!O6</f>
        <v>5504864</v>
      </c>
      <c r="S45" s="2022">
        <f>Phanbo2025!P6</f>
        <v>5504864</v>
      </c>
      <c r="T45" s="1994">
        <f t="shared" si="15"/>
        <v>0</v>
      </c>
    </row>
    <row r="46" spans="1:20" s="2021" customFormat="1">
      <c r="A46" s="2015">
        <v>627721</v>
      </c>
      <c r="B46" s="2016" t="s">
        <v>1670</v>
      </c>
      <c r="C46" s="2017"/>
      <c r="D46" s="2018">
        <f>'dulieu phan bo'!S53+'dulieu phan bo'!S61</f>
        <v>96187200</v>
      </c>
      <c r="E46" s="2019">
        <f>'[85]PHONG TCKT'!F45</f>
        <v>89553600</v>
      </c>
      <c r="F46" s="2022">
        <f t="shared" si="16"/>
        <v>96187200</v>
      </c>
      <c r="G46" s="2020">
        <f t="shared" ref="G46:G54" si="17">F46</f>
        <v>96187200</v>
      </c>
      <c r="H46" s="2022">
        <f>Phanbo2025!E7</f>
        <v>7462800</v>
      </c>
      <c r="I46" s="2022">
        <f>Phanbo2025!F7</f>
        <v>7462800</v>
      </c>
      <c r="J46" s="2022">
        <f>Phanbo2025!G7</f>
        <v>7462800</v>
      </c>
      <c r="K46" s="2022">
        <f>Phanbo2025!H7</f>
        <v>7462800</v>
      </c>
      <c r="L46" s="2022">
        <f>Phanbo2025!I7</f>
        <v>8292000</v>
      </c>
      <c r="M46" s="2022">
        <f>Phanbo2025!J7</f>
        <v>8292000</v>
      </c>
      <c r="N46" s="2022">
        <f>Phanbo2025!K7</f>
        <v>8292000</v>
      </c>
      <c r="O46" s="2022">
        <f>Phanbo2025!L7</f>
        <v>8292000</v>
      </c>
      <c r="P46" s="2022">
        <f>Phanbo2025!M7</f>
        <v>8292000</v>
      </c>
      <c r="Q46" s="2022">
        <f>Phanbo2025!N7</f>
        <v>8292000</v>
      </c>
      <c r="R46" s="2022">
        <f>Phanbo2025!O7</f>
        <v>8292000</v>
      </c>
      <c r="S46" s="2022">
        <f>Phanbo2025!P7</f>
        <v>8292000</v>
      </c>
      <c r="T46" s="1994">
        <f t="shared" si="15"/>
        <v>0</v>
      </c>
    </row>
    <row r="47" spans="1:20" s="2021" customFormat="1">
      <c r="A47" s="2015">
        <v>627722</v>
      </c>
      <c r="B47" s="2016" t="s">
        <v>1671</v>
      </c>
      <c r="C47" s="2017"/>
      <c r="D47" s="2018">
        <f>('dulieu phan bo'!S54+'dulieu phan bo'!S62)*0.6</f>
        <v>39862800</v>
      </c>
      <c r="E47" s="2019">
        <f>'[85]PHONG TCKT'!F46</f>
        <v>59794200</v>
      </c>
      <c r="F47" s="2022">
        <f>SUM(H47:S47)</f>
        <v>66437999.999999993</v>
      </c>
      <c r="G47" s="2020">
        <f>F47*0.6</f>
        <v>39862799.999999993</v>
      </c>
      <c r="H47" s="2022">
        <f>Phanbo2025!E9</f>
        <v>5536499.9999999991</v>
      </c>
      <c r="I47" s="2022">
        <f>Phanbo2025!F9</f>
        <v>5536499.9999999991</v>
      </c>
      <c r="J47" s="2022">
        <f>Phanbo2025!G9</f>
        <v>5536499.9999999991</v>
      </c>
      <c r="K47" s="2022">
        <f>Phanbo2025!H9</f>
        <v>5536499.9999999991</v>
      </c>
      <c r="L47" s="2022">
        <f>Phanbo2025!I9</f>
        <v>5536499.9999999991</v>
      </c>
      <c r="M47" s="2022">
        <f>Phanbo2025!J9</f>
        <v>5536499.9999999991</v>
      </c>
      <c r="N47" s="2022">
        <f>Phanbo2025!K9</f>
        <v>5536499.9999999991</v>
      </c>
      <c r="O47" s="2022">
        <f>Phanbo2025!L9</f>
        <v>5536499.9999999991</v>
      </c>
      <c r="P47" s="2022">
        <f>Phanbo2025!M9</f>
        <v>5536499.9999999991</v>
      </c>
      <c r="Q47" s="2022">
        <f>Phanbo2025!N9</f>
        <v>5536499.9999999991</v>
      </c>
      <c r="R47" s="2022">
        <f>Phanbo2025!O9</f>
        <v>5536499.9999999991</v>
      </c>
      <c r="S47" s="2022">
        <f>Phanbo2025!P9</f>
        <v>5536499.9999999991</v>
      </c>
      <c r="T47" s="1994">
        <f t="shared" si="15"/>
        <v>0</v>
      </c>
    </row>
    <row r="48" spans="1:20" s="2021" customFormat="1">
      <c r="A48" s="2015">
        <v>627721</v>
      </c>
      <c r="B48" s="2016" t="s">
        <v>1672</v>
      </c>
      <c r="C48" s="2017"/>
      <c r="D48" s="2018">
        <f>'dulieu phan bo'!S55+'dulieu phan bo'!S63</f>
        <v>45267650</v>
      </c>
      <c r="E48" s="2019">
        <f>'[85]PHONG TCKT'!F47</f>
        <v>44044200</v>
      </c>
      <c r="F48" s="2022">
        <f t="shared" si="16"/>
        <v>47714549.999999993</v>
      </c>
      <c r="G48" s="2020">
        <f t="shared" si="17"/>
        <v>47714549.999999993</v>
      </c>
      <c r="H48" s="2022">
        <f>Phanbo2025!E10</f>
        <v>3670350</v>
      </c>
      <c r="I48" s="2022">
        <f>Phanbo2025!F10</f>
        <v>3670350</v>
      </c>
      <c r="J48" s="2022">
        <f>Phanbo2025!G10</f>
        <v>3670350</v>
      </c>
      <c r="K48" s="2022">
        <f>Phanbo2025!H10</f>
        <v>4078166.6666666665</v>
      </c>
      <c r="L48" s="2022">
        <f>Phanbo2025!I10</f>
        <v>4078166.6666666665</v>
      </c>
      <c r="M48" s="2022">
        <f>Phanbo2025!J10</f>
        <v>4078166.6666666665</v>
      </c>
      <c r="N48" s="2022">
        <f>Phanbo2025!K10</f>
        <v>4078166.6666666665</v>
      </c>
      <c r="O48" s="2022">
        <f>Phanbo2025!L10</f>
        <v>4078166.6666666665</v>
      </c>
      <c r="P48" s="2022">
        <f>Phanbo2025!M10</f>
        <v>4078166.6666666665</v>
      </c>
      <c r="Q48" s="2022">
        <f>Phanbo2025!N10</f>
        <v>4078166.6666666665</v>
      </c>
      <c r="R48" s="2022">
        <f>Phanbo2025!O10</f>
        <v>4078166.6666666665</v>
      </c>
      <c r="S48" s="2022">
        <f>Phanbo2025!P10</f>
        <v>4078166.6666666665</v>
      </c>
      <c r="T48" s="1994">
        <f t="shared" si="15"/>
        <v>0</v>
      </c>
    </row>
    <row r="49" spans="1:20" s="2021" customFormat="1">
      <c r="A49" s="2015">
        <v>627721</v>
      </c>
      <c r="B49" s="2016" t="s">
        <v>1673</v>
      </c>
      <c r="C49" s="2017"/>
      <c r="D49" s="2018">
        <f>'dulieu phan bo'!S64+'dulieu phan bo'!S56</f>
        <v>86206000</v>
      </c>
      <c r="E49" s="2019">
        <f>'[85]PHONG TCKT'!F48</f>
        <v>81177319</v>
      </c>
      <c r="F49" s="2022">
        <f t="shared" si="16"/>
        <v>82614083.333333328</v>
      </c>
      <c r="G49" s="2020">
        <f t="shared" si="17"/>
        <v>82614083.333333328</v>
      </c>
      <c r="H49" s="2022">
        <f>Phanbo2025!E11</f>
        <v>6465450</v>
      </c>
      <c r="I49" s="2022">
        <f>Phanbo2025!F11</f>
        <v>6465450</v>
      </c>
      <c r="J49" s="2022">
        <f>Phanbo2025!G11</f>
        <v>6465450</v>
      </c>
      <c r="K49" s="2022">
        <f>Phanbo2025!H11</f>
        <v>6465450</v>
      </c>
      <c r="L49" s="2022">
        <f>Phanbo2025!I11</f>
        <v>6465450</v>
      </c>
      <c r="M49" s="2022">
        <f>Phanbo2025!J11</f>
        <v>7183833.333333333</v>
      </c>
      <c r="N49" s="2022">
        <f>Phanbo2025!K11</f>
        <v>7183833.333333333</v>
      </c>
      <c r="O49" s="2022">
        <f>Phanbo2025!L11</f>
        <v>7183833.333333333</v>
      </c>
      <c r="P49" s="2022">
        <f>Phanbo2025!M11</f>
        <v>7183833.333333333</v>
      </c>
      <c r="Q49" s="2022">
        <f>Phanbo2025!N11</f>
        <v>7183833.333333333</v>
      </c>
      <c r="R49" s="2022">
        <f>Phanbo2025!O11</f>
        <v>7183833.333333333</v>
      </c>
      <c r="S49" s="2022">
        <f>Phanbo2025!P11</f>
        <v>7183833.333333333</v>
      </c>
      <c r="T49" s="1994">
        <f t="shared" si="15"/>
        <v>0</v>
      </c>
    </row>
    <row r="50" spans="1:20" s="2021" customFormat="1">
      <c r="A50" s="2015">
        <v>627721</v>
      </c>
      <c r="B50" s="2016" t="s">
        <v>1674</v>
      </c>
      <c r="C50" s="2017"/>
      <c r="D50" s="2018">
        <f>'dulieu phan bo'!S57+'dulieu phan bo'!S65</f>
        <v>107490716.66666666</v>
      </c>
      <c r="E50" s="2019">
        <f>'[85]PHONG TCKT'!F49</f>
        <v>97554600</v>
      </c>
      <c r="F50" s="2022">
        <f t="shared" si="16"/>
        <v>107490716.66666663</v>
      </c>
      <c r="G50" s="2020">
        <f t="shared" si="17"/>
        <v>107490716.66666663</v>
      </c>
      <c r="H50" s="2022">
        <f>Phanbo2025!E12</f>
        <v>8129550</v>
      </c>
      <c r="I50" s="2022">
        <f>Phanbo2025!F12</f>
        <v>9032833.3333333321</v>
      </c>
      <c r="J50" s="2022">
        <f>Phanbo2025!G12</f>
        <v>9032833.3333333321</v>
      </c>
      <c r="K50" s="2022">
        <f>Phanbo2025!H12</f>
        <v>9032833.3333333321</v>
      </c>
      <c r="L50" s="2022">
        <f>Phanbo2025!I12</f>
        <v>9032833.3333333321</v>
      </c>
      <c r="M50" s="2022">
        <f>Phanbo2025!J12</f>
        <v>9032833.3333333321</v>
      </c>
      <c r="N50" s="2022">
        <f>Phanbo2025!K12</f>
        <v>9032833.3333333321</v>
      </c>
      <c r="O50" s="2022">
        <f>Phanbo2025!L12</f>
        <v>9032833.3333333321</v>
      </c>
      <c r="P50" s="2022">
        <f>Phanbo2025!M12</f>
        <v>9032833.3333333321</v>
      </c>
      <c r="Q50" s="2022">
        <f>Phanbo2025!N12</f>
        <v>9032833.3333333321</v>
      </c>
      <c r="R50" s="2022">
        <f>Phanbo2025!O12</f>
        <v>9032833.3333333321</v>
      </c>
      <c r="S50" s="2022">
        <f>Phanbo2025!P12</f>
        <v>9032833.3333333321</v>
      </c>
      <c r="T50" s="1994">
        <f t="shared" si="15"/>
        <v>0</v>
      </c>
    </row>
    <row r="51" spans="1:20" s="2021" customFormat="1">
      <c r="A51" s="2015">
        <v>627721</v>
      </c>
      <c r="B51" s="2016" t="s">
        <v>1675</v>
      </c>
      <c r="C51" s="2017"/>
      <c r="D51" s="2018">
        <f>'dulieu phan bo'!S58+'dulieu phan bo'!S66</f>
        <v>118209450</v>
      </c>
      <c r="E51" s="2019">
        <f>'[85]PHONG TCKT'!F50</f>
        <v>115014600</v>
      </c>
      <c r="F51" s="2022">
        <f t="shared" si="16"/>
        <v>124599150</v>
      </c>
      <c r="G51" s="2020">
        <f t="shared" si="17"/>
        <v>124599150</v>
      </c>
      <c r="H51" s="2022">
        <f>Phanbo2025!E13</f>
        <v>9584550</v>
      </c>
      <c r="I51" s="2022">
        <f>Phanbo2025!F13</f>
        <v>9584550</v>
      </c>
      <c r="J51" s="2022">
        <f>Phanbo2025!G13</f>
        <v>9584550</v>
      </c>
      <c r="K51" s="2022">
        <f>Phanbo2025!H13</f>
        <v>10649499.999999998</v>
      </c>
      <c r="L51" s="2022">
        <f>Phanbo2025!I13</f>
        <v>10649499.999999998</v>
      </c>
      <c r="M51" s="2022">
        <f>Phanbo2025!J13</f>
        <v>10649499.999999998</v>
      </c>
      <c r="N51" s="2022">
        <f>Phanbo2025!K13</f>
        <v>10649499.999999998</v>
      </c>
      <c r="O51" s="2022">
        <f>Phanbo2025!L13</f>
        <v>10649499.999999998</v>
      </c>
      <c r="P51" s="2022">
        <f>Phanbo2025!M13</f>
        <v>10649499.999999998</v>
      </c>
      <c r="Q51" s="2022">
        <f>Phanbo2025!N13</f>
        <v>10649499.999999998</v>
      </c>
      <c r="R51" s="2022">
        <f>Phanbo2025!O13</f>
        <v>10649499.999999998</v>
      </c>
      <c r="S51" s="2022">
        <f>Phanbo2025!P13</f>
        <v>10649499.999999998</v>
      </c>
      <c r="T51" s="1994">
        <f t="shared" si="15"/>
        <v>0</v>
      </c>
    </row>
    <row r="52" spans="1:20" s="2021" customFormat="1">
      <c r="A52" s="2015">
        <v>627721</v>
      </c>
      <c r="B52" s="2016" t="s">
        <v>1676</v>
      </c>
      <c r="C52" s="2017"/>
      <c r="D52" s="2018">
        <f>'dulieu phan bo'!S59+'dulieu phan bo'!S67</f>
        <v>150618863.83333331</v>
      </c>
      <c r="E52" s="2019">
        <f>'[85]PHONG TCKT'!F51</f>
        <v>143676713</v>
      </c>
      <c r="F52" s="2022">
        <f>SUM(H52:S52)</f>
        <v>151548594.09090903</v>
      </c>
      <c r="G52" s="2020">
        <f t="shared" si="17"/>
        <v>151548594.09090903</v>
      </c>
      <c r="H52" s="2022">
        <f>Phanbo2025!E8</f>
        <v>12050537</v>
      </c>
      <c r="I52" s="2022">
        <f>Phanbo2025!F8</f>
        <v>12050537</v>
      </c>
      <c r="J52" s="2022">
        <f>Phanbo2025!G8</f>
        <v>12050537</v>
      </c>
      <c r="K52" s="2022">
        <f>Phanbo2025!H8</f>
        <v>12050537</v>
      </c>
      <c r="L52" s="2022">
        <f>Phanbo2025!I8</f>
        <v>12050537</v>
      </c>
      <c r="M52" s="2022">
        <f>Phanbo2025!J8</f>
        <v>13042272.727272727</v>
      </c>
      <c r="N52" s="2022">
        <f>Phanbo2025!K8</f>
        <v>13042272.727272727</v>
      </c>
      <c r="O52" s="2022">
        <f>Phanbo2025!L8</f>
        <v>13042272.727272727</v>
      </c>
      <c r="P52" s="2022">
        <f>Phanbo2025!M8</f>
        <v>13042272.727272727</v>
      </c>
      <c r="Q52" s="2022">
        <f>Phanbo2025!N8</f>
        <v>13042272.727272727</v>
      </c>
      <c r="R52" s="2022">
        <f>Phanbo2025!O8</f>
        <v>13042272.727272727</v>
      </c>
      <c r="S52" s="2022">
        <f>Phanbo2025!P8</f>
        <v>13042272.727272727</v>
      </c>
      <c r="T52" s="1994">
        <f t="shared" si="15"/>
        <v>0</v>
      </c>
    </row>
    <row r="53" spans="1:20" s="2021" customFormat="1">
      <c r="A53" s="2015">
        <v>627721</v>
      </c>
      <c r="B53" s="2016" t="s">
        <v>1677</v>
      </c>
      <c r="C53" s="2017"/>
      <c r="D53" s="2018">
        <f>'dulieu phan bo'!S70</f>
        <v>119470000</v>
      </c>
      <c r="E53" s="2019">
        <f>'[85]PHONG TCKT'!F52</f>
        <v>0</v>
      </c>
      <c r="F53" s="2022">
        <f t="shared" si="16"/>
        <v>144575000</v>
      </c>
      <c r="G53" s="2020">
        <f>F53</f>
        <v>144575000</v>
      </c>
      <c r="H53" s="2022"/>
      <c r="I53" s="2022"/>
      <c r="J53" s="2022"/>
      <c r="K53" s="2022"/>
      <c r="L53" s="2022"/>
      <c r="M53" s="2022"/>
      <c r="N53" s="2022"/>
      <c r="O53" s="2022"/>
      <c r="P53" s="2022"/>
      <c r="Q53" s="2022">
        <f>Phanbo2025!N14</f>
        <v>48191666.666666664</v>
      </c>
      <c r="R53" s="2022">
        <f>Phanbo2025!O14</f>
        <v>48191666.666666664</v>
      </c>
      <c r="S53" s="2022">
        <f>Phanbo2025!P14</f>
        <v>48191666.666666664</v>
      </c>
      <c r="T53" s="1994"/>
    </row>
    <row r="54" spans="1:20" s="2021" customFormat="1">
      <c r="A54" s="2015">
        <v>627721</v>
      </c>
      <c r="B54" s="2016" t="s">
        <v>1657</v>
      </c>
      <c r="C54" s="2017"/>
      <c r="D54" s="2018">
        <f>'dulieu phan bo'!S71</f>
        <v>157400000</v>
      </c>
      <c r="E54" s="2019"/>
      <c r="F54" s="2020"/>
      <c r="G54" s="2020">
        <f t="shared" si="17"/>
        <v>0</v>
      </c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1994"/>
    </row>
    <row r="55" spans="1:20" s="765" customFormat="1" ht="14.4">
      <c r="A55" s="761">
        <v>3.2</v>
      </c>
      <c r="B55" s="1189" t="s">
        <v>1703</v>
      </c>
      <c r="C55" s="763"/>
      <c r="D55" s="780"/>
      <c r="E55" s="1177">
        <f>'[85]PHONG TCKT'!$F$53</f>
        <v>126982580</v>
      </c>
      <c r="F55" s="1197">
        <v>0</v>
      </c>
      <c r="G55" s="1197">
        <f>F55</f>
        <v>0</v>
      </c>
      <c r="H55" s="1197"/>
      <c r="I55" s="1197"/>
      <c r="J55" s="1197"/>
      <c r="K55" s="1197"/>
      <c r="L55" s="1197"/>
      <c r="M55" s="1197"/>
      <c r="N55" s="1197"/>
      <c r="O55" s="1197"/>
      <c r="P55" s="1197"/>
      <c r="Q55" s="1197"/>
      <c r="R55" s="1197"/>
      <c r="S55" s="1197"/>
      <c r="T55" s="905"/>
    </row>
    <row r="56" spans="1:20" s="765" customFormat="1" ht="14.4">
      <c r="A56" s="761">
        <v>3.3</v>
      </c>
      <c r="B56" s="1189" t="s">
        <v>1665</v>
      </c>
      <c r="C56" s="763">
        <v>1053750000</v>
      </c>
      <c r="D56" s="780">
        <v>838000000</v>
      </c>
      <c r="E56" s="1177">
        <f>'[85]PHONG TCKT'!$F$54</f>
        <v>0</v>
      </c>
      <c r="F56" s="1199">
        <f>SUM(H56:S56)</f>
        <v>0</v>
      </c>
      <c r="G56" s="1199">
        <f>F56</f>
        <v>0</v>
      </c>
      <c r="H56" s="1197"/>
      <c r="I56" s="1197"/>
      <c r="J56" s="1197"/>
      <c r="K56" s="1197"/>
      <c r="L56" s="1197"/>
      <c r="M56" s="1197"/>
      <c r="N56" s="1197"/>
      <c r="O56" s="1197"/>
      <c r="P56" s="1197"/>
      <c r="Q56" s="1197"/>
      <c r="R56" s="1197"/>
      <c r="S56" s="1197"/>
      <c r="T56" s="905">
        <f>SUM(U56:AF56)</f>
        <v>0</v>
      </c>
    </row>
    <row r="57" spans="1:20" s="765" customFormat="1">
      <c r="A57" s="761">
        <v>4</v>
      </c>
      <c r="B57" s="1189" t="s">
        <v>1680</v>
      </c>
      <c r="C57" s="763"/>
      <c r="D57" s="780"/>
      <c r="E57" s="1177">
        <f>E58+E72+E73</f>
        <v>26870038735.400002</v>
      </c>
      <c r="F57" s="1200">
        <f>F58+F71+F72</f>
        <v>31072997880</v>
      </c>
      <c r="G57" s="1200">
        <f>G58+G71+G72</f>
        <v>21337334215.300003</v>
      </c>
      <c r="H57" s="1200">
        <f>H58+H71+H72</f>
        <v>1379640406.1916666</v>
      </c>
      <c r="I57" s="1200">
        <f t="shared" ref="I57:S57" si="18">I58+I71+I72</f>
        <v>1379640406.1916666</v>
      </c>
      <c r="J57" s="1200">
        <f t="shared" si="18"/>
        <v>1379640406.1916666</v>
      </c>
      <c r="K57" s="1200">
        <f t="shared" si="18"/>
        <v>1379640406.1916666</v>
      </c>
      <c r="L57" s="1200">
        <f t="shared" si="18"/>
        <v>1460890406.1916666</v>
      </c>
      <c r="M57" s="1200">
        <f t="shared" si="18"/>
        <v>1910890406.1916666</v>
      </c>
      <c r="N57" s="1200">
        <f t="shared" si="18"/>
        <v>2048390406.1916666</v>
      </c>
      <c r="O57" s="1200">
        <f t="shared" si="18"/>
        <v>1962479185.1916666</v>
      </c>
      <c r="P57" s="1200">
        <f t="shared" si="18"/>
        <v>1962479185.1916666</v>
      </c>
      <c r="Q57" s="1200">
        <f t="shared" si="18"/>
        <v>2322895851.8583336</v>
      </c>
      <c r="R57" s="1200">
        <f t="shared" si="18"/>
        <v>2106663798.8583333</v>
      </c>
      <c r="S57" s="1200">
        <f t="shared" si="18"/>
        <v>2044083350.8583333</v>
      </c>
      <c r="T57" s="905">
        <f>T58+T89+T90</f>
        <v>0</v>
      </c>
    </row>
    <row r="58" spans="1:20" s="1229" customFormat="1" ht="14.4">
      <c r="A58" s="2010">
        <v>4.0999999999999996</v>
      </c>
      <c r="B58" s="2011" t="s">
        <v>1681</v>
      </c>
      <c r="C58" s="2012">
        <f>SUM(C59:C70)</f>
        <v>13898865037.058332</v>
      </c>
      <c r="D58" s="2013">
        <f>SUM(D59:D70)</f>
        <v>11830261072.125</v>
      </c>
      <c r="E58" s="2013">
        <f>'[82]DK2024 (11.24)'!$W$62</f>
        <v>24897040855.400002</v>
      </c>
      <c r="F58" s="2066">
        <f>SUM(F59:F71)</f>
        <v>29100000000</v>
      </c>
      <c r="G58" s="2066">
        <f>SUM(G59:G71)</f>
        <v>19364336335.300003</v>
      </c>
      <c r="H58" s="2066">
        <f>SUM(H61:H71)</f>
        <v>1215223916.1916666</v>
      </c>
      <c r="I58" s="2066">
        <f t="shared" ref="I58:S58" si="19">SUM(I61:I71)</f>
        <v>1215223916.1916666</v>
      </c>
      <c r="J58" s="2066">
        <f t="shared" si="19"/>
        <v>1215223916.1916666</v>
      </c>
      <c r="K58" s="2066">
        <f t="shared" si="19"/>
        <v>1215223916.1916666</v>
      </c>
      <c r="L58" s="2066">
        <f t="shared" si="19"/>
        <v>1296473916.1916666</v>
      </c>
      <c r="M58" s="2066">
        <f t="shared" si="19"/>
        <v>1746473916.1916666</v>
      </c>
      <c r="N58" s="2066">
        <f t="shared" si="19"/>
        <v>1883973916.1916666</v>
      </c>
      <c r="O58" s="2066">
        <f t="shared" si="19"/>
        <v>1798062695.1916666</v>
      </c>
      <c r="P58" s="2066">
        <f t="shared" si="19"/>
        <v>1798062695.1916666</v>
      </c>
      <c r="Q58" s="2066">
        <f t="shared" si="19"/>
        <v>2158479361.8583336</v>
      </c>
      <c r="R58" s="2066">
        <f t="shared" si="19"/>
        <v>1942247308.8583333</v>
      </c>
      <c r="S58" s="2066">
        <f t="shared" si="19"/>
        <v>1879666860.8583333</v>
      </c>
      <c r="T58" s="1994">
        <f>SUM(T61:T69)</f>
        <v>0</v>
      </c>
    </row>
    <row r="59" spans="1:20" s="2021" customFormat="1" ht="14.4">
      <c r="A59" s="2015"/>
      <c r="B59" s="2016" t="s">
        <v>1682</v>
      </c>
      <c r="C59" s="2017">
        <f>'dulieu phan bo'!F83+'dulieu phan bo'!F90</f>
        <v>824324999.99999988</v>
      </c>
      <c r="D59" s="2018">
        <f>'dulieu phan bo'!S83+'dulieu phan bo'!S90</f>
        <v>0</v>
      </c>
      <c r="E59" s="2019"/>
      <c r="F59" s="2066"/>
      <c r="G59" s="2067">
        <f>F59</f>
        <v>0</v>
      </c>
      <c r="H59" s="2066"/>
      <c r="I59" s="2066"/>
      <c r="J59" s="2066"/>
      <c r="K59" s="2066"/>
      <c r="L59" s="2066"/>
      <c r="M59" s="2066"/>
      <c r="N59" s="2066"/>
      <c r="O59" s="2066"/>
      <c r="P59" s="2066"/>
      <c r="Q59" s="2066"/>
      <c r="R59" s="2066"/>
      <c r="S59" s="2066"/>
      <c r="T59" s="1994"/>
    </row>
    <row r="60" spans="1:20" s="2021" customFormat="1" ht="14.4">
      <c r="A60" s="2015"/>
      <c r="B60" s="2016" t="s">
        <v>1683</v>
      </c>
      <c r="C60" s="2017">
        <f>'dulieu phan bo'!F82+'dulieu phan bo'!F89</f>
        <v>722860916.66666663</v>
      </c>
      <c r="D60" s="2018">
        <f>'dulieu phan bo'!S82+'dulieu phan bo'!S89</f>
        <v>126982583.33333333</v>
      </c>
      <c r="E60" s="2019"/>
      <c r="F60" s="2066"/>
      <c r="G60" s="2067">
        <f>SUM(H60:S60)</f>
        <v>0</v>
      </c>
      <c r="H60" s="2066"/>
      <c r="I60" s="2066"/>
      <c r="J60" s="2066"/>
      <c r="K60" s="2066"/>
      <c r="L60" s="2066"/>
      <c r="M60" s="2066"/>
      <c r="N60" s="2066"/>
      <c r="O60" s="2066"/>
      <c r="P60" s="2066"/>
      <c r="Q60" s="2066"/>
      <c r="R60" s="2066"/>
      <c r="S60" s="2066"/>
      <c r="T60" s="1994"/>
    </row>
    <row r="61" spans="1:20" s="2021" customFormat="1">
      <c r="A61" s="2015">
        <v>627782</v>
      </c>
      <c r="B61" s="2016" t="s">
        <v>1668</v>
      </c>
      <c r="C61" s="2017">
        <f>'dulieu phan bo'!F88+'dulieu phan bo'!F94</f>
        <v>533839564.33333337</v>
      </c>
      <c r="D61" s="2018">
        <f>'dulieu phan bo'!S88+'dulieu phan bo'!S94</f>
        <v>432415618.66666663</v>
      </c>
      <c r="E61" s="2019"/>
      <c r="F61" s="2067">
        <f>'PHONG KTVT'!F104</f>
        <v>1950000000</v>
      </c>
      <c r="G61" s="2067">
        <f>SUM(H61:S61)</f>
        <v>822382294</v>
      </c>
      <c r="H61" s="2067">
        <f>Phanbo2025!E33</f>
        <v>24626042</v>
      </c>
      <c r="I61" s="2067">
        <f>Phanbo2025!F33</f>
        <v>24626042</v>
      </c>
      <c r="J61" s="2067">
        <f>Phanbo2025!G33</f>
        <v>24626042</v>
      </c>
      <c r="K61" s="2067">
        <f>Phanbo2025!H33</f>
        <v>24626042</v>
      </c>
      <c r="L61" s="2067">
        <f>Phanbo2025!I33</f>
        <v>105876042</v>
      </c>
      <c r="M61" s="2067">
        <f>Phanbo2025!J33</f>
        <v>105876042</v>
      </c>
      <c r="N61" s="2067">
        <f>Phanbo2025!K33</f>
        <v>105876042</v>
      </c>
      <c r="O61" s="2067">
        <f>Phanbo2025!L33</f>
        <v>81250000</v>
      </c>
      <c r="P61" s="2067">
        <f>Phanbo2025!M33</f>
        <v>81250000</v>
      </c>
      <c r="Q61" s="2067">
        <f>Phanbo2025!N33</f>
        <v>81250000</v>
      </c>
      <c r="R61" s="2067">
        <f>Phanbo2025!O33</f>
        <v>81250000</v>
      </c>
      <c r="S61" s="2067">
        <f>Phanbo2025!P33</f>
        <v>81250000</v>
      </c>
      <c r="T61" s="1994">
        <f t="shared" ref="T61:T69" si="20">SUM(U61:AF61)</f>
        <v>0</v>
      </c>
    </row>
    <row r="62" spans="1:20" s="2021" customFormat="1">
      <c r="A62" s="2015">
        <v>627782</v>
      </c>
      <c r="B62" s="2016" t="s">
        <v>1669</v>
      </c>
      <c r="C62" s="2017">
        <f>'dulieu phan bo'!F81+'dulieu phan bo'!F95</f>
        <v>445675884.83333331</v>
      </c>
      <c r="D62" s="2018">
        <f>'dulieu phan bo'!S81+'dulieu phan bo'!S95</f>
        <v>735422149.99999988</v>
      </c>
      <c r="E62" s="2019"/>
      <c r="F62" s="2067">
        <f>'PHONG KTVT'!F111</f>
        <v>0</v>
      </c>
      <c r="G62" s="2067">
        <f>SUM(H62:S62)</f>
        <v>428996253</v>
      </c>
      <c r="H62" s="2067">
        <f>Phanbo2025!E34</f>
        <v>61285179</v>
      </c>
      <c r="I62" s="2067">
        <f>Phanbo2025!F34</f>
        <v>61285179</v>
      </c>
      <c r="J62" s="2067">
        <f>Phanbo2025!G34</f>
        <v>61285179</v>
      </c>
      <c r="K62" s="2067">
        <f>Phanbo2025!H34</f>
        <v>61285179</v>
      </c>
      <c r="L62" s="2067">
        <f>Phanbo2025!I34</f>
        <v>61285179</v>
      </c>
      <c r="M62" s="2067">
        <f>Phanbo2025!J34</f>
        <v>61285179</v>
      </c>
      <c r="N62" s="2067">
        <f>Phanbo2025!K34</f>
        <v>61285179</v>
      </c>
      <c r="O62" s="2067">
        <f>Phanbo2025!L34</f>
        <v>0</v>
      </c>
      <c r="P62" s="2067">
        <f>Phanbo2025!M34</f>
        <v>0</v>
      </c>
      <c r="Q62" s="2067">
        <f>Phanbo2025!N34</f>
        <v>0</v>
      </c>
      <c r="R62" s="2067">
        <f>Phanbo2025!O34</f>
        <v>0</v>
      </c>
      <c r="S62" s="2067">
        <f>Phanbo2025!P34</f>
        <v>0</v>
      </c>
      <c r="T62" s="1994">
        <f t="shared" si="20"/>
        <v>0</v>
      </c>
    </row>
    <row r="63" spans="1:20" s="2021" customFormat="1">
      <c r="A63" s="2015">
        <v>627782</v>
      </c>
      <c r="B63" s="2016" t="s">
        <v>1670</v>
      </c>
      <c r="C63" s="2017">
        <f>'dulieu phan bo'!F84+'dulieu phan bo'!F85</f>
        <v>559311200</v>
      </c>
      <c r="D63" s="2018">
        <f>'dulieu phan bo'!S84+'dulieu phan bo'!S85+'dulieu phan bo'!S97</f>
        <v>3117385200</v>
      </c>
      <c r="E63" s="2019"/>
      <c r="F63" s="2067">
        <f>'PHONG KTVT'!F119</f>
        <v>3300000000</v>
      </c>
      <c r="G63" s="2067">
        <f>SUM(H63:S63)</f>
        <v>5457621996</v>
      </c>
      <c r="H63" s="2067">
        <f>Phanbo2025!E35</f>
        <v>386051833</v>
      </c>
      <c r="I63" s="2067">
        <f>Phanbo2025!F35</f>
        <v>386051833</v>
      </c>
      <c r="J63" s="2067">
        <f>Phanbo2025!G35</f>
        <v>386051833</v>
      </c>
      <c r="K63" s="2067">
        <f>Phanbo2025!H35</f>
        <v>386051833</v>
      </c>
      <c r="L63" s="2067">
        <f>Phanbo2025!I35</f>
        <v>386051833</v>
      </c>
      <c r="M63" s="2067">
        <f>Phanbo2025!J35</f>
        <v>386051833</v>
      </c>
      <c r="N63" s="2067">
        <f>Phanbo2025!K35</f>
        <v>523551833</v>
      </c>
      <c r="O63" s="2067">
        <f>Phanbo2025!L35</f>
        <v>523551833</v>
      </c>
      <c r="P63" s="2067">
        <f>Phanbo2025!M35</f>
        <v>523551833</v>
      </c>
      <c r="Q63" s="2067">
        <f>Phanbo2025!N35</f>
        <v>523551833</v>
      </c>
      <c r="R63" s="2067">
        <f>Phanbo2025!O35</f>
        <v>523551833</v>
      </c>
      <c r="S63" s="2067">
        <f>Phanbo2025!P35</f>
        <v>523551833</v>
      </c>
      <c r="T63" s="1994">
        <f t="shared" si="20"/>
        <v>0</v>
      </c>
    </row>
    <row r="64" spans="1:20" s="2021" customFormat="1">
      <c r="A64" s="2015">
        <v>627783</v>
      </c>
      <c r="B64" s="2016" t="s">
        <v>1671</v>
      </c>
      <c r="C64" s="2017">
        <f>'dulieu phan bo'!F78*60%</f>
        <v>1370801959.7249999</v>
      </c>
      <c r="D64" s="2018">
        <f>('dulieu phan bo'!S78+'dulieu phan bo'!S98)*60%</f>
        <v>970000000</v>
      </c>
      <c r="E64" s="2019"/>
      <c r="F64" s="2067">
        <f>'PHONG KTVT'!F126</f>
        <v>4400000000</v>
      </c>
      <c r="G64" s="2067">
        <f>SUM(H64:S64)</f>
        <v>2986375660.8000007</v>
      </c>
      <c r="H64" s="2067">
        <f>Phanbo2025!E36*60%</f>
        <v>248864638.40000001</v>
      </c>
      <c r="I64" s="2067">
        <f>Phanbo2025!F36*60%</f>
        <v>248864638.40000001</v>
      </c>
      <c r="J64" s="2067">
        <f>Phanbo2025!G36*60%</f>
        <v>248864638.40000001</v>
      </c>
      <c r="K64" s="2067">
        <f>Phanbo2025!H36*60%</f>
        <v>248864638.40000001</v>
      </c>
      <c r="L64" s="2067">
        <f>Phanbo2025!I36*60%</f>
        <v>248864638.40000001</v>
      </c>
      <c r="M64" s="2067">
        <f>Phanbo2025!J36*60%</f>
        <v>248864638.40000001</v>
      </c>
      <c r="N64" s="2067">
        <f>Phanbo2025!K36*60%</f>
        <v>248864638.40000001</v>
      </c>
      <c r="O64" s="2067">
        <f>Phanbo2025!L36*60%</f>
        <v>248864638.40000001</v>
      </c>
      <c r="P64" s="2067">
        <f>Phanbo2025!M36*60%</f>
        <v>248864638.40000001</v>
      </c>
      <c r="Q64" s="2067">
        <f>Phanbo2025!N36*60%</f>
        <v>248864638.40000001</v>
      </c>
      <c r="R64" s="2067">
        <f>Phanbo2025!O36*60%</f>
        <v>248864638.40000001</v>
      </c>
      <c r="S64" s="2067">
        <f>Phanbo2025!P36*60%</f>
        <v>248864638.40000001</v>
      </c>
      <c r="T64" s="1994">
        <f t="shared" si="20"/>
        <v>0</v>
      </c>
    </row>
    <row r="65" spans="1:32" s="2021" customFormat="1">
      <c r="A65" s="2015">
        <v>627782</v>
      </c>
      <c r="B65" s="2016" t="s">
        <v>1672</v>
      </c>
      <c r="C65" s="2017">
        <f>'dulieu phan bo'!F79</f>
        <v>2251830779.9166665</v>
      </c>
      <c r="D65" s="2018">
        <f>'dulieu phan bo'!S79+'dulieu phan bo'!S99</f>
        <v>500000000</v>
      </c>
      <c r="E65" s="2019"/>
      <c r="F65" s="2067">
        <f>'PHONG KTVT'!F133</f>
        <v>0</v>
      </c>
      <c r="G65" s="2067">
        <f t="shared" ref="G65:G71" si="21">SUM(H65:S65)</f>
        <v>2587004673.5</v>
      </c>
      <c r="H65" s="2067">
        <f>Phanbo2025!E37</f>
        <v>215583722.79166666</v>
      </c>
      <c r="I65" s="2067">
        <f>Phanbo2025!F37</f>
        <v>215583722.79166666</v>
      </c>
      <c r="J65" s="2067">
        <f>Phanbo2025!G37</f>
        <v>215583722.79166666</v>
      </c>
      <c r="K65" s="2067">
        <f>Phanbo2025!H37</f>
        <v>215583722.79166666</v>
      </c>
      <c r="L65" s="2067">
        <f>Phanbo2025!I37</f>
        <v>215583722.79166666</v>
      </c>
      <c r="M65" s="2067">
        <f>Phanbo2025!J37</f>
        <v>215583722.79166666</v>
      </c>
      <c r="N65" s="2067">
        <f>Phanbo2025!K37</f>
        <v>215583722.79166666</v>
      </c>
      <c r="O65" s="2067">
        <f>Phanbo2025!L37</f>
        <v>215583722.79166666</v>
      </c>
      <c r="P65" s="2067">
        <f>Phanbo2025!M37</f>
        <v>215583722.79166666</v>
      </c>
      <c r="Q65" s="2067">
        <f>Phanbo2025!N37</f>
        <v>215583722.79166666</v>
      </c>
      <c r="R65" s="2067">
        <f>Phanbo2025!O37</f>
        <v>215583722.79166666</v>
      </c>
      <c r="S65" s="2067">
        <f>Phanbo2025!P37</f>
        <v>215583722.79166666</v>
      </c>
      <c r="T65" s="1994">
        <f t="shared" si="20"/>
        <v>0</v>
      </c>
    </row>
    <row r="66" spans="1:32" s="2021" customFormat="1">
      <c r="A66" s="2015">
        <v>627782</v>
      </c>
      <c r="B66" s="2016" t="s">
        <v>1673</v>
      </c>
      <c r="C66" s="2017">
        <f>'dulieu phan bo'!F86+'dulieu phan bo'!F96</f>
        <v>3756046343.5</v>
      </c>
      <c r="D66" s="2018">
        <f>'dulieu phan bo'!S86</f>
        <v>1523352643.125</v>
      </c>
      <c r="E66" s="2019"/>
      <c r="F66" s="2067">
        <f>'PHONG KTVT'!F140</f>
        <v>4850000000</v>
      </c>
      <c r="G66" s="2067">
        <f t="shared" si="21"/>
        <v>1414583333.3333333</v>
      </c>
      <c r="H66" s="2067">
        <f>Phanbo2025!E38</f>
        <v>0</v>
      </c>
      <c r="I66" s="2067">
        <f>Phanbo2025!F38</f>
        <v>0</v>
      </c>
      <c r="J66" s="2067">
        <f>Phanbo2025!G38</f>
        <v>0</v>
      </c>
      <c r="K66" s="2067">
        <f>Phanbo2025!H38</f>
        <v>0</v>
      </c>
      <c r="L66" s="2067">
        <f>Phanbo2025!I38</f>
        <v>0</v>
      </c>
      <c r="M66" s="2067">
        <f>Phanbo2025!J38</f>
        <v>202083333.33333334</v>
      </c>
      <c r="N66" s="2067">
        <f>Phanbo2025!K38</f>
        <v>202083333.33333334</v>
      </c>
      <c r="O66" s="2067">
        <f>Phanbo2025!L38</f>
        <v>202083333.33333334</v>
      </c>
      <c r="P66" s="2067">
        <f>Phanbo2025!M38</f>
        <v>202083333.33333334</v>
      </c>
      <c r="Q66" s="2067">
        <f>Phanbo2025!N38</f>
        <v>202083333.33333334</v>
      </c>
      <c r="R66" s="2067">
        <f>Phanbo2025!O38</f>
        <v>202083333.33333334</v>
      </c>
      <c r="S66" s="2067">
        <f>Phanbo2025!P38</f>
        <v>202083333.33333334</v>
      </c>
      <c r="T66" s="1994">
        <f t="shared" si="20"/>
        <v>0</v>
      </c>
    </row>
    <row r="67" spans="1:32" s="2021" customFormat="1">
      <c r="A67" s="2015">
        <v>627782</v>
      </c>
      <c r="B67" s="2016" t="s">
        <v>1674</v>
      </c>
      <c r="C67" s="2017">
        <f>'dulieu phan bo'!F91+'dulieu phan bo'!F92</f>
        <v>456666666.66666663</v>
      </c>
      <c r="D67" s="2018">
        <f>'dulieu phan bo'!S91+'dulieu phan bo'!S92</f>
        <v>1241666666.6666667</v>
      </c>
      <c r="E67" s="2019"/>
      <c r="F67" s="2067">
        <f>'PHONG KTVT'!F147</f>
        <v>8650000000</v>
      </c>
      <c r="G67" s="2067">
        <f t="shared" si="21"/>
        <v>1769634928.0000002</v>
      </c>
      <c r="H67" s="2067">
        <f>Phanbo2025!E39</f>
        <v>62580448</v>
      </c>
      <c r="I67" s="2067">
        <f>Phanbo2025!F39</f>
        <v>62580448</v>
      </c>
      <c r="J67" s="2067">
        <f>Phanbo2025!G39</f>
        <v>62580448</v>
      </c>
      <c r="K67" s="2067">
        <f>Phanbo2025!H39</f>
        <v>62580448</v>
      </c>
      <c r="L67" s="2067">
        <f>Phanbo2025!I39</f>
        <v>62580448</v>
      </c>
      <c r="M67" s="2067">
        <f>Phanbo2025!J39</f>
        <v>62580448</v>
      </c>
      <c r="N67" s="2067">
        <f>Phanbo2025!K39</f>
        <v>62580448</v>
      </c>
      <c r="O67" s="2067">
        <f>Phanbo2025!L39</f>
        <v>62580448</v>
      </c>
      <c r="P67" s="2067">
        <f>Phanbo2025!M39</f>
        <v>62580448</v>
      </c>
      <c r="Q67" s="2067">
        <f>Phanbo2025!N39</f>
        <v>422997114.66666669</v>
      </c>
      <c r="R67" s="2067">
        <f>Phanbo2025!O39</f>
        <v>422997114.66666669</v>
      </c>
      <c r="S67" s="2067">
        <f>Phanbo2025!P39</f>
        <v>360416666.66666669</v>
      </c>
      <c r="T67" s="1994">
        <f t="shared" si="20"/>
        <v>0</v>
      </c>
    </row>
    <row r="68" spans="1:32" s="2021" customFormat="1">
      <c r="A68" s="2015">
        <v>627782</v>
      </c>
      <c r="B68" s="2016" t="s">
        <v>1675</v>
      </c>
      <c r="C68" s="2017">
        <f>'dulieu phan bo'!F87</f>
        <v>1599108630.9999998</v>
      </c>
      <c r="D68" s="2018">
        <f>'dulieu phan bo'!S87</f>
        <v>533036210.33333331</v>
      </c>
      <c r="E68" s="2019"/>
      <c r="F68" s="2067">
        <f>'PHONG KTVT'!F154</f>
        <v>5950000000</v>
      </c>
      <c r="G68" s="2067">
        <f t="shared" si="21"/>
        <v>1735416666.6666667</v>
      </c>
      <c r="H68" s="2067">
        <f>Phanbo2025!E40</f>
        <v>0</v>
      </c>
      <c r="I68" s="2067">
        <f>Phanbo2025!F40</f>
        <v>0</v>
      </c>
      <c r="J68" s="2067">
        <f>Phanbo2025!G40</f>
        <v>0</v>
      </c>
      <c r="K68" s="2067">
        <f>Phanbo2025!H40</f>
        <v>0</v>
      </c>
      <c r="L68" s="2067">
        <f>Phanbo2025!I40</f>
        <v>0</v>
      </c>
      <c r="M68" s="2067">
        <f>Phanbo2025!J40</f>
        <v>247916666.66666666</v>
      </c>
      <c r="N68" s="2067">
        <f>Phanbo2025!K40</f>
        <v>247916666.66666666</v>
      </c>
      <c r="O68" s="2067">
        <f>Phanbo2025!L40</f>
        <v>247916666.66666666</v>
      </c>
      <c r="P68" s="2067">
        <f>Phanbo2025!M40</f>
        <v>247916666.66666666</v>
      </c>
      <c r="Q68" s="2067">
        <f>Phanbo2025!N40</f>
        <v>247916666.66666666</v>
      </c>
      <c r="R68" s="2067">
        <f>Phanbo2025!O40</f>
        <v>247916666.66666666</v>
      </c>
      <c r="S68" s="2067">
        <f>Phanbo2025!P40</f>
        <v>247916666.66666666</v>
      </c>
      <c r="T68" s="1994">
        <f t="shared" si="20"/>
        <v>0</v>
      </c>
    </row>
    <row r="69" spans="1:32" s="2021" customFormat="1">
      <c r="A69" s="2015">
        <v>627782</v>
      </c>
      <c r="B69" s="2016" t="s">
        <v>1676</v>
      </c>
      <c r="C69" s="2017">
        <f>'dulieu phan bo'!F93+'dulieu phan bo'!F80</f>
        <v>1378398090.4166667</v>
      </c>
      <c r="D69" s="2018">
        <f>'dulieu phan bo'!S93+'dulieu phan bo'!S80</f>
        <v>2650000000</v>
      </c>
      <c r="E69" s="2019"/>
      <c r="F69" s="2067">
        <f>'PHONG KTVT'!F161</f>
        <v>0</v>
      </c>
      <c r="G69" s="2067">
        <f t="shared" si="21"/>
        <v>2162320530</v>
      </c>
      <c r="H69" s="2067">
        <f>Phanbo2025!E41</f>
        <v>216232053</v>
      </c>
      <c r="I69" s="2067">
        <f>Phanbo2025!F41</f>
        <v>216232053</v>
      </c>
      <c r="J69" s="2067">
        <f>Phanbo2025!G41</f>
        <v>216232053</v>
      </c>
      <c r="K69" s="2067">
        <f>Phanbo2025!H41</f>
        <v>216232053</v>
      </c>
      <c r="L69" s="2067">
        <f>Phanbo2025!I41</f>
        <v>216232053</v>
      </c>
      <c r="M69" s="2067">
        <f>Phanbo2025!J41</f>
        <v>216232053</v>
      </c>
      <c r="N69" s="2067">
        <f>Phanbo2025!K41</f>
        <v>216232053</v>
      </c>
      <c r="O69" s="2067">
        <f>Phanbo2025!L41</f>
        <v>216232053</v>
      </c>
      <c r="P69" s="2067">
        <f>Phanbo2025!M41</f>
        <v>216232053</v>
      </c>
      <c r="Q69" s="2067">
        <f>Phanbo2025!N41</f>
        <v>216232053</v>
      </c>
      <c r="R69" s="2067">
        <f>Phanbo2025!O41</f>
        <v>0</v>
      </c>
      <c r="S69" s="2067">
        <f>Phanbo2025!P41</f>
        <v>0</v>
      </c>
      <c r="T69" s="1994">
        <f t="shared" si="20"/>
        <v>0</v>
      </c>
    </row>
    <row r="70" spans="1:32" s="2021" customFormat="1">
      <c r="A70" s="2015">
        <v>627782</v>
      </c>
      <c r="B70" s="2016" t="s">
        <v>1677</v>
      </c>
      <c r="C70" s="2017"/>
      <c r="D70" s="2018"/>
      <c r="E70" s="2019"/>
      <c r="F70" s="2067">
        <f>'PHONG KTVT'!F168</f>
        <v>0</v>
      </c>
      <c r="G70" s="2067">
        <f t="shared" si="21"/>
        <v>0</v>
      </c>
      <c r="H70" s="2067"/>
      <c r="I70" s="2067"/>
      <c r="J70" s="2067"/>
      <c r="K70" s="2067"/>
      <c r="L70" s="2067"/>
      <c r="M70" s="2067"/>
      <c r="N70" s="2067"/>
      <c r="O70" s="2067"/>
      <c r="P70" s="2067"/>
      <c r="Q70" s="2067"/>
      <c r="R70" s="2067"/>
      <c r="S70" s="2067"/>
      <c r="T70" s="1994"/>
    </row>
    <row r="71" spans="1:32" s="2021" customFormat="1" ht="14.4">
      <c r="A71" s="2068">
        <v>627782</v>
      </c>
      <c r="B71" s="2069" t="s">
        <v>1657</v>
      </c>
      <c r="C71" s="2070"/>
      <c r="D71" s="2070"/>
      <c r="E71" s="2019"/>
      <c r="F71" s="2066"/>
      <c r="G71" s="2067">
        <f t="shared" si="21"/>
        <v>0</v>
      </c>
      <c r="H71" s="2066"/>
      <c r="I71" s="2066"/>
      <c r="J71" s="2066"/>
      <c r="K71" s="2066"/>
      <c r="L71" s="2066"/>
      <c r="M71" s="2066"/>
      <c r="N71" s="2066"/>
      <c r="O71" s="2066"/>
      <c r="P71" s="2066"/>
      <c r="Q71" s="2066"/>
      <c r="R71" s="2066"/>
      <c r="S71" s="2066"/>
      <c r="T71" s="2067"/>
      <c r="U71" s="2071"/>
      <c r="V71" s="2071"/>
      <c r="W71" s="2071"/>
      <c r="X71" s="2071"/>
      <c r="Y71" s="2071"/>
      <c r="Z71" s="2071"/>
      <c r="AA71" s="2071"/>
      <c r="AB71" s="2071"/>
      <c r="AC71" s="2071"/>
      <c r="AD71" s="2071"/>
      <c r="AE71" s="2071"/>
      <c r="AF71" s="2071"/>
    </row>
    <row r="72" spans="1:32" s="765" customFormat="1" ht="14.25" customHeight="1">
      <c r="A72" s="761">
        <v>62787</v>
      </c>
      <c r="B72" s="1065" t="s">
        <v>1685</v>
      </c>
      <c r="C72" s="1074">
        <v>1972997880</v>
      </c>
      <c r="D72" s="780">
        <v>1972997881.4000001</v>
      </c>
      <c r="E72" s="1179">
        <f>'[82]DK2024 (11.24)'!$W$142</f>
        <v>1972997880</v>
      </c>
      <c r="F72" s="1192">
        <f>SUM(H72:S72)</f>
        <v>1972997880</v>
      </c>
      <c r="G72" s="1192">
        <f>F72</f>
        <v>1972997880</v>
      </c>
      <c r="H72" s="1192">
        <v>164416490</v>
      </c>
      <c r="I72" s="1192">
        <v>164416490</v>
      </c>
      <c r="J72" s="1192">
        <v>164416490</v>
      </c>
      <c r="K72" s="1192">
        <v>164416490</v>
      </c>
      <c r="L72" s="1192">
        <v>164416490</v>
      </c>
      <c r="M72" s="1192">
        <v>164416490</v>
      </c>
      <c r="N72" s="1192">
        <v>164416490</v>
      </c>
      <c r="O72" s="1192">
        <v>164416490</v>
      </c>
      <c r="P72" s="1192">
        <v>164416490</v>
      </c>
      <c r="Q72" s="1192">
        <v>164416490</v>
      </c>
      <c r="R72" s="1192">
        <v>164416490</v>
      </c>
      <c r="S72" s="1192">
        <v>164416490</v>
      </c>
      <c r="T72" s="905"/>
    </row>
    <row r="73" spans="1:32" s="765" customFormat="1" ht="14.25" customHeight="1">
      <c r="A73" s="761">
        <v>4.3</v>
      </c>
      <c r="B73" s="762" t="s">
        <v>1684</v>
      </c>
      <c r="C73" s="1074">
        <f>'dulieu phan bo'!F116</f>
        <v>650000000</v>
      </c>
      <c r="D73" s="780">
        <f>'dulieu phan bo'!S116</f>
        <v>0</v>
      </c>
      <c r="E73" s="1179"/>
      <c r="F73" s="1198"/>
      <c r="G73" s="1198">
        <f>F73</f>
        <v>0</v>
      </c>
      <c r="H73" s="1198"/>
      <c r="I73" s="1198"/>
      <c r="J73" s="1198"/>
      <c r="K73" s="1198"/>
      <c r="L73" s="1198"/>
      <c r="M73" s="1198"/>
      <c r="N73" s="1198"/>
      <c r="O73" s="1198"/>
      <c r="P73" s="1198"/>
      <c r="Q73" s="1198"/>
      <c r="R73" s="1198"/>
      <c r="S73" s="1198"/>
      <c r="T73" s="905">
        <f>SUM(U73:AF73)</f>
        <v>0</v>
      </c>
    </row>
    <row r="74" spans="1:32" s="765" customFormat="1" ht="16.2">
      <c r="A74" s="2033">
        <v>62731</v>
      </c>
      <c r="B74" s="1189" t="s">
        <v>1803</v>
      </c>
      <c r="C74" s="763"/>
      <c r="D74" s="780"/>
      <c r="E74" s="1177"/>
      <c r="F74" s="1212">
        <f>SUM(H74:S74)</f>
        <v>628333333.33333337</v>
      </c>
      <c r="G74" s="1216">
        <f>F74</f>
        <v>628333333.33333337</v>
      </c>
      <c r="H74" s="1216">
        <f>Phanbo2025!E16</f>
        <v>52361111.111111112</v>
      </c>
      <c r="I74" s="1216">
        <f>Phanbo2025!F16</f>
        <v>52361111.111111112</v>
      </c>
      <c r="J74" s="1216">
        <f>Phanbo2025!G16</f>
        <v>52361111.111111112</v>
      </c>
      <c r="K74" s="1216">
        <f>Phanbo2025!H16</f>
        <v>52361111.111111112</v>
      </c>
      <c r="L74" s="1216">
        <f>Phanbo2025!I16</f>
        <v>52361111.111111112</v>
      </c>
      <c r="M74" s="1216">
        <f>Phanbo2025!J16</f>
        <v>52361111.111111112</v>
      </c>
      <c r="N74" s="1216">
        <f>Phanbo2025!K16</f>
        <v>52361111.111111112</v>
      </c>
      <c r="O74" s="1216">
        <f>Phanbo2025!L16</f>
        <v>52361111.111111112</v>
      </c>
      <c r="P74" s="1216">
        <f>Phanbo2025!M16</f>
        <v>52361111.111111112</v>
      </c>
      <c r="Q74" s="1216">
        <f>Phanbo2025!N16</f>
        <v>52361111.111111112</v>
      </c>
      <c r="R74" s="1216">
        <f>Phanbo2025!O16</f>
        <v>52361111.111111112</v>
      </c>
      <c r="S74" s="1216">
        <f>Phanbo2025!P16</f>
        <v>52361111.111111112</v>
      </c>
      <c r="T74" s="905"/>
    </row>
    <row r="75" spans="1:32" s="765" customFormat="1">
      <c r="A75" s="761">
        <v>5</v>
      </c>
      <c r="B75" s="762" t="s">
        <v>235</v>
      </c>
      <c r="C75" s="763">
        <f t="shared" ref="C75:H75" si="22">SUM(C76:C79)</f>
        <v>747717114</v>
      </c>
      <c r="D75" s="763">
        <f t="shared" si="22"/>
        <v>2325198904.1095891</v>
      </c>
      <c r="E75" s="1177">
        <f t="shared" si="22"/>
        <v>644540196</v>
      </c>
      <c r="F75" s="905">
        <f>SUM(F76:F79)</f>
        <v>1149713866</v>
      </c>
      <c r="G75" s="905">
        <f t="shared" si="22"/>
        <v>1149713866</v>
      </c>
      <c r="H75" s="905">
        <f t="shared" si="22"/>
        <v>0</v>
      </c>
      <c r="I75" s="905">
        <f t="shared" ref="I75:S75" si="23">SUM(I76:I79)</f>
        <v>0</v>
      </c>
      <c r="J75" s="905">
        <f t="shared" si="23"/>
        <v>0</v>
      </c>
      <c r="K75" s="905">
        <f t="shared" si="23"/>
        <v>0</v>
      </c>
      <c r="L75" s="905">
        <f t="shared" si="23"/>
        <v>0</v>
      </c>
      <c r="M75" s="905">
        <f t="shared" si="23"/>
        <v>0</v>
      </c>
      <c r="N75" s="905">
        <f t="shared" si="23"/>
        <v>0</v>
      </c>
      <c r="O75" s="905">
        <f t="shared" si="23"/>
        <v>0</v>
      </c>
      <c r="P75" s="905">
        <f t="shared" si="23"/>
        <v>0</v>
      </c>
      <c r="Q75" s="905">
        <f t="shared" si="23"/>
        <v>389733514</v>
      </c>
      <c r="R75" s="905">
        <f t="shared" si="23"/>
        <v>383237955</v>
      </c>
      <c r="S75" s="905">
        <f t="shared" si="23"/>
        <v>376742397</v>
      </c>
      <c r="T75" s="905"/>
    </row>
    <row r="76" spans="1:32">
      <c r="A76" s="777"/>
      <c r="B76" s="544" t="s">
        <v>708</v>
      </c>
      <c r="C76" s="776">
        <v>0</v>
      </c>
      <c r="D76" s="776">
        <v>0</v>
      </c>
      <c r="E76" s="1180"/>
      <c r="F76" s="1194">
        <f t="shared" ref="F76:F89" si="24">SUM(H76:S76)</f>
        <v>0</v>
      </c>
      <c r="G76" s="1194">
        <f>F76</f>
        <v>0</v>
      </c>
      <c r="H76" s="1170"/>
      <c r="I76" s="1170"/>
      <c r="J76" s="1170"/>
      <c r="K76" s="1170"/>
      <c r="L76" s="1170"/>
      <c r="M76" s="1170"/>
      <c r="N76" s="1170"/>
      <c r="O76" s="1170"/>
      <c r="P76" s="1170"/>
      <c r="Q76" s="1170"/>
      <c r="R76" s="1170"/>
      <c r="S76" s="1170"/>
      <c r="T76" s="905"/>
    </row>
    <row r="77" spans="1:32">
      <c r="A77" s="777">
        <v>6351</v>
      </c>
      <c r="B77" s="544" t="s">
        <v>732</v>
      </c>
      <c r="C77" s="776">
        <v>0</v>
      </c>
      <c r="D77" s="776">
        <v>2145198904.1095891</v>
      </c>
      <c r="E77" s="1180">
        <f>'[85]PHONG TCKT'!$F$72</f>
        <v>0</v>
      </c>
      <c r="F77" s="1211">
        <f>SUM(H77:S77)</f>
        <v>1149713866</v>
      </c>
      <c r="G77" s="1211">
        <f>F77</f>
        <v>1149713866</v>
      </c>
      <c r="H77" s="1170"/>
      <c r="I77" s="1170"/>
      <c r="J77" s="1170"/>
      <c r="K77" s="1170"/>
      <c r="L77" s="1170"/>
      <c r="M77" s="1170"/>
      <c r="N77" s="1170"/>
      <c r="O77" s="1170"/>
      <c r="P77" s="1170"/>
      <c r="Q77" s="1170">
        <v>389733514</v>
      </c>
      <c r="R77" s="1170">
        <v>383237955</v>
      </c>
      <c r="S77" s="1170">
        <v>376742397</v>
      </c>
      <c r="T77" s="905"/>
    </row>
    <row r="78" spans="1:32">
      <c r="A78" s="777"/>
      <c r="B78" s="544" t="s">
        <v>1417</v>
      </c>
      <c r="C78" s="1210"/>
      <c r="D78" s="776"/>
      <c r="E78" s="1180"/>
      <c r="F78" s="1194">
        <f t="shared" si="24"/>
        <v>0</v>
      </c>
      <c r="G78" s="1194">
        <f>F78</f>
        <v>0</v>
      </c>
      <c r="H78" s="1170"/>
      <c r="I78" s="1170"/>
      <c r="J78" s="1170"/>
      <c r="K78" s="1170"/>
      <c r="L78" s="1170"/>
      <c r="M78" s="1170"/>
      <c r="N78" s="1170"/>
      <c r="O78" s="1170"/>
      <c r="P78" s="1170"/>
      <c r="Q78" s="1170"/>
      <c r="R78" s="1170"/>
      <c r="S78" s="1170"/>
      <c r="T78" s="905"/>
    </row>
    <row r="79" spans="1:32">
      <c r="A79" s="777">
        <v>6355</v>
      </c>
      <c r="B79" s="1071" t="s">
        <v>1689</v>
      </c>
      <c r="C79" s="767">
        <v>747717114</v>
      </c>
      <c r="D79" s="767">
        <v>180000000</v>
      </c>
      <c r="E79" s="1178">
        <f>'[82]DK2024 (11.24)'!$W$185</f>
        <v>644540196</v>
      </c>
      <c r="F79" s="1211">
        <f t="shared" si="24"/>
        <v>0</v>
      </c>
      <c r="G79" s="1194">
        <f>F79</f>
        <v>0</v>
      </c>
      <c r="H79" s="1106"/>
      <c r="I79" s="1106"/>
      <c r="J79" s="1106"/>
      <c r="K79" s="1106"/>
      <c r="L79" s="1106"/>
      <c r="M79" s="1106"/>
      <c r="N79" s="1106"/>
      <c r="O79" s="1106"/>
      <c r="P79" s="1106"/>
      <c r="Q79" s="1106"/>
      <c r="R79" s="1106"/>
      <c r="S79" s="1106"/>
      <c r="T79" s="905"/>
    </row>
    <row r="80" spans="1:32" s="765" customFormat="1">
      <c r="A80" s="761">
        <v>6425</v>
      </c>
      <c r="B80" s="762" t="s">
        <v>409</v>
      </c>
      <c r="C80" s="769">
        <f>SUM(C81:C84)</f>
        <v>19340462</v>
      </c>
      <c r="D80" s="769">
        <f>SUM(D81:D84)</f>
        <v>34200000</v>
      </c>
      <c r="E80" s="1181">
        <f>'[82]DK2024 (11.24)'!$W$157</f>
        <v>14546160</v>
      </c>
      <c r="F80" s="1212">
        <f>SUM(H80:S80)</f>
        <v>20000000</v>
      </c>
      <c r="G80" s="1212">
        <f>F80</f>
        <v>20000000</v>
      </c>
      <c r="H80" s="1162">
        <v>1666666.6666666667</v>
      </c>
      <c r="I80" s="1162">
        <v>1666666.6666666667</v>
      </c>
      <c r="J80" s="1162">
        <v>1666666.6666666667</v>
      </c>
      <c r="K80" s="1162">
        <v>1666666.6666666667</v>
      </c>
      <c r="L80" s="1162">
        <v>1666666.6666666667</v>
      </c>
      <c r="M80" s="1162">
        <v>1666666.6666666667</v>
      </c>
      <c r="N80" s="1162">
        <v>1666666.6666666667</v>
      </c>
      <c r="O80" s="1162">
        <v>1666666.6666666667</v>
      </c>
      <c r="P80" s="1162">
        <v>1666666.6666666667</v>
      </c>
      <c r="Q80" s="1162">
        <v>1666666.6666666667</v>
      </c>
      <c r="R80" s="1162">
        <v>1666666.6666666667</v>
      </c>
      <c r="S80" s="1162">
        <v>1666666.6666666667</v>
      </c>
      <c r="T80" s="905"/>
    </row>
    <row r="81" spans="1:23" s="765" customFormat="1">
      <c r="A81" s="761"/>
      <c r="B81" s="1213" t="s">
        <v>1418</v>
      </c>
      <c r="C81" s="763"/>
      <c r="D81" s="769">
        <v>6000000</v>
      </c>
      <c r="E81" s="1177"/>
      <c r="F81" s="1212">
        <f t="shared" si="24"/>
        <v>0</v>
      </c>
      <c r="G81" s="1212"/>
      <c r="H81" s="1162"/>
      <c r="I81" s="1162"/>
      <c r="J81" s="1162"/>
      <c r="K81" s="1162"/>
      <c r="L81" s="1162"/>
      <c r="M81" s="1162"/>
      <c r="N81" s="1162"/>
      <c r="O81" s="1162"/>
      <c r="P81" s="1162"/>
      <c r="Q81" s="1162"/>
      <c r="R81" s="1162"/>
      <c r="S81" s="1162"/>
      <c r="T81" s="905"/>
    </row>
    <row r="82" spans="1:23" s="765" customFormat="1">
      <c r="A82" s="761"/>
      <c r="B82" s="1213" t="s">
        <v>1419</v>
      </c>
      <c r="C82" s="763"/>
      <c r="D82" s="769">
        <v>6000000</v>
      </c>
      <c r="E82" s="1177"/>
      <c r="F82" s="1212">
        <f t="shared" si="24"/>
        <v>0</v>
      </c>
      <c r="G82" s="1212"/>
      <c r="H82" s="1162"/>
      <c r="I82" s="1162"/>
      <c r="J82" s="1162"/>
      <c r="K82" s="1162"/>
      <c r="L82" s="1162"/>
      <c r="M82" s="1162"/>
      <c r="N82" s="1162"/>
      <c r="O82" s="1162"/>
      <c r="P82" s="1162"/>
      <c r="Q82" s="1162"/>
      <c r="R82" s="1162"/>
      <c r="S82" s="1162"/>
      <c r="T82" s="905"/>
    </row>
    <row r="83" spans="1:23" s="765" customFormat="1">
      <c r="A83" s="761"/>
      <c r="B83" s="1213" t="s">
        <v>1416</v>
      </c>
      <c r="C83" s="763"/>
      <c r="D83" s="769">
        <v>4200000</v>
      </c>
      <c r="E83" s="1177"/>
      <c r="F83" s="1212">
        <f t="shared" si="24"/>
        <v>0</v>
      </c>
      <c r="G83" s="1212"/>
      <c r="H83" s="1162"/>
      <c r="I83" s="1162"/>
      <c r="J83" s="1162"/>
      <c r="K83" s="1162"/>
      <c r="L83" s="1162"/>
      <c r="M83" s="1162"/>
      <c r="N83" s="1162"/>
      <c r="O83" s="1162"/>
      <c r="P83" s="1162"/>
      <c r="Q83" s="1162"/>
      <c r="R83" s="1162"/>
      <c r="S83" s="1162"/>
      <c r="T83" s="905"/>
    </row>
    <row r="84" spans="1:23" s="765" customFormat="1">
      <c r="A84" s="761"/>
      <c r="B84" s="1213" t="s">
        <v>1420</v>
      </c>
      <c r="C84" s="763">
        <v>19340462</v>
      </c>
      <c r="D84" s="769">
        <v>18000000</v>
      </c>
      <c r="E84" s="1177"/>
      <c r="F84" s="1212">
        <f t="shared" si="24"/>
        <v>0</v>
      </c>
      <c r="G84" s="1212"/>
      <c r="H84" s="1162"/>
      <c r="I84" s="1162"/>
      <c r="J84" s="1162"/>
      <c r="K84" s="1162"/>
      <c r="L84" s="1162"/>
      <c r="M84" s="1162"/>
      <c r="N84" s="1162"/>
      <c r="O84" s="1162"/>
      <c r="P84" s="1162"/>
      <c r="Q84" s="1162"/>
      <c r="R84" s="1162"/>
      <c r="S84" s="1162"/>
      <c r="T84" s="905"/>
    </row>
    <row r="85" spans="1:23" s="765" customFormat="1">
      <c r="A85" s="761">
        <v>642708</v>
      </c>
      <c r="B85" s="762" t="s">
        <v>410</v>
      </c>
      <c r="C85" s="763">
        <f>SUM(C86:C87)</f>
        <v>174208755</v>
      </c>
      <c r="D85" s="763">
        <f>SUM(D86:D87)</f>
        <v>100000000</v>
      </c>
      <c r="E85" s="763">
        <f>'[82]DK2024 (11.24)'!$W$150</f>
        <v>82407408</v>
      </c>
      <c r="F85" s="763">
        <f>SUM(F86:F88)</f>
        <v>535000000</v>
      </c>
      <c r="G85" s="763">
        <f>SUM(G86:G88)</f>
        <v>535000000</v>
      </c>
      <c r="H85" s="763">
        <f t="shared" ref="H85:S85" si="25">SUM(H86:H88)</f>
        <v>225000000</v>
      </c>
      <c r="I85" s="763">
        <f t="shared" si="25"/>
        <v>200000000</v>
      </c>
      <c r="J85" s="763">
        <f t="shared" si="25"/>
        <v>0</v>
      </c>
      <c r="K85" s="763">
        <f t="shared" si="25"/>
        <v>0</v>
      </c>
      <c r="L85" s="763">
        <f t="shared" si="25"/>
        <v>0</v>
      </c>
      <c r="M85" s="763">
        <f t="shared" si="25"/>
        <v>0</v>
      </c>
      <c r="N85" s="763">
        <f t="shared" si="25"/>
        <v>0</v>
      </c>
      <c r="O85" s="763">
        <f t="shared" si="25"/>
        <v>0</v>
      </c>
      <c r="P85" s="763">
        <f t="shared" si="25"/>
        <v>0</v>
      </c>
      <c r="Q85" s="763">
        <f t="shared" si="25"/>
        <v>50000000</v>
      </c>
      <c r="R85" s="763">
        <f t="shared" si="25"/>
        <v>0</v>
      </c>
      <c r="S85" s="763">
        <f t="shared" si="25"/>
        <v>60000000</v>
      </c>
      <c r="T85" s="905"/>
    </row>
    <row r="86" spans="1:23" s="778" customFormat="1">
      <c r="A86" s="777"/>
      <c r="B86" s="544" t="s">
        <v>745</v>
      </c>
      <c r="C86" s="779">
        <v>50000000</v>
      </c>
      <c r="D86" s="779">
        <v>50000000</v>
      </c>
      <c r="E86" s="1182"/>
      <c r="F86" s="1211">
        <f t="shared" si="24"/>
        <v>60000000</v>
      </c>
      <c r="G86" s="1211">
        <f>F86</f>
        <v>60000000</v>
      </c>
      <c r="H86" s="1107"/>
      <c r="I86" s="1107"/>
      <c r="J86" s="1107"/>
      <c r="K86" s="1107"/>
      <c r="L86" s="1107"/>
      <c r="M86" s="1107"/>
      <c r="N86" s="1107"/>
      <c r="O86" s="1107"/>
      <c r="P86" s="1107"/>
      <c r="Q86" s="1107"/>
      <c r="R86" s="1107"/>
      <c r="S86" s="1107">
        <v>60000000</v>
      </c>
      <c r="T86" s="905"/>
    </row>
    <row r="87" spans="1:23" s="778" customFormat="1">
      <c r="A87" s="777"/>
      <c r="B87" s="544" t="s">
        <v>1686</v>
      </c>
      <c r="C87" s="779">
        <v>124208755</v>
      </c>
      <c r="D87" s="1214">
        <v>50000000</v>
      </c>
      <c r="E87" s="1182"/>
      <c r="F87" s="1211">
        <f t="shared" si="24"/>
        <v>275000000</v>
      </c>
      <c r="G87" s="1211">
        <f>F87</f>
        <v>275000000</v>
      </c>
      <c r="H87" s="1170">
        <v>225000000</v>
      </c>
      <c r="I87" s="1170"/>
      <c r="J87" s="1170"/>
      <c r="K87" s="1170"/>
      <c r="L87" s="1170"/>
      <c r="M87" s="1170"/>
      <c r="N87" s="1170"/>
      <c r="O87" s="1170"/>
      <c r="P87" s="1170"/>
      <c r="Q87" s="1170">
        <v>50000000</v>
      </c>
      <c r="R87" s="1170"/>
      <c r="S87" s="1170"/>
      <c r="T87" s="905"/>
    </row>
    <row r="88" spans="1:23" s="778" customFormat="1">
      <c r="A88" s="777"/>
      <c r="B88" s="544" t="s">
        <v>1780</v>
      </c>
      <c r="C88" s="779"/>
      <c r="D88" s="1214"/>
      <c r="E88" s="1182"/>
      <c r="F88" s="1211">
        <v>200000000</v>
      </c>
      <c r="G88" s="1211">
        <f>F88</f>
        <v>200000000</v>
      </c>
      <c r="H88" s="1170"/>
      <c r="I88" s="2072">
        <v>200000000</v>
      </c>
      <c r="J88" s="1170"/>
      <c r="K88" s="1170"/>
      <c r="L88" s="1170"/>
      <c r="M88" s="1170"/>
      <c r="N88" s="1170"/>
      <c r="O88" s="1170"/>
      <c r="P88" s="1170"/>
      <c r="Q88" s="1170"/>
      <c r="R88" s="1170"/>
      <c r="S88" s="1170"/>
      <c r="T88" s="905"/>
    </row>
    <row r="89" spans="1:23" s="765" customFormat="1">
      <c r="A89" s="761">
        <v>642809</v>
      </c>
      <c r="B89" s="762" t="s">
        <v>411</v>
      </c>
      <c r="C89" s="763">
        <f>SUM(C90:C92)</f>
        <v>100091354</v>
      </c>
      <c r="D89" s="763">
        <f>SUM(D90:D92)</f>
        <v>150600000</v>
      </c>
      <c r="E89" s="1177">
        <f>'[82]DK2024 (11.24)'!$W$159</f>
        <v>100216094</v>
      </c>
      <c r="F89" s="1212">
        <f t="shared" si="24"/>
        <v>138500000</v>
      </c>
      <c r="G89" s="1212">
        <f>F89</f>
        <v>138500000</v>
      </c>
      <c r="H89" s="1212">
        <v>8500000</v>
      </c>
      <c r="I89" s="1212">
        <v>8500000</v>
      </c>
      <c r="J89" s="1212">
        <v>8500000</v>
      </c>
      <c r="K89" s="1212">
        <v>8500000</v>
      </c>
      <c r="L89" s="1212">
        <v>8500000</v>
      </c>
      <c r="M89" s="1212">
        <v>8500000</v>
      </c>
      <c r="N89" s="1212">
        <v>8500000</v>
      </c>
      <c r="O89" s="1212">
        <v>8500000</v>
      </c>
      <c r="P89" s="1212">
        <v>45000000</v>
      </c>
      <c r="Q89" s="1212">
        <v>8500000</v>
      </c>
      <c r="R89" s="1212">
        <v>8500000</v>
      </c>
      <c r="S89" s="1212">
        <v>8500000</v>
      </c>
      <c r="T89" s="905"/>
    </row>
    <row r="90" spans="1:23" s="1165" customFormat="1" ht="14.4">
      <c r="A90" s="1215"/>
      <c r="B90" s="1213" t="s">
        <v>687</v>
      </c>
      <c r="C90" s="769">
        <v>1640338</v>
      </c>
      <c r="D90" s="769">
        <v>18000000</v>
      </c>
      <c r="E90" s="1181"/>
      <c r="F90" s="1162"/>
      <c r="G90" s="1162"/>
      <c r="H90" s="1162"/>
      <c r="I90" s="1162"/>
      <c r="J90" s="1162"/>
      <c r="K90" s="1162"/>
      <c r="L90" s="1162"/>
      <c r="M90" s="1162"/>
      <c r="N90" s="1162"/>
      <c r="O90" s="1162"/>
      <c r="P90" s="1162"/>
      <c r="Q90" s="1162"/>
      <c r="R90" s="1162"/>
      <c r="S90" s="1162"/>
      <c r="T90" s="905"/>
    </row>
    <row r="91" spans="1:23" s="1165" customFormat="1" ht="14.4">
      <c r="A91" s="1215"/>
      <c r="B91" s="1213" t="s">
        <v>1416</v>
      </c>
      <c r="C91" s="769"/>
      <c r="D91" s="769">
        <v>12600000</v>
      </c>
      <c r="E91" s="1181"/>
      <c r="F91" s="1162"/>
      <c r="G91" s="1162"/>
      <c r="H91" s="1162"/>
      <c r="I91" s="1162"/>
      <c r="J91" s="1162"/>
      <c r="K91" s="1162"/>
      <c r="L91" s="1162"/>
      <c r="M91" s="1162"/>
      <c r="N91" s="1162"/>
      <c r="O91" s="1162"/>
      <c r="P91" s="1162"/>
      <c r="Q91" s="1162"/>
      <c r="R91" s="1162"/>
      <c r="S91" s="1162"/>
      <c r="T91" s="905"/>
    </row>
    <row r="92" spans="1:23" s="1165" customFormat="1" ht="14.4">
      <c r="A92" s="1215"/>
      <c r="B92" s="1213" t="s">
        <v>688</v>
      </c>
      <c r="C92" s="769">
        <v>98451016</v>
      </c>
      <c r="D92" s="769">
        <v>120000000</v>
      </c>
      <c r="E92" s="1181"/>
      <c r="F92" s="1162"/>
      <c r="G92" s="1162"/>
      <c r="H92" s="1162"/>
      <c r="I92" s="1162"/>
      <c r="J92" s="1162"/>
      <c r="K92" s="1162"/>
      <c r="L92" s="1162"/>
      <c r="M92" s="1162"/>
      <c r="N92" s="1162"/>
      <c r="O92" s="1162"/>
      <c r="P92" s="1162"/>
      <c r="Q92" s="1162"/>
      <c r="R92" s="1162"/>
      <c r="S92" s="1162"/>
      <c r="T92" s="905"/>
    </row>
    <row r="93" spans="1:23" s="765" customFormat="1">
      <c r="A93" s="761">
        <v>64215</v>
      </c>
      <c r="B93" s="762" t="s">
        <v>1532</v>
      </c>
      <c r="C93" s="769">
        <v>1213336182</v>
      </c>
      <c r="D93" s="780">
        <v>1200000000</v>
      </c>
      <c r="E93" s="1181">
        <f>'[82]DK2024 (11.24)'!$W$153</f>
        <v>1181071411</v>
      </c>
      <c r="F93" s="1216">
        <f>SUM(H93:S93)</f>
        <v>1440000000</v>
      </c>
      <c r="G93" s="1216">
        <f>F93</f>
        <v>1440000000</v>
      </c>
      <c r="H93" s="1216">
        <f>200000000*60%</f>
        <v>120000000</v>
      </c>
      <c r="I93" s="1216">
        <f t="shared" ref="I93:S93" si="26">200000000*60%</f>
        <v>120000000</v>
      </c>
      <c r="J93" s="1216">
        <f t="shared" si="26"/>
        <v>120000000</v>
      </c>
      <c r="K93" s="1216">
        <f t="shared" si="26"/>
        <v>120000000</v>
      </c>
      <c r="L93" s="1216">
        <f t="shared" si="26"/>
        <v>120000000</v>
      </c>
      <c r="M93" s="1216">
        <f t="shared" si="26"/>
        <v>120000000</v>
      </c>
      <c r="N93" s="1216">
        <f t="shared" si="26"/>
        <v>120000000</v>
      </c>
      <c r="O93" s="1216">
        <f t="shared" si="26"/>
        <v>120000000</v>
      </c>
      <c r="P93" s="1216">
        <f t="shared" si="26"/>
        <v>120000000</v>
      </c>
      <c r="Q93" s="1216">
        <f t="shared" si="26"/>
        <v>120000000</v>
      </c>
      <c r="R93" s="1216">
        <f t="shared" si="26"/>
        <v>120000000</v>
      </c>
      <c r="S93" s="1216">
        <f t="shared" si="26"/>
        <v>120000000</v>
      </c>
      <c r="T93" s="1216"/>
    </row>
    <row r="94" spans="1:23" s="765" customFormat="1">
      <c r="A94" s="761">
        <v>11</v>
      </c>
      <c r="B94" s="762" t="s">
        <v>1533</v>
      </c>
      <c r="C94" s="763">
        <v>0</v>
      </c>
      <c r="D94" s="780">
        <v>1000000000</v>
      </c>
      <c r="E94" s="1177">
        <v>0</v>
      </c>
      <c r="F94" s="1198"/>
      <c r="G94" s="1198">
        <f>F94</f>
        <v>0</v>
      </c>
      <c r="H94" s="1198"/>
      <c r="I94" s="1198"/>
      <c r="J94" s="1198"/>
      <c r="K94" s="1198"/>
      <c r="L94" s="1198"/>
      <c r="M94" s="1198"/>
      <c r="N94" s="1198"/>
      <c r="O94" s="1198"/>
      <c r="P94" s="1198"/>
      <c r="Q94" s="1198"/>
      <c r="R94" s="1198"/>
      <c r="S94" s="1198"/>
      <c r="T94" s="905"/>
    </row>
    <row r="95" spans="1:23" s="765" customFormat="1" ht="14.25" customHeight="1">
      <c r="A95" s="761">
        <v>6426</v>
      </c>
      <c r="B95" s="762" t="s">
        <v>1421</v>
      </c>
      <c r="C95" s="763">
        <v>1005729794</v>
      </c>
      <c r="D95" s="780">
        <v>0</v>
      </c>
      <c r="E95" s="1177">
        <f>'[82]DK2024 (11.24)'!$W$168</f>
        <v>-148501674</v>
      </c>
      <c r="F95" s="1216">
        <f>SUM(H95:S95)</f>
        <v>-1214791524</v>
      </c>
      <c r="G95" s="1216">
        <f>F95</f>
        <v>-1214791524</v>
      </c>
      <c r="H95" s="1216">
        <f t="shared" ref="H95:Q95" si="27">I95</f>
        <v>-101232627</v>
      </c>
      <c r="I95" s="1216">
        <f t="shared" si="27"/>
        <v>-101232627</v>
      </c>
      <c r="J95" s="1216">
        <f t="shared" si="27"/>
        <v>-101232627</v>
      </c>
      <c r="K95" s="1216">
        <f t="shared" si="27"/>
        <v>-101232627</v>
      </c>
      <c r="L95" s="1216">
        <f t="shared" si="27"/>
        <v>-101232627</v>
      </c>
      <c r="M95" s="1216">
        <f t="shared" si="27"/>
        <v>-101232627</v>
      </c>
      <c r="N95" s="1216">
        <f t="shared" si="27"/>
        <v>-101232627</v>
      </c>
      <c r="O95" s="1216">
        <f t="shared" si="27"/>
        <v>-101232627</v>
      </c>
      <c r="P95" s="1216">
        <f t="shared" si="27"/>
        <v>-101232627</v>
      </c>
      <c r="Q95" s="1216">
        <f t="shared" si="27"/>
        <v>-101232627</v>
      </c>
      <c r="R95" s="1216">
        <f>S95</f>
        <v>-101232627</v>
      </c>
      <c r="S95" s="1216">
        <f>-1214791524/12</f>
        <v>-101232627</v>
      </c>
      <c r="T95" s="905"/>
      <c r="W95" s="781"/>
    </row>
    <row r="96" spans="1:23" s="2248" customFormat="1">
      <c r="A96" s="2241">
        <v>13</v>
      </c>
      <c r="B96" s="2242" t="s">
        <v>1763</v>
      </c>
      <c r="C96" s="2243">
        <v>5096888365</v>
      </c>
      <c r="D96" s="2244"/>
      <c r="E96" s="2245">
        <f>'[82]DK2024 (11.24)'!$W$170</f>
        <v>-41593984</v>
      </c>
      <c r="F96" s="2246"/>
      <c r="G96" s="2246">
        <f>F96</f>
        <v>0</v>
      </c>
      <c r="H96" s="2246"/>
      <c r="I96" s="2246"/>
      <c r="J96" s="2246"/>
      <c r="K96" s="2246"/>
      <c r="L96" s="2246"/>
      <c r="M96" s="2246"/>
      <c r="N96" s="2246"/>
      <c r="O96" s="2246"/>
      <c r="P96" s="2246"/>
      <c r="Q96" s="2246"/>
      <c r="R96" s="2246"/>
      <c r="S96" s="2246"/>
      <c r="T96" s="2247"/>
    </row>
    <row r="97" spans="1:20" s="765" customFormat="1">
      <c r="A97" s="2034">
        <v>811</v>
      </c>
      <c r="B97" s="1073" t="s">
        <v>237</v>
      </c>
      <c r="C97" s="763"/>
      <c r="D97" s="780"/>
      <c r="E97" s="1177">
        <f>'[82]DK2024 (11.24)'!$W$188</f>
        <v>210064051</v>
      </c>
      <c r="F97" s="1177">
        <f>SUM(F98:F99)</f>
        <v>0</v>
      </c>
      <c r="G97" s="1177">
        <f>SUM(G98:G99)</f>
        <v>0</v>
      </c>
      <c r="H97" s="1198"/>
      <c r="I97" s="1198"/>
      <c r="J97" s="1198"/>
      <c r="K97" s="1198"/>
      <c r="L97" s="1198"/>
      <c r="M97" s="1198"/>
      <c r="N97" s="1198"/>
      <c r="O97" s="1198"/>
      <c r="P97" s="1198"/>
      <c r="Q97" s="1198"/>
      <c r="R97" s="1198"/>
      <c r="S97" s="1198"/>
      <c r="T97" s="905"/>
    </row>
    <row r="98" spans="1:20">
      <c r="A98" s="1954"/>
      <c r="B98" s="1072" t="s">
        <v>1687</v>
      </c>
      <c r="C98" s="763"/>
      <c r="D98" s="776"/>
      <c r="E98" s="1177"/>
      <c r="F98" s="1170"/>
      <c r="G98" s="1170">
        <f>F98</f>
        <v>0</v>
      </c>
      <c r="H98" s="1170"/>
      <c r="I98" s="1170"/>
      <c r="J98" s="1170"/>
      <c r="K98" s="1170"/>
      <c r="L98" s="1170"/>
      <c r="M98" s="1170"/>
      <c r="N98" s="1170"/>
      <c r="O98" s="1170"/>
      <c r="P98" s="1170"/>
      <c r="Q98" s="1170"/>
      <c r="R98" s="1170"/>
      <c r="S98" s="1170"/>
      <c r="T98" s="905"/>
    </row>
    <row r="99" spans="1:20" ht="15.6">
      <c r="A99" s="1075"/>
      <c r="B99" s="1076" t="s">
        <v>1688</v>
      </c>
      <c r="C99" s="1077"/>
      <c r="D99" s="1078"/>
      <c r="E99" s="1188"/>
      <c r="F99" s="1247"/>
      <c r="G99" s="1248">
        <f>F99</f>
        <v>0</v>
      </c>
      <c r="H99" s="1170"/>
      <c r="I99" s="1170"/>
      <c r="J99" s="1170"/>
      <c r="K99" s="1170"/>
      <c r="L99" s="1170"/>
      <c r="M99" s="1170"/>
      <c r="N99" s="1170"/>
      <c r="O99" s="1170"/>
      <c r="P99" s="1170"/>
      <c r="Q99" s="1170"/>
      <c r="R99" s="1170"/>
      <c r="S99" s="1170"/>
      <c r="T99" s="905"/>
    </row>
    <row r="100" spans="1:20">
      <c r="A100" s="2406" t="s">
        <v>150</v>
      </c>
      <c r="B100" s="2407"/>
      <c r="C100" s="782">
        <f>C21+C89+C85+C80+C75+C93+C94+C96+C95+C72</f>
        <v>41209916366.333336</v>
      </c>
      <c r="D100" s="782">
        <f>D21+D89+D85+D80+D75+D93+D94+D96+D95+D72</f>
        <v>43600627857.50959</v>
      </c>
      <c r="E100" s="1183">
        <f>E21+E89+E85+E80+E75+E93+E94+E96+E95+E72</f>
        <v>32147542005</v>
      </c>
      <c r="F100" s="1183">
        <f>F21+F42+F57+F75+F80+F85+F89+F93+F94+F95+F96+F97</f>
        <v>65368143306.852814</v>
      </c>
      <c r="G100" s="1183">
        <f>G21+G42+G57+G75+G80+G85+G89+G93+G94+G95+G96+G97</f>
        <v>55605904442.152817</v>
      </c>
      <c r="H100" s="1183">
        <f t="shared" ref="H100:T100" si="28">H21+H89+H85+H80+H75+H93+H94+H96+H95+H72</f>
        <v>2791256481.3809524</v>
      </c>
      <c r="I100" s="1183">
        <f t="shared" si="28"/>
        <v>2766256484.3809524</v>
      </c>
      <c r="J100" s="1183">
        <f t="shared" si="28"/>
        <v>2566256481.3809524</v>
      </c>
      <c r="K100" s="1183">
        <f t="shared" si="28"/>
        <v>2566256484.3809524</v>
      </c>
      <c r="L100" s="1183">
        <f t="shared" si="28"/>
        <v>2566256482.3809524</v>
      </c>
      <c r="M100" s="1183">
        <f t="shared" si="28"/>
        <v>2566256484.3809524</v>
      </c>
      <c r="N100" s="1183">
        <f t="shared" si="28"/>
        <v>2577566006.1904759</v>
      </c>
      <c r="O100" s="1183">
        <f t="shared" si="28"/>
        <v>2561112408.1904759</v>
      </c>
      <c r="P100" s="1183">
        <f t="shared" si="28"/>
        <v>2597612408.1904759</v>
      </c>
      <c r="Q100" s="1183">
        <f t="shared" si="28"/>
        <v>3753230422.1904759</v>
      </c>
      <c r="R100" s="1183">
        <f t="shared" si="28"/>
        <v>3694234863.1904759</v>
      </c>
      <c r="S100" s="1183">
        <f t="shared" si="28"/>
        <v>3746289305.1904759</v>
      </c>
      <c r="T100" s="1246">
        <f t="shared" si="28"/>
        <v>0</v>
      </c>
    </row>
    <row r="101" spans="1:20" ht="9.75" customHeight="1"/>
    <row r="102" spans="1:20">
      <c r="B102" s="773" t="s">
        <v>415</v>
      </c>
      <c r="C102" s="783"/>
      <c r="D102" s="783"/>
      <c r="E102" s="1185"/>
      <c r="F102" s="595" t="s">
        <v>182</v>
      </c>
      <c r="G102" s="595"/>
      <c r="H102" s="595"/>
      <c r="I102" s="595"/>
      <c r="J102" s="595"/>
      <c r="K102" s="595"/>
      <c r="L102" s="595"/>
      <c r="M102" s="595"/>
      <c r="N102" s="595"/>
      <c r="O102" s="595"/>
      <c r="P102" s="595"/>
      <c r="Q102" s="595"/>
      <c r="R102" s="595"/>
      <c r="S102" s="595"/>
      <c r="T102" s="595"/>
    </row>
    <row r="103" spans="1:20">
      <c r="B103" s="771"/>
      <c r="F103" s="784"/>
      <c r="G103" s="784"/>
      <c r="H103" s="784"/>
      <c r="I103" s="784"/>
      <c r="J103" s="784"/>
      <c r="K103" s="784"/>
      <c r="L103" s="784"/>
      <c r="M103" s="784"/>
      <c r="N103" s="784"/>
      <c r="O103" s="784"/>
      <c r="P103" s="784"/>
      <c r="Q103" s="784"/>
      <c r="R103" s="784"/>
      <c r="S103" s="784"/>
    </row>
    <row r="104" spans="1:20" ht="21.75" customHeight="1">
      <c r="B104" s="771"/>
      <c r="F104" s="784"/>
      <c r="G104" s="784"/>
      <c r="H104" s="784"/>
      <c r="I104" s="784"/>
      <c r="J104" s="784"/>
      <c r="K104" s="784"/>
      <c r="L104" s="784"/>
      <c r="M104" s="784"/>
      <c r="N104" s="784"/>
      <c r="O104" s="784"/>
      <c r="P104" s="784"/>
      <c r="Q104" s="784"/>
      <c r="R104" s="784"/>
      <c r="S104" s="784"/>
    </row>
    <row r="105" spans="1:20">
      <c r="B105" s="771"/>
      <c r="F105" s="784"/>
      <c r="G105" s="784"/>
      <c r="H105" s="784"/>
      <c r="I105" s="784"/>
      <c r="J105" s="784"/>
      <c r="K105" s="784"/>
      <c r="L105" s="784"/>
      <c r="M105" s="784"/>
      <c r="N105" s="784"/>
      <c r="O105" s="784"/>
      <c r="P105" s="784"/>
      <c r="Q105" s="784"/>
      <c r="R105" s="784"/>
      <c r="S105" s="784"/>
    </row>
    <row r="106" spans="1:20">
      <c r="B106" s="773" t="s">
        <v>857</v>
      </c>
      <c r="C106" s="772"/>
      <c r="D106" s="773"/>
      <c r="E106" s="1186"/>
      <c r="F106" s="765" t="s">
        <v>1571</v>
      </c>
      <c r="G106" s="765"/>
      <c r="H106" s="765"/>
      <c r="I106" s="765"/>
      <c r="J106" s="765"/>
      <c r="K106" s="765"/>
      <c r="L106" s="765"/>
      <c r="M106" s="765"/>
      <c r="N106" s="765"/>
      <c r="O106" s="765"/>
      <c r="P106" s="765"/>
      <c r="Q106" s="765"/>
      <c r="R106" s="765"/>
      <c r="S106" s="765"/>
      <c r="T106" s="765"/>
    </row>
    <row r="107" spans="1:20">
      <c r="C107" s="770"/>
      <c r="D107" s="771"/>
    </row>
    <row r="108" spans="1:20">
      <c r="C108" s="770"/>
      <c r="D108" s="771"/>
    </row>
    <row r="109" spans="1:20">
      <c r="C109" s="770"/>
      <c r="D109" s="771"/>
    </row>
    <row r="110" spans="1:20">
      <c r="C110" s="772"/>
      <c r="D110" s="773"/>
      <c r="E110" s="1186"/>
    </row>
    <row r="112" spans="1:20" s="765" customFormat="1">
      <c r="B112" s="773"/>
      <c r="C112" s="772"/>
      <c r="D112" s="773"/>
      <c r="E112" s="1186"/>
      <c r="F112" s="781"/>
      <c r="G112" s="781"/>
      <c r="H112" s="781"/>
      <c r="I112" s="781"/>
      <c r="J112" s="781"/>
      <c r="K112" s="781"/>
      <c r="L112" s="781"/>
      <c r="M112" s="781"/>
      <c r="N112" s="781"/>
      <c r="O112" s="781"/>
      <c r="P112" s="781"/>
      <c r="Q112" s="781"/>
      <c r="R112" s="781"/>
      <c r="S112" s="781"/>
    </row>
  </sheetData>
  <autoFilter ref="A8:BB100" xr:uid="{00000000-0001-0000-0300-000000000000}"/>
  <mergeCells count="9">
    <mergeCell ref="E7:E8"/>
    <mergeCell ref="T7:T8"/>
    <mergeCell ref="H7:S7"/>
    <mergeCell ref="A100:B100"/>
    <mergeCell ref="A7:A8"/>
    <mergeCell ref="B7:B8"/>
    <mergeCell ref="C7:C8"/>
    <mergeCell ref="D7:D8"/>
    <mergeCell ref="F7:G7"/>
  </mergeCells>
  <phoneticPr fontId="6" type="noConversion"/>
  <printOptions horizontalCentered="1"/>
  <pageMargins left="0.70866141732283472" right="0" top="0.39370078740157483" bottom="0.19685039370078741" header="0.23622047244094491" footer="0.23622047244094491"/>
  <pageSetup paperSize="9" orientation="landscape" horizontalDpi="1200" verticalDpi="1200" r:id="rId1"/>
  <headerFooter alignWithMargins="0"/>
  <ignoredErrors>
    <ignoredError sqref="E81:E84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rgb="FF92D050"/>
  </sheetPr>
  <dimension ref="A1:FN873"/>
  <sheetViews>
    <sheetView topLeftCell="A4" zoomScale="90" zoomScaleNormal="90" workbookViewId="0">
      <pane xSplit="2" ySplit="8" topLeftCell="L199" activePane="bottomRight" state="frozen"/>
      <selection activeCell="A4" sqref="A4"/>
      <selection pane="topRight" activeCell="C4" sqref="C4"/>
      <selection pane="bottomLeft" activeCell="A12" sqref="A12"/>
      <selection pane="bottomRight" activeCell="R212" sqref="R212"/>
    </sheetView>
  </sheetViews>
  <sheetFormatPr defaultColWidth="9.109375" defaultRowHeight="15.6"/>
  <cols>
    <col min="1" max="1" width="9" style="18" customWidth="1"/>
    <col min="2" max="2" width="59.44140625" style="18" customWidth="1"/>
    <col min="3" max="3" width="17.44140625" style="32" customWidth="1"/>
    <col min="4" max="4" width="17.44140625" style="18" customWidth="1"/>
    <col min="5" max="5" width="18.109375" style="185" customWidth="1"/>
    <col min="6" max="6" width="18.44140625" style="460" bestFit="1" customWidth="1"/>
    <col min="7" max="7" width="17.44140625" style="460" customWidth="1"/>
    <col min="8" max="8" width="19.88671875" style="464" bestFit="1" customWidth="1"/>
    <col min="9" max="19" width="19.88671875" style="464" customWidth="1"/>
    <col min="20" max="20" width="36.88671875" style="18" customWidth="1"/>
    <col min="21" max="21" width="16.33203125" style="18" bestFit="1" customWidth="1"/>
    <col min="22" max="22" width="18" style="18" customWidth="1"/>
    <col min="23" max="23" width="13.109375" style="18" bestFit="1" customWidth="1"/>
    <col min="24" max="16384" width="9.109375" style="18"/>
  </cols>
  <sheetData>
    <row r="1" spans="1:53">
      <c r="A1" s="2416" t="s">
        <v>487</v>
      </c>
      <c r="B1" s="2416"/>
      <c r="C1" s="456"/>
      <c r="D1" s="11"/>
      <c r="E1" s="2417" t="s">
        <v>413</v>
      </c>
      <c r="F1" s="2417"/>
      <c r="G1" s="2417"/>
      <c r="H1" s="2417"/>
      <c r="I1" s="2417"/>
      <c r="J1" s="2417"/>
      <c r="K1" s="2417"/>
      <c r="L1" s="2417"/>
      <c r="M1" s="2417"/>
      <c r="N1" s="2417"/>
      <c r="O1" s="2417"/>
      <c r="P1" s="2417"/>
      <c r="Q1" s="2417"/>
      <c r="R1" s="2417"/>
      <c r="S1" s="2417"/>
      <c r="T1" s="2417"/>
    </row>
    <row r="2" spans="1:53">
      <c r="A2" s="2360" t="s">
        <v>61</v>
      </c>
      <c r="B2" s="2360"/>
      <c r="C2" s="457"/>
      <c r="D2" s="7"/>
      <c r="E2" s="2417" t="s">
        <v>412</v>
      </c>
      <c r="F2" s="2417"/>
      <c r="G2" s="2417"/>
      <c r="H2" s="2417"/>
      <c r="I2" s="2417"/>
      <c r="J2" s="2417"/>
      <c r="K2" s="2417"/>
      <c r="L2" s="2417"/>
      <c r="M2" s="2417"/>
      <c r="N2" s="2417"/>
      <c r="O2" s="2417"/>
      <c r="P2" s="2417"/>
      <c r="Q2" s="2417"/>
      <c r="R2" s="2417"/>
      <c r="S2" s="2417"/>
      <c r="T2" s="2417"/>
    </row>
    <row r="3" spans="1:53" ht="8.1" customHeight="1">
      <c r="A3" s="2362" t="s">
        <v>414</v>
      </c>
      <c r="B3" s="2362"/>
      <c r="C3" s="458"/>
      <c r="D3" s="11"/>
      <c r="E3" s="2418" t="s">
        <v>510</v>
      </c>
      <c r="F3" s="2418"/>
      <c r="G3" s="2418"/>
      <c r="H3" s="2418"/>
      <c r="I3" s="2418"/>
      <c r="J3" s="2418"/>
      <c r="K3" s="2418"/>
      <c r="L3" s="2418"/>
      <c r="M3" s="2418"/>
      <c r="N3" s="2418"/>
      <c r="O3" s="2418"/>
      <c r="P3" s="2418"/>
      <c r="Q3" s="2418"/>
      <c r="R3" s="2418"/>
      <c r="S3" s="2418"/>
      <c r="T3" s="2418"/>
    </row>
    <row r="4" spans="1:53" s="898" customFormat="1" ht="13.8">
      <c r="A4" s="898" t="s">
        <v>858</v>
      </c>
      <c r="C4" s="899"/>
      <c r="D4" s="899"/>
      <c r="E4" s="899"/>
      <c r="F4" s="899"/>
      <c r="G4" s="900"/>
      <c r="H4" s="900"/>
      <c r="I4" s="899"/>
      <c r="J4" s="899"/>
      <c r="K4" s="899"/>
      <c r="L4" s="899"/>
      <c r="M4" s="899"/>
      <c r="N4" s="899"/>
      <c r="O4" s="899"/>
      <c r="T4" s="900"/>
      <c r="U4" s="899"/>
      <c r="V4" s="899"/>
      <c r="W4" s="899"/>
      <c r="X4" s="899"/>
      <c r="Y4" s="899"/>
      <c r="Z4" s="899"/>
      <c r="AA4" s="899"/>
      <c r="AF4" s="899"/>
      <c r="AG4" s="899"/>
      <c r="AH4" s="899"/>
      <c r="AI4" s="899"/>
      <c r="AJ4" s="899"/>
      <c r="AK4" s="899"/>
      <c r="AL4" s="899"/>
      <c r="AQ4" s="899"/>
      <c r="AR4" s="900"/>
      <c r="AS4" s="900"/>
      <c r="AT4" s="900"/>
      <c r="AU4" s="899"/>
      <c r="AV4" s="899"/>
      <c r="AW4" s="899"/>
      <c r="AX4" s="899"/>
      <c r="AY4" s="899"/>
      <c r="AZ4" s="899"/>
      <c r="BA4" s="899"/>
    </row>
    <row r="5" spans="1:53" s="898" customFormat="1" ht="13.8">
      <c r="A5" s="897" t="s">
        <v>698</v>
      </c>
      <c r="C5" s="899"/>
      <c r="D5" s="899"/>
      <c r="E5" s="899"/>
      <c r="F5" s="899"/>
      <c r="G5" s="900"/>
      <c r="H5" s="900"/>
      <c r="I5" s="899"/>
      <c r="J5" s="899"/>
      <c r="K5" s="899"/>
      <c r="L5" s="899"/>
      <c r="M5" s="899"/>
      <c r="N5" s="899"/>
      <c r="O5" s="899"/>
      <c r="T5" s="900"/>
      <c r="U5" s="899"/>
      <c r="V5" s="899"/>
      <c r="W5" s="899"/>
      <c r="X5" s="899"/>
      <c r="Y5" s="899"/>
      <c r="Z5" s="899"/>
      <c r="AA5" s="899"/>
      <c r="AF5" s="899"/>
      <c r="AG5" s="899"/>
      <c r="AH5" s="899"/>
      <c r="AI5" s="899"/>
      <c r="AJ5" s="899"/>
      <c r="AK5" s="899"/>
      <c r="AL5" s="899"/>
      <c r="AQ5" s="899"/>
      <c r="AR5" s="900"/>
      <c r="AS5" s="900"/>
      <c r="AT5" s="900"/>
      <c r="AU5" s="899"/>
      <c r="AV5" s="899"/>
      <c r="AW5" s="899"/>
      <c r="AX5" s="899"/>
      <c r="AY5" s="899"/>
      <c r="AZ5" s="899"/>
      <c r="BA5" s="899"/>
    </row>
    <row r="6" spans="1:53" s="898" customFormat="1" ht="13.8">
      <c r="C6" s="899"/>
      <c r="D6" s="899"/>
      <c r="E6" s="899"/>
      <c r="F6" s="899"/>
      <c r="G6" s="900"/>
      <c r="H6" s="900"/>
      <c r="I6" s="899"/>
      <c r="J6" s="899"/>
      <c r="K6" s="899"/>
      <c r="L6" s="899"/>
      <c r="M6" s="899"/>
      <c r="N6" s="899"/>
      <c r="O6" s="899"/>
      <c r="T6" s="900"/>
      <c r="U6" s="899"/>
      <c r="V6" s="899"/>
      <c r="W6" s="899"/>
      <c r="X6" s="899"/>
      <c r="Y6" s="899"/>
      <c r="Z6" s="899"/>
      <c r="AA6" s="899"/>
      <c r="AF6" s="899"/>
      <c r="AG6" s="899"/>
      <c r="AH6" s="899"/>
      <c r="AI6" s="899"/>
      <c r="AJ6" s="899"/>
      <c r="AK6" s="899"/>
      <c r="AL6" s="899"/>
      <c r="AQ6" s="899"/>
      <c r="AR6" s="900"/>
      <c r="AS6" s="900"/>
      <c r="AT6" s="900"/>
      <c r="AU6" s="899"/>
      <c r="AV6" s="899"/>
      <c r="AW6" s="899"/>
      <c r="AX6" s="899"/>
      <c r="AY6" s="899"/>
      <c r="AZ6" s="899"/>
      <c r="BA6" s="899"/>
    </row>
    <row r="7" spans="1:53" s="897" customFormat="1" ht="13.8">
      <c r="D7" s="897" t="s">
        <v>1642</v>
      </c>
      <c r="G7" s="2073"/>
    </row>
    <row r="8" spans="1:53" s="898" customFormat="1" ht="13.8">
      <c r="C8" s="899"/>
      <c r="D8" s="900"/>
      <c r="E8" s="900"/>
      <c r="F8" s="900"/>
      <c r="G8" s="900"/>
      <c r="H8" s="900"/>
      <c r="I8" s="899"/>
      <c r="J8" s="899"/>
      <c r="K8" s="899"/>
      <c r="L8" s="899"/>
      <c r="M8" s="899"/>
      <c r="N8" s="899"/>
      <c r="O8" s="899"/>
      <c r="T8" s="900"/>
      <c r="U8" s="899"/>
      <c r="V8" s="899"/>
      <c r="W8" s="899"/>
      <c r="X8" s="899"/>
      <c r="Y8" s="899"/>
      <c r="Z8" s="899"/>
      <c r="AA8" s="899"/>
      <c r="AF8" s="899"/>
      <c r="AG8" s="899"/>
      <c r="AH8" s="899"/>
      <c r="AI8" s="899"/>
      <c r="AJ8" s="899"/>
      <c r="AK8" s="899"/>
      <c r="AL8" s="899"/>
      <c r="AQ8" s="900"/>
      <c r="AR8" s="900"/>
      <c r="AS8" s="900"/>
      <c r="AT8" s="900"/>
      <c r="AU8" s="899"/>
      <c r="AV8" s="899"/>
      <c r="AW8" s="899"/>
      <c r="AX8" s="899"/>
      <c r="AY8" s="899"/>
      <c r="AZ8" s="899"/>
      <c r="BA8" s="899"/>
    </row>
    <row r="9" spans="1:53" s="898" customFormat="1" ht="13.8">
      <c r="A9" s="898" t="s">
        <v>1643</v>
      </c>
      <c r="C9" s="2233">
        <v>19073</v>
      </c>
      <c r="D9" s="2234">
        <v>19900</v>
      </c>
      <c r="E9" s="2234">
        <v>17820</v>
      </c>
      <c r="F9" s="1863"/>
      <c r="G9" s="1863"/>
      <c r="H9" s="1863"/>
      <c r="I9" s="1862"/>
      <c r="J9" s="1862"/>
      <c r="K9" s="1862"/>
      <c r="L9" s="1862"/>
      <c r="M9" s="1862"/>
      <c r="N9" s="1862"/>
      <c r="O9" s="1862"/>
      <c r="T9" s="1863"/>
      <c r="U9" s="899"/>
      <c r="V9" s="899"/>
      <c r="W9" s="899"/>
      <c r="X9" s="899"/>
      <c r="Y9" s="899"/>
      <c r="Z9" s="899"/>
      <c r="AA9" s="899"/>
      <c r="AF9" s="899"/>
      <c r="AG9" s="899"/>
      <c r="AH9" s="899"/>
      <c r="AI9" s="899"/>
      <c r="AJ9" s="899"/>
      <c r="AK9" s="899"/>
      <c r="AL9" s="899"/>
      <c r="AQ9" s="900"/>
      <c r="AR9" s="900"/>
      <c r="AS9" s="900"/>
      <c r="AT9" s="900"/>
      <c r="AU9" s="899"/>
      <c r="AV9" s="899"/>
      <c r="AW9" s="899"/>
      <c r="AX9" s="899"/>
      <c r="AY9" s="899"/>
      <c r="AZ9" s="899"/>
      <c r="BA9" s="899"/>
    </row>
    <row r="10" spans="1:53" ht="15.6" customHeight="1">
      <c r="A10" s="2421" t="s">
        <v>372</v>
      </c>
      <c r="B10" s="2425" t="s">
        <v>373</v>
      </c>
      <c r="C10" s="2427" t="s">
        <v>1406</v>
      </c>
      <c r="D10" s="2419" t="s">
        <v>1483</v>
      </c>
      <c r="E10" s="2419" t="s">
        <v>1575</v>
      </c>
      <c r="F10" s="2423" t="s">
        <v>1573</v>
      </c>
      <c r="G10" s="2424"/>
      <c r="H10" s="2413" t="s">
        <v>1326</v>
      </c>
      <c r="I10" s="2414"/>
      <c r="J10" s="2414"/>
      <c r="K10" s="2414"/>
      <c r="L10" s="2414"/>
      <c r="M10" s="2414"/>
      <c r="N10" s="2414"/>
      <c r="O10" s="2414"/>
      <c r="P10" s="2414"/>
      <c r="Q10" s="2414"/>
      <c r="R10" s="2414"/>
      <c r="S10" s="2415"/>
      <c r="T10" s="2411" t="s">
        <v>833</v>
      </c>
    </row>
    <row r="11" spans="1:53">
      <c r="A11" s="2422"/>
      <c r="B11" s="2426"/>
      <c r="C11" s="2428"/>
      <c r="D11" s="2420"/>
      <c r="E11" s="2420"/>
      <c r="F11" s="1864" t="s">
        <v>989</v>
      </c>
      <c r="G11" s="1864" t="s">
        <v>1009</v>
      </c>
      <c r="H11" s="1240" t="s">
        <v>1630</v>
      </c>
      <c r="I11" s="1240" t="s">
        <v>1631</v>
      </c>
      <c r="J11" s="1240" t="s">
        <v>1632</v>
      </c>
      <c r="K11" s="1240" t="s">
        <v>1633</v>
      </c>
      <c r="L11" s="1240" t="s">
        <v>1634</v>
      </c>
      <c r="M11" s="1240" t="s">
        <v>1635</v>
      </c>
      <c r="N11" s="1240" t="s">
        <v>1636</v>
      </c>
      <c r="O11" s="1240" t="s">
        <v>1637</v>
      </c>
      <c r="P11" s="1240" t="s">
        <v>1638</v>
      </c>
      <c r="Q11" s="1240" t="s">
        <v>1639</v>
      </c>
      <c r="R11" s="1240" t="s">
        <v>1640</v>
      </c>
      <c r="S11" s="1240" t="s">
        <v>1641</v>
      </c>
      <c r="T11" s="2412"/>
    </row>
    <row r="12" spans="1:53" s="5" customFormat="1">
      <c r="A12" s="2023">
        <v>1</v>
      </c>
      <c r="B12" s="1865" t="s">
        <v>488</v>
      </c>
      <c r="C12" s="1866">
        <f>C13+C29</f>
        <v>78760423196</v>
      </c>
      <c r="D12" s="1866">
        <f>D13+D29</f>
        <v>89796918996.621902</v>
      </c>
      <c r="E12" s="1866">
        <f>'[82]DK2024 (10.24)'!$W$26</f>
        <v>76072914256.545456</v>
      </c>
      <c r="F12" s="1866">
        <f>F13+F29</f>
        <v>77323471012.013245</v>
      </c>
      <c r="G12" s="1867">
        <f>G13+G29</f>
        <v>73591720336.689621</v>
      </c>
      <c r="H12" s="1868">
        <f t="shared" ref="H12:S12" si="0">H13+H29</f>
        <v>6334312872.0746155</v>
      </c>
      <c r="I12" s="1868">
        <f t="shared" si="0"/>
        <v>5444761059.6549883</v>
      </c>
      <c r="J12" s="1868">
        <f t="shared" si="0"/>
        <v>6245625732.9691505</v>
      </c>
      <c r="K12" s="1868">
        <f t="shared" si="0"/>
        <v>6182101463.0143967</v>
      </c>
      <c r="L12" s="1868">
        <f t="shared" si="0"/>
        <v>5969203216.4535122</v>
      </c>
      <c r="M12" s="1868">
        <f t="shared" si="0"/>
        <v>5959970554.2154398</v>
      </c>
      <c r="N12" s="1868">
        <f t="shared" si="0"/>
        <v>5885032496.720583</v>
      </c>
      <c r="O12" s="1868">
        <f t="shared" si="0"/>
        <v>6101752071.3506937</v>
      </c>
      <c r="P12" s="1868">
        <f t="shared" si="0"/>
        <v>5859879086.2739344</v>
      </c>
      <c r="Q12" s="1868">
        <f t="shared" si="0"/>
        <v>6523649054.306654</v>
      </c>
      <c r="R12" s="1868">
        <f t="shared" si="0"/>
        <v>6531215412.1112089</v>
      </c>
      <c r="S12" s="1868">
        <f t="shared" si="0"/>
        <v>6554217317.5444393</v>
      </c>
      <c r="T12" s="1869"/>
      <c r="U12" s="758"/>
      <c r="V12" s="43"/>
    </row>
    <row r="13" spans="1:53">
      <c r="A13" s="1895">
        <v>1.1000000000000001</v>
      </c>
      <c r="B13" s="1829" t="s">
        <v>831</v>
      </c>
      <c r="C13" s="1870">
        <f>C14+C15+C18+C28</f>
        <v>78080304312</v>
      </c>
      <c r="D13" s="1870">
        <f>D14+D15+D18+D28</f>
        <v>89196300690.464996</v>
      </c>
      <c r="E13" s="1870">
        <f>'[82]DK2024 (11.24)'!$W$26</f>
        <v>75828530232</v>
      </c>
      <c r="F13" s="1870">
        <f>SUM(DD!C114:N115)+SUM(DD!C113:N113)/0.6</f>
        <v>76693727792.601852</v>
      </c>
      <c r="G13" s="1871">
        <f>SUM(DD!C113:N115)</f>
        <v>72992369502.068527</v>
      </c>
      <c r="H13" s="1872">
        <f>SUM(DD!C113:C115)</f>
        <v>6282724518.2589989</v>
      </c>
      <c r="I13" s="1872">
        <f>SUM(DD!D113:D115)</f>
        <v>5400417455.9114342</v>
      </c>
      <c r="J13" s="1872">
        <f>SUM(DD!E113:E115)</f>
        <v>6194759671.1532297</v>
      </c>
      <c r="K13" s="1872">
        <f>SUM(DD!F113:F115)</f>
        <v>6131752759.9997358</v>
      </c>
      <c r="L13" s="1872">
        <f>SUM(DD!G113:G115)</f>
        <v>5920588414.2252693</v>
      </c>
      <c r="M13" s="1872">
        <f>SUM(DD!H113:H115)</f>
        <v>5911430945.2805843</v>
      </c>
      <c r="N13" s="1872">
        <f>SUM(DD!I113:I115)</f>
        <v>5837103203.5535746</v>
      </c>
      <c r="O13" s="1872">
        <f>SUM(DD!J113:J115)</f>
        <v>6052057755.4700012</v>
      </c>
      <c r="P13" s="1872">
        <f>SUM(DD!K113:K115)</f>
        <v>5812154649.271122</v>
      </c>
      <c r="Q13" s="1872">
        <f>SUM(DD!L113:L115)</f>
        <v>6470518695.516489</v>
      </c>
      <c r="R13" s="1872">
        <f>SUM(DD!M113:M115)</f>
        <v>6478023430.8607397</v>
      </c>
      <c r="S13" s="1872">
        <f>SUM(DD!N113:N115)</f>
        <v>6500838002.5673466</v>
      </c>
      <c r="T13" s="1873"/>
      <c r="U13" s="758"/>
      <c r="V13" s="32"/>
    </row>
    <row r="14" spans="1:53">
      <c r="A14" s="2024"/>
      <c r="B14" s="1874" t="s">
        <v>417</v>
      </c>
      <c r="C14" s="1875"/>
      <c r="D14" s="1876"/>
      <c r="E14" s="1875"/>
      <c r="F14" s="1876"/>
      <c r="G14" s="1877"/>
      <c r="H14" s="1878"/>
      <c r="I14" s="1878"/>
      <c r="J14" s="1878"/>
      <c r="K14" s="1878"/>
      <c r="L14" s="1878"/>
      <c r="M14" s="1878"/>
      <c r="N14" s="1878"/>
      <c r="O14" s="1878"/>
      <c r="P14" s="1878"/>
      <c r="Q14" s="1878"/>
      <c r="R14" s="1878"/>
      <c r="S14" s="1878"/>
      <c r="T14" s="1873"/>
      <c r="U14" s="758"/>
    </row>
    <row r="15" spans="1:53">
      <c r="A15" s="2024"/>
      <c r="B15" s="1874" t="s">
        <v>1441</v>
      </c>
      <c r="C15" s="1876">
        <v>2857710000</v>
      </c>
      <c r="D15" s="1876">
        <f>SUM(D16:D17)</f>
        <v>4568308874.000001</v>
      </c>
      <c r="E15" s="1876">
        <v>4030066916.5599999</v>
      </c>
      <c r="F15" s="1876">
        <f>SUM(F16:F17)</f>
        <v>0</v>
      </c>
      <c r="G15" s="1877">
        <f>SUM(G16:G17)</f>
        <v>0</v>
      </c>
      <c r="H15" s="1878">
        <f t="shared" ref="H15:S15" si="1">SUM(H16:H17)</f>
        <v>0</v>
      </c>
      <c r="I15" s="1878">
        <f t="shared" si="1"/>
        <v>0</v>
      </c>
      <c r="J15" s="1878">
        <f t="shared" si="1"/>
        <v>0</v>
      </c>
      <c r="K15" s="1878">
        <f t="shared" si="1"/>
        <v>0</v>
      </c>
      <c r="L15" s="1878">
        <f t="shared" si="1"/>
        <v>0</v>
      </c>
      <c r="M15" s="1878">
        <f t="shared" si="1"/>
        <v>0</v>
      </c>
      <c r="N15" s="1878">
        <f t="shared" si="1"/>
        <v>0</v>
      </c>
      <c r="O15" s="1878">
        <f t="shared" si="1"/>
        <v>0</v>
      </c>
      <c r="P15" s="1878">
        <f t="shared" si="1"/>
        <v>0</v>
      </c>
      <c r="Q15" s="1878">
        <f t="shared" si="1"/>
        <v>0</v>
      </c>
      <c r="R15" s="1878">
        <f t="shared" si="1"/>
        <v>0</v>
      </c>
      <c r="S15" s="1878">
        <f t="shared" si="1"/>
        <v>0</v>
      </c>
      <c r="T15" s="1873"/>
      <c r="U15" s="758"/>
    </row>
    <row r="16" spans="1:53" s="24" customFormat="1" ht="16.2">
      <c r="A16" s="2043"/>
      <c r="B16" s="1879" t="s">
        <v>916</v>
      </c>
      <c r="C16" s="1880"/>
      <c r="D16" s="516">
        <v>2553549294.0000005</v>
      </c>
      <c r="E16" s="1880"/>
      <c r="F16" s="516"/>
      <c r="G16" s="1154"/>
      <c r="H16" s="1887"/>
      <c r="I16" s="1887"/>
      <c r="J16" s="1887"/>
      <c r="K16" s="1887"/>
      <c r="L16" s="1887"/>
      <c r="M16" s="1887"/>
      <c r="N16" s="1887"/>
      <c r="O16" s="1887"/>
      <c r="P16" s="1887"/>
      <c r="Q16" s="1887"/>
      <c r="R16" s="1887"/>
      <c r="S16" s="1887"/>
      <c r="T16" s="1889"/>
      <c r="U16" s="1156"/>
    </row>
    <row r="17" spans="1:170" s="24" customFormat="1" ht="16.2">
      <c r="A17" s="2043"/>
      <c r="B17" s="1879" t="s">
        <v>917</v>
      </c>
      <c r="C17" s="1880"/>
      <c r="D17" s="516">
        <v>2014759580.0000002</v>
      </c>
      <c r="E17" s="1880"/>
      <c r="F17" s="516"/>
      <c r="G17" s="1154"/>
      <c r="H17" s="1887"/>
      <c r="I17" s="1887"/>
      <c r="J17" s="1887"/>
      <c r="K17" s="1887"/>
      <c r="L17" s="1887"/>
      <c r="M17" s="1887"/>
      <c r="N17" s="1887"/>
      <c r="O17" s="1887"/>
      <c r="P17" s="1887"/>
      <c r="Q17" s="1887"/>
      <c r="R17" s="1887"/>
      <c r="S17" s="1887"/>
      <c r="T17" s="1889"/>
      <c r="U17" s="1156"/>
    </row>
    <row r="18" spans="1:170">
      <c r="A18" s="2024">
        <v>6211</v>
      </c>
      <c r="B18" s="1874" t="s">
        <v>426</v>
      </c>
      <c r="C18" s="84">
        <v>75222594312</v>
      </c>
      <c r="D18" s="84">
        <f>SUM(D19:D27)</f>
        <v>84627991816.464996</v>
      </c>
      <c r="E18" s="1876">
        <f>E13-E15</f>
        <v>71798463315.440002</v>
      </c>
      <c r="F18" s="84"/>
      <c r="G18" s="1153"/>
      <c r="H18" s="1878"/>
      <c r="I18" s="1878"/>
      <c r="J18" s="1878"/>
      <c r="K18" s="1878"/>
      <c r="L18" s="1878"/>
      <c r="M18" s="1878"/>
      <c r="N18" s="1878"/>
      <c r="O18" s="1878"/>
      <c r="P18" s="1878"/>
      <c r="Q18" s="1878"/>
      <c r="R18" s="1878"/>
      <c r="S18" s="1878"/>
      <c r="T18" s="1873"/>
      <c r="U18" s="758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</row>
    <row r="19" spans="1:170" s="24" customFormat="1" ht="16.2">
      <c r="A19" s="2043"/>
      <c r="B19" s="1879" t="s">
        <v>909</v>
      </c>
      <c r="C19" s="1880"/>
      <c r="D19" s="516">
        <v>12096295197</v>
      </c>
      <c r="E19" s="1880"/>
      <c r="F19" s="516"/>
      <c r="G19" s="1154"/>
      <c r="H19" s="1887"/>
      <c r="I19" s="1887"/>
      <c r="J19" s="1887"/>
      <c r="K19" s="1887"/>
      <c r="L19" s="1887"/>
      <c r="M19" s="1887"/>
      <c r="N19" s="1887"/>
      <c r="O19" s="1887"/>
      <c r="P19" s="1887"/>
      <c r="Q19" s="1887"/>
      <c r="R19" s="1887"/>
      <c r="S19" s="1887"/>
      <c r="T19" s="1889"/>
      <c r="U19" s="1156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</row>
    <row r="20" spans="1:170" s="184" customFormat="1" ht="16.2">
      <c r="A20" s="2043">
        <v>6212</v>
      </c>
      <c r="B20" s="1879" t="s">
        <v>910</v>
      </c>
      <c r="C20" s="1880"/>
      <c r="D20" s="516">
        <v>5374798522.2000008</v>
      </c>
      <c r="E20" s="1880"/>
      <c r="F20" s="516">
        <f>DD!D97</f>
        <v>9334803899.878788</v>
      </c>
      <c r="G20" s="1154">
        <f>F20*60%</f>
        <v>5600882339.9272728</v>
      </c>
      <c r="H20" s="1887">
        <f>DD!C113</f>
        <v>461082620.93333322</v>
      </c>
      <c r="I20" s="1887">
        <f>DD!D113</f>
        <v>440220531.30000001</v>
      </c>
      <c r="J20" s="1887">
        <f>DD!E113</f>
        <v>451212205.43333328</v>
      </c>
      <c r="K20" s="1887">
        <f>DD!F113</f>
        <v>461082620.93333322</v>
      </c>
      <c r="L20" s="1887">
        <f>DD!G113</f>
        <v>485198030.36666662</v>
      </c>
      <c r="M20" s="1887">
        <f>DD!H113</f>
        <v>463056704.0333333</v>
      </c>
      <c r="N20" s="1887">
        <f>DD!I113</f>
        <v>469405365.56666666</v>
      </c>
      <c r="O20" s="1887">
        <f>DD!J113</f>
        <v>449664534.56666666</v>
      </c>
      <c r="P20" s="1887">
        <f>DD!K113</f>
        <v>484771618.13333327</v>
      </c>
      <c r="Q20" s="1887">
        <f>DD!L113</f>
        <v>465883611.59999996</v>
      </c>
      <c r="R20" s="1887">
        <f>DD!M113</f>
        <v>473195553.69999999</v>
      </c>
      <c r="S20" s="1887">
        <f>DD!N113</f>
        <v>447264039.23333329</v>
      </c>
      <c r="T20" s="1889"/>
      <c r="U20" s="1156"/>
      <c r="V20" s="1156"/>
    </row>
    <row r="21" spans="1:170" s="24" customFormat="1" ht="16.2">
      <c r="A21" s="2043"/>
      <c r="B21" s="1879" t="s">
        <v>911</v>
      </c>
      <c r="C21" s="1881"/>
      <c r="D21" s="516">
        <v>8850099980.7750015</v>
      </c>
      <c r="E21" s="1881"/>
      <c r="F21" s="516"/>
      <c r="G21" s="1154"/>
      <c r="H21" s="1887"/>
      <c r="I21" s="1887"/>
      <c r="J21" s="1887"/>
      <c r="K21" s="1887"/>
      <c r="L21" s="1887"/>
      <c r="M21" s="1887"/>
      <c r="N21" s="1887"/>
      <c r="O21" s="1887"/>
      <c r="P21" s="1887"/>
      <c r="Q21" s="1887"/>
      <c r="R21" s="1887"/>
      <c r="S21" s="1887"/>
      <c r="T21" s="1889"/>
      <c r="U21" s="1156"/>
      <c r="V21" s="1156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</row>
    <row r="22" spans="1:170" s="24" customFormat="1" ht="16.2">
      <c r="A22" s="2043"/>
      <c r="B22" s="1879" t="s">
        <v>912</v>
      </c>
      <c r="C22" s="1881"/>
      <c r="D22" s="516">
        <v>13396864930.699999</v>
      </c>
      <c r="E22" s="1881"/>
      <c r="F22" s="516"/>
      <c r="G22" s="1154"/>
      <c r="H22" s="1887"/>
      <c r="I22" s="1887"/>
      <c r="J22" s="1887"/>
      <c r="K22" s="1887"/>
      <c r="L22" s="1887"/>
      <c r="M22" s="1887"/>
      <c r="N22" s="1887"/>
      <c r="O22" s="1887"/>
      <c r="P22" s="1887"/>
      <c r="Q22" s="1887"/>
      <c r="R22" s="1887"/>
      <c r="S22" s="1887"/>
      <c r="T22" s="1889"/>
      <c r="U22" s="1156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</row>
    <row r="23" spans="1:170" s="24" customFormat="1" ht="16.2">
      <c r="A23" s="2043"/>
      <c r="B23" s="1879" t="s">
        <v>913</v>
      </c>
      <c r="C23" s="1881"/>
      <c r="D23" s="516">
        <v>11794380357.000002</v>
      </c>
      <c r="E23" s="1881"/>
      <c r="F23" s="516"/>
      <c r="G23" s="1154"/>
      <c r="H23" s="1887"/>
      <c r="I23" s="1887"/>
      <c r="J23" s="1887"/>
      <c r="K23" s="1887"/>
      <c r="L23" s="1887"/>
      <c r="M23" s="1887"/>
      <c r="N23" s="1887"/>
      <c r="O23" s="1887"/>
      <c r="P23" s="1887"/>
      <c r="Q23" s="1887"/>
      <c r="R23" s="1887"/>
      <c r="S23" s="1887"/>
      <c r="T23" s="1889"/>
      <c r="U23" s="1156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</row>
    <row r="24" spans="1:170" s="24" customFormat="1" ht="16.2">
      <c r="A24" s="2043"/>
      <c r="B24" s="1879" t="s">
        <v>914</v>
      </c>
      <c r="C24" s="1881"/>
      <c r="D24" s="516">
        <v>12476534447</v>
      </c>
      <c r="E24" s="1881"/>
      <c r="F24" s="516"/>
      <c r="G24" s="1154"/>
      <c r="H24" s="1887"/>
      <c r="I24" s="1887"/>
      <c r="J24" s="1887"/>
      <c r="K24" s="1887"/>
      <c r="L24" s="1887"/>
      <c r="M24" s="1887"/>
      <c r="N24" s="1887"/>
      <c r="O24" s="1887"/>
      <c r="P24" s="1887"/>
      <c r="Q24" s="1887"/>
      <c r="R24" s="1887"/>
      <c r="S24" s="1887"/>
      <c r="T24" s="1889"/>
      <c r="U24" s="1156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</row>
    <row r="25" spans="1:170" s="24" customFormat="1" ht="16.2">
      <c r="A25" s="2043"/>
      <c r="B25" s="1879" t="s">
        <v>915</v>
      </c>
      <c r="C25" s="1881"/>
      <c r="D25" s="516">
        <v>11928688093.75</v>
      </c>
      <c r="E25" s="1881"/>
      <c r="F25" s="516"/>
      <c r="G25" s="1154"/>
      <c r="H25" s="1887"/>
      <c r="I25" s="1888"/>
      <c r="J25" s="1887"/>
      <c r="K25" s="1887"/>
      <c r="L25" s="1887"/>
      <c r="M25" s="1887"/>
      <c r="N25" s="1887"/>
      <c r="O25" s="1887"/>
      <c r="P25" s="1887"/>
      <c r="Q25" s="1887"/>
      <c r="R25" s="1887"/>
      <c r="S25" s="1887"/>
      <c r="T25" s="1889"/>
      <c r="U25" s="1156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</row>
    <row r="26" spans="1:170" s="24" customFormat="1" ht="16.2">
      <c r="A26" s="2043"/>
      <c r="B26" s="1879" t="s">
        <v>837</v>
      </c>
      <c r="C26" s="1881"/>
      <c r="D26" s="516">
        <v>4511915657</v>
      </c>
      <c r="E26" s="1881"/>
      <c r="F26" s="516"/>
      <c r="G26" s="1154"/>
      <c r="H26" s="1887"/>
      <c r="I26" s="1888"/>
      <c r="J26" s="1887"/>
      <c r="K26" s="1887"/>
      <c r="L26" s="1887"/>
      <c r="M26" s="1887"/>
      <c r="N26" s="1887"/>
      <c r="O26" s="1887"/>
      <c r="P26" s="1887"/>
      <c r="Q26" s="1887"/>
      <c r="R26" s="1887"/>
      <c r="S26" s="1887"/>
      <c r="T26" s="1889"/>
      <c r="U26" s="1156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</row>
    <row r="27" spans="1:170" s="24" customFormat="1" ht="16.2">
      <c r="A27" s="2043"/>
      <c r="B27" s="1879" t="s">
        <v>1440</v>
      </c>
      <c r="C27" s="1881"/>
      <c r="D27" s="516">
        <v>4198414631.0400004</v>
      </c>
      <c r="E27" s="1881"/>
      <c r="F27" s="516"/>
      <c r="G27" s="1154">
        <f>F27*70%</f>
        <v>0</v>
      </c>
      <c r="H27" s="1887"/>
      <c r="I27" s="1888"/>
      <c r="J27" s="1887"/>
      <c r="K27" s="1887"/>
      <c r="L27" s="1887"/>
      <c r="M27" s="1887"/>
      <c r="N27" s="1887"/>
      <c r="O27" s="1887"/>
      <c r="P27" s="1887"/>
      <c r="Q27" s="1887"/>
      <c r="R27" s="1887"/>
      <c r="S27" s="1887"/>
      <c r="T27" s="1889"/>
      <c r="U27" s="1156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</row>
    <row r="28" spans="1:170" s="185" customFormat="1">
      <c r="A28" s="2024"/>
      <c r="B28" s="1874" t="s">
        <v>729</v>
      </c>
      <c r="C28" s="1875"/>
      <c r="D28" s="1875"/>
      <c r="E28" s="1875"/>
      <c r="F28" s="1875"/>
      <c r="G28" s="1883"/>
      <c r="H28" s="1878"/>
      <c r="I28" s="1882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3"/>
      <c r="U28" s="758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</row>
    <row r="29" spans="1:170" s="220" customFormat="1">
      <c r="A29" s="1895">
        <v>1.2</v>
      </c>
      <c r="B29" s="1829" t="s">
        <v>832</v>
      </c>
      <c r="C29" s="1870">
        <f>SUM(C30:C32)</f>
        <v>680118884</v>
      </c>
      <c r="D29" s="1870">
        <f>D31+D32</f>
        <v>600618306.15690017</v>
      </c>
      <c r="E29" s="1870"/>
      <c r="F29" s="1870">
        <f>SUM(DD!C121:N121)+SUM(DD!C120:N120)/0.6</f>
        <v>629743219.41139364</v>
      </c>
      <c r="G29" s="1871">
        <f>SUM(DD!C120:N121)</f>
        <v>599350834.62109053</v>
      </c>
      <c r="H29" s="1884">
        <f>SUM(DD!C120:C121)</f>
        <v>51588353.815616414</v>
      </c>
      <c r="I29" s="1884">
        <f>SUM(DD!D120:D121)</f>
        <v>44343603.743554302</v>
      </c>
      <c r="J29" s="1884">
        <f>SUM(DD!E120:E121)</f>
        <v>50866061.815920956</v>
      </c>
      <c r="K29" s="1884">
        <f>SUM(DD!F120:F121)</f>
        <v>50348703.014660582</v>
      </c>
      <c r="L29" s="1884">
        <f>SUM(DD!G120:G121)</f>
        <v>48614802.228242688</v>
      </c>
      <c r="M29" s="1884">
        <f>SUM(DD!H120:H121)</f>
        <v>48539608.934855238</v>
      </c>
      <c r="N29" s="1884">
        <f>SUM(DD!I120:I121)</f>
        <v>47929293.167008825</v>
      </c>
      <c r="O29" s="1884">
        <f>SUM(DD!J120:J121)</f>
        <v>49694315.880692102</v>
      </c>
      <c r="P29" s="1884">
        <f>SUM(DD!K120:K121)</f>
        <v>47724437.002812736</v>
      </c>
      <c r="Q29" s="1884">
        <f>SUM(DD!L120:L121)</f>
        <v>53130358.790164724</v>
      </c>
      <c r="R29" s="1884">
        <f>SUM(DD!M120:M121)</f>
        <v>53191981.250469416</v>
      </c>
      <c r="S29" s="1884">
        <f>SUM(DD!N120:N121)</f>
        <v>53379314.977092572</v>
      </c>
      <c r="T29" s="1886"/>
      <c r="U29" s="758"/>
      <c r="V29" s="758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</row>
    <row r="30" spans="1:170" s="220" customFormat="1">
      <c r="A30" s="2024"/>
      <c r="B30" s="1874" t="s">
        <v>417</v>
      </c>
      <c r="C30" s="1875"/>
      <c r="D30" s="1876"/>
      <c r="E30" s="1875"/>
      <c r="F30" s="1876"/>
      <c r="G30" s="1877"/>
      <c r="H30" s="1878"/>
      <c r="I30" s="1882"/>
      <c r="J30" s="1878"/>
      <c r="K30" s="1878"/>
      <c r="L30" s="1878"/>
      <c r="M30" s="1878"/>
      <c r="N30" s="1878"/>
      <c r="O30" s="1878"/>
      <c r="P30" s="1878"/>
      <c r="Q30" s="1878"/>
      <c r="R30" s="1878"/>
      <c r="S30" s="1878"/>
      <c r="T30" s="1873"/>
      <c r="U30" s="758"/>
      <c r="V30" s="758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</row>
    <row r="31" spans="1:170" s="220" customFormat="1">
      <c r="A31" s="2024"/>
      <c r="B31" s="1874" t="s">
        <v>1441</v>
      </c>
      <c r="C31" s="1876">
        <v>22012510</v>
      </c>
      <c r="D31" s="1876">
        <v>30761476.840000004</v>
      </c>
      <c r="E31" s="1876"/>
      <c r="F31" s="516"/>
      <c r="G31" s="1877"/>
      <c r="H31" s="1878"/>
      <c r="I31" s="1882"/>
      <c r="J31" s="1878"/>
      <c r="K31" s="1878"/>
      <c r="L31" s="1878"/>
      <c r="M31" s="1878"/>
      <c r="N31" s="1878"/>
      <c r="O31" s="1878"/>
      <c r="P31" s="1878"/>
      <c r="Q31" s="1878"/>
      <c r="R31" s="1878"/>
      <c r="S31" s="1878"/>
      <c r="T31" s="1873"/>
      <c r="U31" s="758"/>
      <c r="V31" s="43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</row>
    <row r="32" spans="1:170" s="220" customFormat="1">
      <c r="A32" s="2024">
        <v>6211</v>
      </c>
      <c r="B32" s="1874" t="s">
        <v>426</v>
      </c>
      <c r="C32" s="1876">
        <v>658106374</v>
      </c>
      <c r="D32" s="1876">
        <f>SUM(D33:D41)</f>
        <v>569856829.31690013</v>
      </c>
      <c r="E32" s="1876"/>
      <c r="F32" s="1876"/>
      <c r="G32" s="1877"/>
      <c r="H32" s="1878"/>
      <c r="I32" s="1878"/>
      <c r="J32" s="1878"/>
      <c r="K32" s="1878"/>
      <c r="L32" s="1878"/>
      <c r="M32" s="1878"/>
      <c r="N32" s="1878"/>
      <c r="O32" s="1878"/>
      <c r="P32" s="1878"/>
      <c r="Q32" s="1878"/>
      <c r="R32" s="1878"/>
      <c r="S32" s="1878"/>
      <c r="T32" s="1873"/>
      <c r="U32" s="758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</row>
    <row r="33" spans="1:170" s="543" customFormat="1" ht="16.2">
      <c r="A33" s="2024"/>
      <c r="B33" s="1879" t="s">
        <v>909</v>
      </c>
      <c r="C33" s="1880"/>
      <c r="D33" s="516">
        <v>81452440.020000011</v>
      </c>
      <c r="E33" s="1880"/>
      <c r="F33" s="516"/>
      <c r="G33" s="1154"/>
      <c r="H33" s="1887"/>
      <c r="I33" s="1888"/>
      <c r="J33" s="1887"/>
      <c r="K33" s="1887"/>
      <c r="L33" s="1887"/>
      <c r="M33" s="1887"/>
      <c r="N33" s="1887"/>
      <c r="O33" s="1887"/>
      <c r="P33" s="1887"/>
      <c r="Q33" s="1887"/>
      <c r="R33" s="1887"/>
      <c r="S33" s="1887"/>
      <c r="T33" s="1889"/>
      <c r="U33" s="1156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</row>
    <row r="34" spans="1:170" s="543" customFormat="1" ht="16.2">
      <c r="A34" s="2024">
        <v>6212</v>
      </c>
      <c r="B34" s="1879" t="s">
        <v>910</v>
      </c>
      <c r="C34" s="1880"/>
      <c r="D34" s="516">
        <v>36192110.652000003</v>
      </c>
      <c r="E34" s="1880"/>
      <c r="F34" s="516">
        <f>G34/0.6</f>
        <v>75980961.975757584</v>
      </c>
      <c r="G34" s="1154">
        <f>SUM(H34:S34)</f>
        <v>45588577.185454547</v>
      </c>
      <c r="H34" s="1887">
        <f>DD!C120</f>
        <v>3786015.6557575753</v>
      </c>
      <c r="I34" s="1887">
        <f>DD!D120</f>
        <v>3614714.0399999996</v>
      </c>
      <c r="J34" s="1887">
        <f>DD!E120</f>
        <v>3704968.2557575754</v>
      </c>
      <c r="K34" s="1887">
        <f>DD!F120</f>
        <v>3786015.6557575753</v>
      </c>
      <c r="L34" s="1887">
        <f>DD!G120</f>
        <v>3984030.7478787871</v>
      </c>
      <c r="M34" s="1887">
        <f>DD!H120</f>
        <v>3802225.1357575753</v>
      </c>
      <c r="N34" s="1887">
        <f>DD!I120</f>
        <v>3854354.9078787873</v>
      </c>
      <c r="O34" s="1887">
        <f>DD!J120</f>
        <v>3692260.1078787879</v>
      </c>
      <c r="P34" s="1887">
        <f>DD!K120</f>
        <v>3980529.4157575755</v>
      </c>
      <c r="Q34" s="1887">
        <f>DD!L120</f>
        <v>3825437.28</v>
      </c>
      <c r="R34" s="1887">
        <f>DD!M120</f>
        <v>3885476.687272727</v>
      </c>
      <c r="S34" s="1887">
        <f>DD!N120</f>
        <v>3672549.2957575754</v>
      </c>
      <c r="T34" s="1889"/>
      <c r="U34" s="1156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</row>
    <row r="35" spans="1:170" s="543" customFormat="1" ht="16.2">
      <c r="A35" s="2024"/>
      <c r="B35" s="1879" t="s">
        <v>911</v>
      </c>
      <c r="C35" s="1880"/>
      <c r="D35" s="516">
        <v>59593638.061500005</v>
      </c>
      <c r="E35" s="1880"/>
      <c r="F35" s="516"/>
      <c r="G35" s="1154"/>
      <c r="H35" s="1887"/>
      <c r="I35" s="1888"/>
      <c r="J35" s="1887"/>
      <c r="K35" s="1887"/>
      <c r="L35" s="1887"/>
      <c r="M35" s="1887"/>
      <c r="N35" s="1887"/>
      <c r="O35" s="1887"/>
      <c r="P35" s="1887"/>
      <c r="Q35" s="1887"/>
      <c r="R35" s="1887"/>
      <c r="S35" s="1887"/>
      <c r="T35" s="1889"/>
      <c r="U35" s="1156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</row>
    <row r="36" spans="1:170" s="543" customFormat="1" ht="16.2">
      <c r="A36" s="2024"/>
      <c r="B36" s="1879" t="s">
        <v>912</v>
      </c>
      <c r="C36" s="1880"/>
      <c r="D36" s="516">
        <v>90210045.261999995</v>
      </c>
      <c r="E36" s="1880"/>
      <c r="F36" s="516"/>
      <c r="G36" s="1154"/>
      <c r="H36" s="1887"/>
      <c r="I36" s="1888"/>
      <c r="J36" s="1887"/>
      <c r="K36" s="1887"/>
      <c r="L36" s="1887"/>
      <c r="M36" s="1887"/>
      <c r="N36" s="1887"/>
      <c r="O36" s="1887"/>
      <c r="P36" s="1887"/>
      <c r="Q36" s="1887"/>
      <c r="R36" s="1887"/>
      <c r="S36" s="1887"/>
      <c r="T36" s="1889"/>
      <c r="U36" s="1156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</row>
    <row r="37" spans="1:170" s="543" customFormat="1" ht="16.2">
      <c r="A37" s="2024"/>
      <c r="B37" s="1879" t="s">
        <v>913</v>
      </c>
      <c r="C37" s="1880"/>
      <c r="D37" s="516">
        <v>79419445.620000005</v>
      </c>
      <c r="E37" s="1880"/>
      <c r="F37" s="516"/>
      <c r="G37" s="1154"/>
      <c r="H37" s="1887"/>
      <c r="I37" s="1888"/>
      <c r="J37" s="1887"/>
      <c r="K37" s="1887"/>
      <c r="L37" s="1887"/>
      <c r="M37" s="1887"/>
      <c r="N37" s="1887"/>
      <c r="O37" s="1887"/>
      <c r="P37" s="1887"/>
      <c r="Q37" s="1887"/>
      <c r="R37" s="1887"/>
      <c r="S37" s="1887"/>
      <c r="T37" s="1889"/>
      <c r="U37" s="1156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</row>
    <row r="38" spans="1:170" s="543" customFormat="1" ht="16.2">
      <c r="A38" s="2024"/>
      <c r="B38" s="1879" t="s">
        <v>914</v>
      </c>
      <c r="C38" s="1880"/>
      <c r="D38" s="516">
        <v>84012845.020000011</v>
      </c>
      <c r="E38" s="1880"/>
      <c r="F38" s="516"/>
      <c r="G38" s="1154"/>
      <c r="H38" s="1887"/>
      <c r="I38" s="1888"/>
      <c r="J38" s="1887"/>
      <c r="K38" s="1887"/>
      <c r="L38" s="1887"/>
      <c r="M38" s="1887"/>
      <c r="N38" s="1887"/>
      <c r="O38" s="1887"/>
      <c r="P38" s="1887"/>
      <c r="Q38" s="1887"/>
      <c r="R38" s="1887"/>
      <c r="S38" s="1887"/>
      <c r="T38" s="1889"/>
      <c r="U38" s="1156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</row>
    <row r="39" spans="1:170" s="543" customFormat="1" ht="16.2">
      <c r="A39" s="2024"/>
      <c r="B39" s="1879" t="s">
        <v>915</v>
      </c>
      <c r="C39" s="1880"/>
      <c r="D39" s="516">
        <v>80323829.375</v>
      </c>
      <c r="E39" s="1880"/>
      <c r="F39" s="516"/>
      <c r="G39" s="1154"/>
      <c r="H39" s="1887"/>
      <c r="I39" s="1888"/>
      <c r="J39" s="1887"/>
      <c r="K39" s="1887"/>
      <c r="L39" s="1887"/>
      <c r="M39" s="1887"/>
      <c r="N39" s="1887"/>
      <c r="O39" s="1887"/>
      <c r="P39" s="1887"/>
      <c r="Q39" s="1887"/>
      <c r="R39" s="1887"/>
      <c r="S39" s="1887"/>
      <c r="T39" s="1889"/>
      <c r="U39" s="1156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</row>
    <row r="40" spans="1:170" s="543" customFormat="1" ht="16.2">
      <c r="A40" s="2024"/>
      <c r="B40" s="1879" t="s">
        <v>837</v>
      </c>
      <c r="C40" s="1880"/>
      <c r="D40" s="516">
        <v>30381743.620000001</v>
      </c>
      <c r="E40" s="1880"/>
      <c r="F40" s="516"/>
      <c r="G40" s="1154"/>
      <c r="H40" s="1887"/>
      <c r="I40" s="1888"/>
      <c r="J40" s="1887"/>
      <c r="K40" s="1887"/>
      <c r="L40" s="1887"/>
      <c r="M40" s="1887"/>
      <c r="N40" s="1887"/>
      <c r="O40" s="1887"/>
      <c r="P40" s="1887"/>
      <c r="Q40" s="1887"/>
      <c r="R40" s="1887"/>
      <c r="S40" s="1887"/>
      <c r="T40" s="1889"/>
      <c r="U40" s="1156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4"/>
      <c r="FK40" s="184"/>
      <c r="FL40" s="184"/>
      <c r="FM40" s="184"/>
      <c r="FN40" s="184"/>
    </row>
    <row r="41" spans="1:170" s="543" customFormat="1" ht="16.2">
      <c r="A41" s="2024"/>
      <c r="B41" s="1879" t="s">
        <v>1440</v>
      </c>
      <c r="C41" s="1880"/>
      <c r="D41" s="516">
        <v>28270731.686400004</v>
      </c>
      <c r="E41" s="1880"/>
      <c r="F41" s="516"/>
      <c r="G41" s="1154"/>
      <c r="H41" s="1887"/>
      <c r="I41" s="1888"/>
      <c r="J41" s="1887"/>
      <c r="K41" s="1887"/>
      <c r="L41" s="1887"/>
      <c r="M41" s="1887"/>
      <c r="N41" s="1887"/>
      <c r="O41" s="1887"/>
      <c r="P41" s="1887"/>
      <c r="Q41" s="1887"/>
      <c r="R41" s="1887"/>
      <c r="S41" s="1887"/>
      <c r="T41" s="1889"/>
      <c r="U41" s="1156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</row>
    <row r="42" spans="1:170" s="220" customFormat="1" ht="16.2">
      <c r="A42" s="1895">
        <v>2</v>
      </c>
      <c r="B42" s="1828" t="s">
        <v>489</v>
      </c>
      <c r="C42" s="1870">
        <f t="shared" ref="C42:H42" si="2">C43+C44+C45+C55</f>
        <v>2017399687</v>
      </c>
      <c r="D42" s="1870">
        <f t="shared" si="2"/>
        <v>714500000</v>
      </c>
      <c r="E42" s="1870">
        <f t="shared" si="2"/>
        <v>0</v>
      </c>
      <c r="F42" s="1870">
        <f t="shared" si="2"/>
        <v>713357000</v>
      </c>
      <c r="G42" s="1871">
        <f t="shared" si="2"/>
        <v>705072600</v>
      </c>
      <c r="H42" s="1884">
        <f t="shared" si="2"/>
        <v>103770000</v>
      </c>
      <c r="I42" s="1885">
        <f t="shared" ref="I42:S42" si="3">I43+I44+I45+I55</f>
        <v>35850000</v>
      </c>
      <c r="J42" s="1884">
        <f t="shared" si="3"/>
        <v>38145000</v>
      </c>
      <c r="K42" s="1884">
        <f t="shared" si="3"/>
        <v>97866000</v>
      </c>
      <c r="L42" s="1884">
        <f t="shared" si="3"/>
        <v>22155000</v>
      </c>
      <c r="M42" s="1884">
        <f t="shared" si="3"/>
        <v>27720000</v>
      </c>
      <c r="N42" s="1884">
        <f t="shared" si="3"/>
        <v>107735000</v>
      </c>
      <c r="O42" s="1884">
        <f t="shared" si="3"/>
        <v>36406000</v>
      </c>
      <c r="P42" s="1884">
        <f t="shared" si="3"/>
        <v>27720000</v>
      </c>
      <c r="Q42" s="1884">
        <f t="shared" si="3"/>
        <v>94040000</v>
      </c>
      <c r="R42" s="1884">
        <f t="shared" si="3"/>
        <v>94230000</v>
      </c>
      <c r="S42" s="1884">
        <f t="shared" si="3"/>
        <v>27720000</v>
      </c>
      <c r="T42" s="1890"/>
      <c r="U42" s="758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</row>
    <row r="43" spans="1:170" s="185" customFormat="1">
      <c r="A43" s="2024"/>
      <c r="B43" s="1874" t="s">
        <v>417</v>
      </c>
      <c r="C43" s="1880"/>
      <c r="D43" s="1880"/>
      <c r="E43" s="1880"/>
      <c r="F43" s="1880"/>
      <c r="G43" s="1891"/>
      <c r="H43" s="1878">
        <f>'[86]2025 TUAN'!H43+'[86]2025 HUNG'!H43+'[86]2025 T-ANH'!H43+'[86]2025 TOAN-LONG'!H43+'[86]2025 KHOA'!H43</f>
        <v>0</v>
      </c>
      <c r="I43" s="1882"/>
      <c r="J43" s="1878"/>
      <c r="K43" s="1878"/>
      <c r="L43" s="1878"/>
      <c r="M43" s="1878"/>
      <c r="N43" s="1878"/>
      <c r="O43" s="1878"/>
      <c r="P43" s="1878"/>
      <c r="Q43" s="1878"/>
      <c r="R43" s="1878"/>
      <c r="S43" s="1878"/>
      <c r="T43" s="1873"/>
      <c r="U43" s="758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</row>
    <row r="44" spans="1:170" s="185" customFormat="1">
      <c r="A44" s="2024">
        <v>62721</v>
      </c>
      <c r="B44" s="1874" t="s">
        <v>1441</v>
      </c>
      <c r="C44" s="1876">
        <f>156200120</f>
        <v>156200120</v>
      </c>
      <c r="D44" s="1876">
        <v>60000000</v>
      </c>
      <c r="E44" s="1876"/>
      <c r="F44" s="516">
        <f>SUM(H44:S44)</f>
        <v>62550000</v>
      </c>
      <c r="G44" s="1877">
        <f>F44</f>
        <v>62550000</v>
      </c>
      <c r="H44" s="1878">
        <v>0</v>
      </c>
      <c r="I44" s="1882">
        <v>20850000</v>
      </c>
      <c r="J44" s="1878">
        <v>10425000</v>
      </c>
      <c r="K44" s="1878">
        <v>0</v>
      </c>
      <c r="L44" s="1878">
        <v>0</v>
      </c>
      <c r="M44" s="1878">
        <v>0</v>
      </c>
      <c r="N44" s="1878">
        <v>20850000</v>
      </c>
      <c r="O44" s="1878">
        <v>10425000</v>
      </c>
      <c r="P44" s="1878">
        <v>0</v>
      </c>
      <c r="Q44" s="1878">
        <v>0</v>
      </c>
      <c r="R44" s="1878">
        <v>0</v>
      </c>
      <c r="S44" s="1878">
        <v>0</v>
      </c>
      <c r="T44" s="1873"/>
      <c r="U44" s="758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</row>
    <row r="45" spans="1:170" s="185" customFormat="1">
      <c r="A45" s="2024"/>
      <c r="B45" s="1874" t="s">
        <v>426</v>
      </c>
      <c r="C45" s="1875">
        <v>1861199567</v>
      </c>
      <c r="D45" s="1875">
        <v>401000000</v>
      </c>
      <c r="E45" s="1875"/>
      <c r="F45" s="1875">
        <f>SUM(F46:F54)</f>
        <v>470807000</v>
      </c>
      <c r="G45" s="1883">
        <f>SUM(G46:G53)</f>
        <v>462522600</v>
      </c>
      <c r="H45" s="1878">
        <f>SUM(H46:H54)</f>
        <v>88770000</v>
      </c>
      <c r="I45" s="1882">
        <f t="shared" ref="I45:S45" si="4">SUM(I46:I54)</f>
        <v>0</v>
      </c>
      <c r="J45" s="1878">
        <f t="shared" si="4"/>
        <v>12720000</v>
      </c>
      <c r="K45" s="1878">
        <f t="shared" si="4"/>
        <v>82866000</v>
      </c>
      <c r="L45" s="1878">
        <f t="shared" si="4"/>
        <v>7155000</v>
      </c>
      <c r="M45" s="1878">
        <f t="shared" si="4"/>
        <v>12720000</v>
      </c>
      <c r="N45" s="1878">
        <f t="shared" si="4"/>
        <v>71885000</v>
      </c>
      <c r="O45" s="1878">
        <f t="shared" si="4"/>
        <v>10981000</v>
      </c>
      <c r="P45" s="1878">
        <f t="shared" si="4"/>
        <v>12720000</v>
      </c>
      <c r="Q45" s="1878">
        <f t="shared" si="4"/>
        <v>79040000</v>
      </c>
      <c r="R45" s="1878">
        <f t="shared" si="4"/>
        <v>79230000</v>
      </c>
      <c r="S45" s="1878">
        <f t="shared" si="4"/>
        <v>12720000</v>
      </c>
      <c r="T45" s="1873"/>
      <c r="U45" s="758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</row>
    <row r="46" spans="1:170" s="185" customFormat="1">
      <c r="A46" s="2024">
        <v>62721</v>
      </c>
      <c r="B46" s="1879" t="s">
        <v>909</v>
      </c>
      <c r="C46" s="1881"/>
      <c r="D46" s="516">
        <v>100500000</v>
      </c>
      <c r="E46" s="1881"/>
      <c r="F46" s="516">
        <f>SUM(H46:S46)</f>
        <v>139000000</v>
      </c>
      <c r="G46" s="2009">
        <f>F46</f>
        <v>139000000</v>
      </c>
      <c r="H46" s="1887">
        <v>34750000</v>
      </c>
      <c r="I46" s="1888">
        <v>0</v>
      </c>
      <c r="J46" s="1887">
        <v>0</v>
      </c>
      <c r="K46" s="1887">
        <v>34750000</v>
      </c>
      <c r="L46" s="1887">
        <v>0</v>
      </c>
      <c r="M46" s="1887">
        <v>0</v>
      </c>
      <c r="N46" s="1887">
        <v>34750000</v>
      </c>
      <c r="O46" s="1887">
        <v>0</v>
      </c>
      <c r="P46" s="1887">
        <v>0</v>
      </c>
      <c r="Q46" s="1887">
        <v>34750000</v>
      </c>
      <c r="R46" s="1887">
        <v>0</v>
      </c>
      <c r="S46" s="1887">
        <v>0</v>
      </c>
      <c r="T46" s="1889"/>
      <c r="U46" s="758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</row>
    <row r="47" spans="1:170" s="185" customFormat="1">
      <c r="A47" s="2024">
        <v>62722</v>
      </c>
      <c r="B47" s="1879" t="s">
        <v>910</v>
      </c>
      <c r="C47" s="1880"/>
      <c r="D47" s="516">
        <v>12000000</v>
      </c>
      <c r="E47" s="1880"/>
      <c r="F47" s="516">
        <f>SUM(H47:S47)</f>
        <v>20711000</v>
      </c>
      <c r="G47" s="2009">
        <f>F47*0.6</f>
        <v>12426600</v>
      </c>
      <c r="H47" s="1887">
        <v>4865000</v>
      </c>
      <c r="I47" s="1888">
        <v>0</v>
      </c>
      <c r="J47" s="1887">
        <v>0</v>
      </c>
      <c r="K47" s="1887">
        <v>5490500</v>
      </c>
      <c r="L47" s="1887">
        <v>0</v>
      </c>
      <c r="M47" s="1887">
        <v>0</v>
      </c>
      <c r="N47" s="1887">
        <v>0</v>
      </c>
      <c r="O47" s="1887">
        <v>5490500</v>
      </c>
      <c r="P47" s="1887">
        <v>0</v>
      </c>
      <c r="Q47" s="1887">
        <v>0</v>
      </c>
      <c r="R47" s="1887">
        <v>4865000</v>
      </c>
      <c r="S47" s="1887">
        <v>0</v>
      </c>
      <c r="T47" s="1889"/>
      <c r="U47" s="758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</row>
    <row r="48" spans="1:170" s="185" customFormat="1">
      <c r="A48" s="2024">
        <v>62721</v>
      </c>
      <c r="B48" s="1879" t="s">
        <v>911</v>
      </c>
      <c r="C48" s="1881"/>
      <c r="D48" s="516">
        <v>20000000</v>
      </c>
      <c r="E48" s="1881"/>
      <c r="F48" s="516">
        <f t="shared" ref="F48:F53" si="5">SUM(H48:S48)</f>
        <v>20711000</v>
      </c>
      <c r="G48" s="2009">
        <f t="shared" ref="G48:G54" si="6">F48</f>
        <v>20711000</v>
      </c>
      <c r="H48" s="1887">
        <v>4865000</v>
      </c>
      <c r="I48" s="1888">
        <v>0</v>
      </c>
      <c r="J48" s="1887">
        <v>0</v>
      </c>
      <c r="K48" s="1887">
        <v>5490500</v>
      </c>
      <c r="L48" s="1887">
        <v>0</v>
      </c>
      <c r="M48" s="1887">
        <v>0</v>
      </c>
      <c r="N48" s="1887">
        <v>0</v>
      </c>
      <c r="O48" s="1887">
        <v>5490500</v>
      </c>
      <c r="P48" s="1887">
        <v>0</v>
      </c>
      <c r="Q48" s="1887">
        <v>0</v>
      </c>
      <c r="R48" s="1887">
        <v>4865000</v>
      </c>
      <c r="S48" s="1887">
        <v>0</v>
      </c>
      <c r="T48" s="1889"/>
      <c r="U48" s="758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</row>
    <row r="49" spans="1:170" s="185" customFormat="1">
      <c r="A49" s="2024">
        <v>62721</v>
      </c>
      <c r="B49" s="1879" t="s">
        <v>912</v>
      </c>
      <c r="C49" s="1881"/>
      <c r="D49" s="516">
        <v>68000000</v>
      </c>
      <c r="E49" s="1881"/>
      <c r="F49" s="516">
        <f t="shared" si="5"/>
        <v>50880000</v>
      </c>
      <c r="G49" s="2009">
        <f t="shared" si="6"/>
        <v>50880000</v>
      </c>
      <c r="H49" s="1887">
        <v>0</v>
      </c>
      <c r="I49" s="1888">
        <v>0</v>
      </c>
      <c r="J49" s="1887">
        <v>12720000</v>
      </c>
      <c r="K49" s="1887">
        <v>0</v>
      </c>
      <c r="L49" s="1887">
        <v>0</v>
      </c>
      <c r="M49" s="1887">
        <v>12720000</v>
      </c>
      <c r="N49" s="1887">
        <v>0</v>
      </c>
      <c r="O49" s="1887">
        <v>0</v>
      </c>
      <c r="P49" s="1887">
        <v>12720000</v>
      </c>
      <c r="Q49" s="1887">
        <v>0</v>
      </c>
      <c r="R49" s="1887">
        <v>0</v>
      </c>
      <c r="S49" s="1887">
        <v>12720000</v>
      </c>
      <c r="T49" s="1889"/>
      <c r="U49" s="758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</row>
    <row r="50" spans="1:170" s="185" customFormat="1">
      <c r="A50" s="2024">
        <v>62721</v>
      </c>
      <c r="B50" s="1879" t="s">
        <v>913</v>
      </c>
      <c r="C50" s="1881"/>
      <c r="D50" s="516">
        <v>100500000</v>
      </c>
      <c r="E50" s="1881"/>
      <c r="F50" s="516">
        <f t="shared" si="5"/>
        <v>139000000</v>
      </c>
      <c r="G50" s="2009">
        <f t="shared" si="6"/>
        <v>139000000</v>
      </c>
      <c r="H50" s="1887">
        <v>34750000</v>
      </c>
      <c r="I50" s="1888">
        <v>0</v>
      </c>
      <c r="J50" s="1887">
        <v>0</v>
      </c>
      <c r="K50" s="1887">
        <v>34750000</v>
      </c>
      <c r="L50" s="1887">
        <v>0</v>
      </c>
      <c r="M50" s="1887">
        <v>0</v>
      </c>
      <c r="N50" s="1887">
        <v>34750000</v>
      </c>
      <c r="O50" s="1887">
        <v>0</v>
      </c>
      <c r="P50" s="1887">
        <v>0</v>
      </c>
      <c r="Q50" s="1887">
        <v>34750000</v>
      </c>
      <c r="R50" s="1887">
        <v>0</v>
      </c>
      <c r="S50" s="1887">
        <v>0</v>
      </c>
      <c r="T50" s="1889"/>
      <c r="U50" s="758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</row>
    <row r="51" spans="1:170" s="185" customFormat="1">
      <c r="A51" s="2024">
        <v>62721</v>
      </c>
      <c r="B51" s="1879" t="s">
        <v>914</v>
      </c>
      <c r="C51" s="1881"/>
      <c r="D51" s="1881">
        <v>0</v>
      </c>
      <c r="E51" s="1881"/>
      <c r="F51" s="516">
        <f t="shared" si="5"/>
        <v>9540000</v>
      </c>
      <c r="G51" s="2009">
        <f t="shared" si="6"/>
        <v>9540000</v>
      </c>
      <c r="H51" s="1887">
        <v>2385000</v>
      </c>
      <c r="I51" s="1888">
        <v>0</v>
      </c>
      <c r="J51" s="1887">
        <v>0</v>
      </c>
      <c r="K51" s="1887">
        <v>2385000</v>
      </c>
      <c r="L51" s="1887">
        <v>0</v>
      </c>
      <c r="M51" s="1887">
        <v>0</v>
      </c>
      <c r="N51" s="1887">
        <v>2385000</v>
      </c>
      <c r="O51" s="1887">
        <v>0</v>
      </c>
      <c r="P51" s="1887">
        <v>0</v>
      </c>
      <c r="Q51" s="1887">
        <v>2385000</v>
      </c>
      <c r="R51" s="1887">
        <v>0</v>
      </c>
      <c r="S51" s="1887">
        <v>0</v>
      </c>
      <c r="T51" s="1889"/>
      <c r="U51" s="758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</row>
    <row r="52" spans="1:170" s="185" customFormat="1">
      <c r="A52" s="2024">
        <v>62721</v>
      </c>
      <c r="B52" s="1879" t="s">
        <v>915</v>
      </c>
      <c r="C52" s="1881"/>
      <c r="D52" s="1881">
        <v>0</v>
      </c>
      <c r="E52" s="1881"/>
      <c r="F52" s="516">
        <f t="shared" si="5"/>
        <v>21465000</v>
      </c>
      <c r="G52" s="2009">
        <f t="shared" si="6"/>
        <v>21465000</v>
      </c>
      <c r="H52" s="1887">
        <v>7155000</v>
      </c>
      <c r="I52" s="1888">
        <v>0</v>
      </c>
      <c r="J52" s="1887">
        <v>0</v>
      </c>
      <c r="K52" s="1887">
        <v>0</v>
      </c>
      <c r="L52" s="1887">
        <v>7155000</v>
      </c>
      <c r="M52" s="1887">
        <v>0</v>
      </c>
      <c r="N52" s="1887">
        <v>0</v>
      </c>
      <c r="O52" s="1887">
        <v>0</v>
      </c>
      <c r="P52" s="1887">
        <v>0</v>
      </c>
      <c r="Q52" s="1887">
        <v>7155000</v>
      </c>
      <c r="R52" s="1887">
        <v>0</v>
      </c>
      <c r="S52" s="1887">
        <v>0</v>
      </c>
      <c r="T52" s="1889"/>
      <c r="U52" s="758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</row>
    <row r="53" spans="1:170" s="185" customFormat="1">
      <c r="A53" s="2024">
        <v>62721</v>
      </c>
      <c r="B53" s="1879" t="s">
        <v>837</v>
      </c>
      <c r="C53" s="1881"/>
      <c r="D53" s="516">
        <v>100000000</v>
      </c>
      <c r="E53" s="1881">
        <v>0</v>
      </c>
      <c r="F53" s="516">
        <f t="shared" si="5"/>
        <v>69500000</v>
      </c>
      <c r="G53" s="2009">
        <f t="shared" si="6"/>
        <v>69500000</v>
      </c>
      <c r="H53" s="1887">
        <v>0</v>
      </c>
      <c r="I53" s="1888">
        <v>0</v>
      </c>
      <c r="J53" s="1887">
        <v>0</v>
      </c>
      <c r="K53" s="1887">
        <v>0</v>
      </c>
      <c r="L53" s="1887">
        <v>0</v>
      </c>
      <c r="M53" s="1887">
        <v>0</v>
      </c>
      <c r="N53" s="1887">
        <v>0</v>
      </c>
      <c r="O53" s="1887">
        <v>0</v>
      </c>
      <c r="P53" s="1887">
        <v>0</v>
      </c>
      <c r="Q53" s="1887">
        <v>0</v>
      </c>
      <c r="R53" s="1887">
        <v>69500000</v>
      </c>
      <c r="S53" s="1887">
        <v>0</v>
      </c>
      <c r="T53" s="1889"/>
      <c r="U53" s="758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</row>
    <row r="54" spans="1:170" s="185" customFormat="1">
      <c r="A54" s="2024">
        <v>62721</v>
      </c>
      <c r="B54" s="1879" t="s">
        <v>1440</v>
      </c>
      <c r="C54" s="1881"/>
      <c r="D54" s="516">
        <v>35000000</v>
      </c>
      <c r="E54" s="1881"/>
      <c r="F54" s="516">
        <f>SUM(H54:S54)</f>
        <v>0</v>
      </c>
      <c r="G54" s="2009">
        <f t="shared" si="6"/>
        <v>0</v>
      </c>
      <c r="H54" s="1887">
        <v>0</v>
      </c>
      <c r="I54" s="1888">
        <v>0</v>
      </c>
      <c r="J54" s="1887">
        <v>0</v>
      </c>
      <c r="K54" s="1887">
        <v>0</v>
      </c>
      <c r="L54" s="1887">
        <v>0</v>
      </c>
      <c r="M54" s="1887">
        <v>0</v>
      </c>
      <c r="N54" s="1887">
        <v>0</v>
      </c>
      <c r="O54" s="1887">
        <v>0</v>
      </c>
      <c r="P54" s="1887">
        <v>0</v>
      </c>
      <c r="Q54" s="1887">
        <v>0</v>
      </c>
      <c r="R54" s="1887">
        <v>0</v>
      </c>
      <c r="S54" s="1887">
        <v>0</v>
      </c>
      <c r="T54" s="1889"/>
      <c r="U54" s="758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</row>
    <row r="55" spans="1:170" s="220" customFormat="1" ht="16.2">
      <c r="A55" s="1895">
        <v>62721</v>
      </c>
      <c r="B55" s="1828" t="s">
        <v>507</v>
      </c>
      <c r="C55" s="821">
        <v>0</v>
      </c>
      <c r="D55" s="822">
        <v>253500000</v>
      </c>
      <c r="E55" s="821">
        <v>0</v>
      </c>
      <c r="F55" s="1158">
        <f>SUM(H55:S55)</f>
        <v>180000000</v>
      </c>
      <c r="G55" s="1155">
        <f>F55</f>
        <v>180000000</v>
      </c>
      <c r="H55" s="1884">
        <v>15000000</v>
      </c>
      <c r="I55" s="1885">
        <v>15000000</v>
      </c>
      <c r="J55" s="1884">
        <v>15000000</v>
      </c>
      <c r="K55" s="1884">
        <v>15000000</v>
      </c>
      <c r="L55" s="1884">
        <v>15000000</v>
      </c>
      <c r="M55" s="1884">
        <v>15000000</v>
      </c>
      <c r="N55" s="1884">
        <v>15000000</v>
      </c>
      <c r="O55" s="1884">
        <v>15000000</v>
      </c>
      <c r="P55" s="1884">
        <v>15000000</v>
      </c>
      <c r="Q55" s="1884">
        <v>15000000</v>
      </c>
      <c r="R55" s="1884">
        <v>15000000</v>
      </c>
      <c r="S55" s="1884">
        <v>15000000</v>
      </c>
      <c r="T55" s="1886"/>
      <c r="U55" s="758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</row>
    <row r="56" spans="1:170" s="220" customFormat="1" ht="31.2">
      <c r="A56" s="1895">
        <v>3</v>
      </c>
      <c r="B56" s="1829" t="s">
        <v>1595</v>
      </c>
      <c r="C56" s="1870">
        <f>SUM(C57:C59)</f>
        <v>2475765429</v>
      </c>
      <c r="D56" s="1870">
        <f>SUM(D57:D59)</f>
        <v>1980000000</v>
      </c>
      <c r="E56" s="1870">
        <f>'[82]DK2024 (11.24)'!$W$31</f>
        <v>3287078249</v>
      </c>
      <c r="F56" s="1870">
        <f>SUM(F57:F59)</f>
        <v>2122300000</v>
      </c>
      <c r="G56" s="1871">
        <f>SUM(G57:G59)</f>
        <v>2066060000</v>
      </c>
      <c r="H56" s="1893">
        <f>SUM(H57:H59)</f>
        <v>208200000</v>
      </c>
      <c r="I56" s="1894">
        <f t="shared" ref="I56:S56" si="7">SUM(I57:I59)</f>
        <v>57600000</v>
      </c>
      <c r="J56" s="1893">
        <f t="shared" si="7"/>
        <v>11300000</v>
      </c>
      <c r="K56" s="1893">
        <f t="shared" si="7"/>
        <v>264300000</v>
      </c>
      <c r="L56" s="1893">
        <f t="shared" si="7"/>
        <v>181400000</v>
      </c>
      <c r="M56" s="1893">
        <f t="shared" si="7"/>
        <v>8800000</v>
      </c>
      <c r="N56" s="1893">
        <f t="shared" si="7"/>
        <v>15000000</v>
      </c>
      <c r="O56" s="1893">
        <f t="shared" si="7"/>
        <v>226900000</v>
      </c>
      <c r="P56" s="1893">
        <f t="shared" si="7"/>
        <v>0</v>
      </c>
      <c r="Q56" s="1893">
        <f t="shared" si="7"/>
        <v>780000000</v>
      </c>
      <c r="R56" s="1893">
        <f t="shared" si="7"/>
        <v>233800000</v>
      </c>
      <c r="S56" s="1893">
        <f t="shared" si="7"/>
        <v>135000000</v>
      </c>
      <c r="T56" s="1890"/>
      <c r="U56" s="758"/>
      <c r="V56" s="758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</row>
    <row r="57" spans="1:170" s="185" customFormat="1">
      <c r="A57" s="2024"/>
      <c r="B57" s="1874" t="s">
        <v>417</v>
      </c>
      <c r="C57" s="1875">
        <v>0</v>
      </c>
      <c r="D57" s="1875"/>
      <c r="E57" s="1875">
        <v>0</v>
      </c>
      <c r="F57" s="1875"/>
      <c r="G57" s="1883"/>
      <c r="H57" s="1878"/>
      <c r="I57" s="1882"/>
      <c r="J57" s="1878"/>
      <c r="K57" s="1878"/>
      <c r="L57" s="1878"/>
      <c r="M57" s="1878"/>
      <c r="N57" s="1878"/>
      <c r="O57" s="1878"/>
      <c r="P57" s="1878"/>
      <c r="Q57" s="1878"/>
      <c r="R57" s="1878"/>
      <c r="S57" s="1878"/>
      <c r="T57" s="1873"/>
      <c r="U57" s="758"/>
      <c r="V57" s="758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</row>
    <row r="58" spans="1:170" s="185" customFormat="1">
      <c r="A58" s="2024">
        <v>62721</v>
      </c>
      <c r="B58" s="1874" t="s">
        <v>1441</v>
      </c>
      <c r="C58" s="1876">
        <v>302125000</v>
      </c>
      <c r="D58" s="1876">
        <v>300000000</v>
      </c>
      <c r="E58" s="1876"/>
      <c r="F58" s="516">
        <f>SUM(H58:S58)</f>
        <v>97100000</v>
      </c>
      <c r="G58" s="1877">
        <f>F58</f>
        <v>97100000</v>
      </c>
      <c r="H58" s="1878">
        <v>26400000</v>
      </c>
      <c r="I58" s="1882">
        <v>15000000</v>
      </c>
      <c r="J58" s="1878">
        <v>8800000</v>
      </c>
      <c r="K58" s="1878">
        <v>20500000</v>
      </c>
      <c r="L58" s="1878">
        <v>8800000</v>
      </c>
      <c r="M58" s="1878">
        <v>0</v>
      </c>
      <c r="N58" s="1878">
        <v>0</v>
      </c>
      <c r="O58" s="1878">
        <v>8800000</v>
      </c>
      <c r="P58" s="1878">
        <v>0</v>
      </c>
      <c r="Q58" s="1878">
        <v>0</v>
      </c>
      <c r="R58" s="1878">
        <v>8800000</v>
      </c>
      <c r="S58" s="1878">
        <v>0</v>
      </c>
      <c r="T58" s="1873"/>
      <c r="U58" s="758"/>
      <c r="V58" s="43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</row>
    <row r="59" spans="1:170" s="185" customFormat="1">
      <c r="A59" s="2024"/>
      <c r="B59" s="1874" t="s">
        <v>426</v>
      </c>
      <c r="C59" s="1876">
        <f>1723640429+450000000</f>
        <v>2173640429</v>
      </c>
      <c r="D59" s="1876">
        <v>1680000000</v>
      </c>
      <c r="E59" s="1876">
        <f>E56</f>
        <v>3287078249</v>
      </c>
      <c r="F59" s="1876">
        <f>SUM(F60:F68)</f>
        <v>2025200000</v>
      </c>
      <c r="G59" s="1877">
        <f>SUM(G60:G67)</f>
        <v>1968960000</v>
      </c>
      <c r="H59" s="1878">
        <f>SUM(H60:H68)</f>
        <v>181800000</v>
      </c>
      <c r="I59" s="1882">
        <f t="shared" ref="I59:S59" si="8">SUM(I60:I68)</f>
        <v>42600000</v>
      </c>
      <c r="J59" s="1878">
        <f t="shared" si="8"/>
        <v>2500000</v>
      </c>
      <c r="K59" s="1878">
        <f t="shared" si="8"/>
        <v>243800000</v>
      </c>
      <c r="L59" s="1878">
        <f t="shared" si="8"/>
        <v>172600000</v>
      </c>
      <c r="M59" s="1878">
        <f t="shared" si="8"/>
        <v>8800000</v>
      </c>
      <c r="N59" s="1878">
        <f t="shared" si="8"/>
        <v>15000000</v>
      </c>
      <c r="O59" s="1878">
        <f t="shared" si="8"/>
        <v>218100000</v>
      </c>
      <c r="P59" s="1878">
        <f t="shared" si="8"/>
        <v>0</v>
      </c>
      <c r="Q59" s="1878">
        <f t="shared" si="8"/>
        <v>780000000</v>
      </c>
      <c r="R59" s="1878">
        <f t="shared" si="8"/>
        <v>225000000</v>
      </c>
      <c r="S59" s="1878">
        <f t="shared" si="8"/>
        <v>135000000</v>
      </c>
      <c r="T59" s="1873"/>
      <c r="U59" s="758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</row>
    <row r="60" spans="1:170" s="459" customFormat="1" ht="16.2">
      <c r="A60" s="2024">
        <v>62721</v>
      </c>
      <c r="B60" s="1879" t="s">
        <v>909</v>
      </c>
      <c r="C60" s="1881"/>
      <c r="D60" s="516">
        <v>250000000</v>
      </c>
      <c r="E60" s="1881"/>
      <c r="F60" s="516">
        <f t="shared" ref="F60:F68" si="9">SUM(H60:S60)</f>
        <v>201500000</v>
      </c>
      <c r="G60" s="1154">
        <f t="shared" ref="G60:G67" si="10">F60</f>
        <v>201500000</v>
      </c>
      <c r="H60" s="1887">
        <v>44000000</v>
      </c>
      <c r="I60" s="1888">
        <v>0</v>
      </c>
      <c r="J60" s="1887">
        <v>0</v>
      </c>
      <c r="K60" s="1887">
        <v>64500000</v>
      </c>
      <c r="L60" s="1887">
        <v>5000000</v>
      </c>
      <c r="M60" s="1887">
        <v>0</v>
      </c>
      <c r="N60" s="1887">
        <v>0</v>
      </c>
      <c r="O60" s="1887">
        <v>44000000</v>
      </c>
      <c r="P60" s="1887">
        <v>0</v>
      </c>
      <c r="Q60" s="1887">
        <v>0</v>
      </c>
      <c r="R60" s="1887">
        <v>44000000</v>
      </c>
      <c r="S60" s="1887">
        <v>0</v>
      </c>
      <c r="T60" s="1889"/>
      <c r="U60" s="1156"/>
      <c r="V60" s="1157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184"/>
      <c r="CI60" s="184"/>
      <c r="CJ60" s="184"/>
      <c r="CK60" s="184"/>
      <c r="CL60" s="184"/>
      <c r="CM60" s="184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4"/>
      <c r="DX60" s="184"/>
      <c r="DY60" s="184"/>
      <c r="DZ60" s="184"/>
      <c r="EA60" s="184"/>
      <c r="EB60" s="184"/>
      <c r="EC60" s="184"/>
      <c r="ED60" s="184"/>
      <c r="EE60" s="184"/>
      <c r="EF60" s="184"/>
      <c r="EG60" s="184"/>
      <c r="EH60" s="184"/>
      <c r="EI60" s="184"/>
      <c r="EJ60" s="184"/>
      <c r="EK60" s="184"/>
      <c r="EL60" s="184"/>
      <c r="EM60" s="184"/>
      <c r="EN60" s="184"/>
      <c r="EO60" s="184"/>
      <c r="EP60" s="184"/>
      <c r="EQ60" s="184"/>
      <c r="ER60" s="184"/>
      <c r="ES60" s="184"/>
      <c r="ET60" s="184"/>
      <c r="EU60" s="184"/>
      <c r="EV60" s="184"/>
      <c r="EW60" s="184"/>
      <c r="EX60" s="184"/>
      <c r="EY60" s="184"/>
      <c r="EZ60" s="184"/>
      <c r="FA60" s="184"/>
      <c r="FB60" s="184"/>
      <c r="FC60" s="184"/>
      <c r="FD60" s="184"/>
      <c r="FE60" s="184"/>
      <c r="FF60" s="184"/>
      <c r="FG60" s="184"/>
      <c r="FH60" s="184"/>
      <c r="FI60" s="184"/>
      <c r="FJ60" s="184"/>
      <c r="FK60" s="184"/>
      <c r="FL60" s="184"/>
      <c r="FM60" s="184"/>
      <c r="FN60" s="184"/>
    </row>
    <row r="61" spans="1:170" s="543" customFormat="1" ht="16.2">
      <c r="A61" s="2024">
        <v>62722</v>
      </c>
      <c r="B61" s="1879" t="s">
        <v>910</v>
      </c>
      <c r="C61" s="1880"/>
      <c r="D61" s="516">
        <v>120000000</v>
      </c>
      <c r="E61" s="1880"/>
      <c r="F61" s="516">
        <f>SUM(H61:S61)</f>
        <v>140600000</v>
      </c>
      <c r="G61" s="1154">
        <f>F61*60%</f>
        <v>84360000</v>
      </c>
      <c r="H61" s="1887">
        <v>33800000</v>
      </c>
      <c r="I61" s="1888">
        <v>0</v>
      </c>
      <c r="J61" s="1887">
        <v>2500000</v>
      </c>
      <c r="K61" s="1887">
        <v>45500000</v>
      </c>
      <c r="L61" s="1887">
        <v>0</v>
      </c>
      <c r="M61" s="1887">
        <v>0</v>
      </c>
      <c r="N61" s="1887">
        <v>0</v>
      </c>
      <c r="O61" s="1887">
        <v>33800000</v>
      </c>
      <c r="P61" s="1887">
        <v>0</v>
      </c>
      <c r="Q61" s="1887">
        <v>0</v>
      </c>
      <c r="R61" s="1887">
        <v>0</v>
      </c>
      <c r="S61" s="1887">
        <v>25000000</v>
      </c>
      <c r="T61" s="1889"/>
      <c r="U61" s="1156"/>
      <c r="V61" s="1157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  <c r="EP61" s="184"/>
      <c r="EQ61" s="184"/>
      <c r="ER61" s="184"/>
      <c r="ES61" s="184"/>
      <c r="ET61" s="184"/>
      <c r="EU61" s="184"/>
      <c r="EV61" s="184"/>
      <c r="EW61" s="184"/>
      <c r="EX61" s="184"/>
      <c r="EY61" s="184"/>
      <c r="EZ61" s="184"/>
      <c r="FA61" s="184"/>
      <c r="FB61" s="184"/>
      <c r="FC61" s="184"/>
      <c r="FD61" s="184"/>
      <c r="FE61" s="184"/>
      <c r="FF61" s="184"/>
      <c r="FG61" s="184"/>
      <c r="FH61" s="184"/>
      <c r="FI61" s="184"/>
      <c r="FJ61" s="184"/>
      <c r="FK61" s="184"/>
      <c r="FL61" s="184"/>
      <c r="FM61" s="184"/>
      <c r="FN61" s="184"/>
    </row>
    <row r="62" spans="1:170" s="543" customFormat="1" ht="16.2">
      <c r="A62" s="2024">
        <v>62721</v>
      </c>
      <c r="B62" s="1879" t="s">
        <v>911</v>
      </c>
      <c r="C62" s="1881"/>
      <c r="D62" s="516">
        <v>200000000</v>
      </c>
      <c r="E62" s="1881"/>
      <c r="F62" s="516">
        <f t="shared" si="9"/>
        <v>138100000</v>
      </c>
      <c r="G62" s="1154">
        <f t="shared" si="10"/>
        <v>138100000</v>
      </c>
      <c r="H62" s="1887">
        <v>0</v>
      </c>
      <c r="I62" s="1888">
        <v>33800000</v>
      </c>
      <c r="J62" s="1887">
        <v>0</v>
      </c>
      <c r="K62" s="1887">
        <v>20500000</v>
      </c>
      <c r="L62" s="1887">
        <v>25000000</v>
      </c>
      <c r="M62" s="1887">
        <v>8800000</v>
      </c>
      <c r="N62" s="1887">
        <v>0</v>
      </c>
      <c r="O62" s="1887">
        <v>25000000</v>
      </c>
      <c r="P62" s="1887">
        <v>0</v>
      </c>
      <c r="Q62" s="1887">
        <v>0</v>
      </c>
      <c r="R62" s="1887">
        <v>25000000</v>
      </c>
      <c r="S62" s="1887">
        <v>0</v>
      </c>
      <c r="T62" s="1889"/>
      <c r="U62" s="1156"/>
      <c r="V62" s="1157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184"/>
      <c r="CI62" s="184"/>
      <c r="CJ62" s="184"/>
      <c r="CK62" s="184"/>
      <c r="CL62" s="184"/>
      <c r="CM62" s="184"/>
      <c r="CN62" s="184"/>
      <c r="CO62" s="184"/>
      <c r="CP62" s="184"/>
      <c r="CQ62" s="184"/>
      <c r="CR62" s="184"/>
      <c r="CS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  <c r="EP62" s="184"/>
      <c r="EQ62" s="184"/>
      <c r="ER62" s="184"/>
      <c r="ES62" s="184"/>
      <c r="ET62" s="184"/>
      <c r="EU62" s="184"/>
      <c r="EV62" s="184"/>
      <c r="EW62" s="184"/>
      <c r="EX62" s="184"/>
      <c r="EY62" s="184"/>
      <c r="EZ62" s="184"/>
      <c r="FA62" s="184"/>
      <c r="FB62" s="184"/>
      <c r="FC62" s="184"/>
      <c r="FD62" s="184"/>
      <c r="FE62" s="184"/>
      <c r="FF62" s="184"/>
      <c r="FG62" s="184"/>
      <c r="FH62" s="184"/>
      <c r="FI62" s="184"/>
      <c r="FJ62" s="184"/>
      <c r="FK62" s="184"/>
      <c r="FL62" s="184"/>
      <c r="FM62" s="184"/>
      <c r="FN62" s="184"/>
    </row>
    <row r="63" spans="1:170" s="543" customFormat="1" ht="16.2">
      <c r="A63" s="2024">
        <v>62721</v>
      </c>
      <c r="B63" s="1879" t="s">
        <v>912</v>
      </c>
      <c r="C63" s="1880"/>
      <c r="D63" s="516">
        <v>190000000</v>
      </c>
      <c r="E63" s="1880"/>
      <c r="F63" s="516">
        <f t="shared" si="9"/>
        <v>735000000</v>
      </c>
      <c r="G63" s="1154">
        <f t="shared" si="10"/>
        <v>735000000</v>
      </c>
      <c r="H63" s="1887">
        <v>20000000</v>
      </c>
      <c r="I63" s="1888">
        <v>0</v>
      </c>
      <c r="J63" s="1887">
        <v>0</v>
      </c>
      <c r="K63" s="1887">
        <v>40000000</v>
      </c>
      <c r="L63" s="1887">
        <v>0</v>
      </c>
      <c r="M63" s="1887">
        <v>0</v>
      </c>
      <c r="N63" s="1887">
        <v>15000000</v>
      </c>
      <c r="O63" s="1887">
        <v>20000000</v>
      </c>
      <c r="P63" s="1887">
        <v>0</v>
      </c>
      <c r="Q63" s="1887">
        <v>600000000</v>
      </c>
      <c r="R63" s="1887">
        <v>40000000</v>
      </c>
      <c r="S63" s="1887">
        <v>0</v>
      </c>
      <c r="T63" s="1889"/>
      <c r="U63" s="1156"/>
      <c r="V63" s="1157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4"/>
      <c r="CJ63" s="184"/>
      <c r="CK63" s="184"/>
      <c r="CL63" s="184"/>
      <c r="CM63" s="184"/>
      <c r="CN63" s="184"/>
      <c r="CO63" s="184"/>
      <c r="CP63" s="184"/>
      <c r="CQ63" s="184"/>
      <c r="CR63" s="184"/>
      <c r="CS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4"/>
      <c r="DX63" s="184"/>
      <c r="DY63" s="184"/>
      <c r="DZ63" s="184"/>
      <c r="EA63" s="184"/>
      <c r="EB63" s="184"/>
      <c r="EC63" s="184"/>
      <c r="ED63" s="184"/>
      <c r="EE63" s="184"/>
      <c r="EF63" s="184"/>
      <c r="EG63" s="184"/>
      <c r="EH63" s="184"/>
      <c r="EI63" s="184"/>
      <c r="EJ63" s="184"/>
      <c r="EK63" s="184"/>
      <c r="EL63" s="184"/>
      <c r="EM63" s="184"/>
      <c r="EN63" s="184"/>
      <c r="EO63" s="184"/>
      <c r="EP63" s="184"/>
      <c r="EQ63" s="184"/>
      <c r="ER63" s="184"/>
      <c r="ES63" s="184"/>
      <c r="ET63" s="184"/>
      <c r="EU63" s="184"/>
      <c r="EV63" s="184"/>
      <c r="EW63" s="184"/>
      <c r="EX63" s="184"/>
      <c r="EY63" s="184"/>
      <c r="EZ63" s="184"/>
      <c r="FA63" s="184"/>
      <c r="FB63" s="184"/>
      <c r="FC63" s="184"/>
      <c r="FD63" s="184"/>
      <c r="FE63" s="184"/>
      <c r="FF63" s="184"/>
      <c r="FG63" s="184"/>
      <c r="FH63" s="184"/>
      <c r="FI63" s="184"/>
      <c r="FJ63" s="184"/>
      <c r="FK63" s="184"/>
      <c r="FL63" s="184"/>
      <c r="FM63" s="184"/>
      <c r="FN63" s="184"/>
    </row>
    <row r="64" spans="1:170" s="543" customFormat="1" ht="16.2">
      <c r="A64" s="2024">
        <v>62721</v>
      </c>
      <c r="B64" s="1879" t="s">
        <v>913</v>
      </c>
      <c r="C64" s="1881"/>
      <c r="D64" s="516">
        <v>200000000</v>
      </c>
      <c r="E64" s="1881"/>
      <c r="F64" s="516">
        <f t="shared" si="9"/>
        <v>221600000</v>
      </c>
      <c r="G64" s="1154">
        <f t="shared" si="10"/>
        <v>221600000</v>
      </c>
      <c r="H64" s="1887">
        <v>44000000</v>
      </c>
      <c r="I64" s="1888">
        <v>8800000</v>
      </c>
      <c r="J64" s="1887">
        <v>0</v>
      </c>
      <c r="K64" s="1887">
        <v>64500000</v>
      </c>
      <c r="L64" s="1887">
        <v>8800000</v>
      </c>
      <c r="M64" s="1887">
        <v>0</v>
      </c>
      <c r="N64" s="1887">
        <v>0</v>
      </c>
      <c r="O64" s="1887">
        <v>46500000</v>
      </c>
      <c r="P64" s="1887">
        <v>0</v>
      </c>
      <c r="Q64" s="1887">
        <v>5000000</v>
      </c>
      <c r="R64" s="1887">
        <v>44000000</v>
      </c>
      <c r="S64" s="1887">
        <v>0</v>
      </c>
      <c r="T64" s="1889"/>
      <c r="U64" s="1156"/>
      <c r="V64" s="1157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  <c r="EP64" s="184"/>
      <c r="EQ64" s="184"/>
      <c r="ER64" s="184"/>
      <c r="ES64" s="184"/>
      <c r="ET64" s="184"/>
      <c r="EU64" s="184"/>
      <c r="EV64" s="184"/>
      <c r="EW64" s="184"/>
      <c r="EX64" s="184"/>
      <c r="EY64" s="184"/>
      <c r="EZ64" s="184"/>
      <c r="FA64" s="184"/>
      <c r="FB64" s="184"/>
      <c r="FC64" s="184"/>
      <c r="FD64" s="184"/>
      <c r="FE64" s="184"/>
      <c r="FF64" s="184"/>
      <c r="FG64" s="184"/>
      <c r="FH64" s="184"/>
      <c r="FI64" s="184"/>
      <c r="FJ64" s="184"/>
      <c r="FK64" s="184"/>
      <c r="FL64" s="184"/>
      <c r="FM64" s="184"/>
      <c r="FN64" s="184"/>
    </row>
    <row r="65" spans="1:170" s="543" customFormat="1" ht="16.2">
      <c r="A65" s="2024">
        <v>62721</v>
      </c>
      <c r="B65" s="1879" t="s">
        <v>914</v>
      </c>
      <c r="C65" s="1881"/>
      <c r="D65" s="516">
        <v>220000000</v>
      </c>
      <c r="E65" s="1881"/>
      <c r="F65" s="516">
        <f t="shared" si="9"/>
        <v>157600000</v>
      </c>
      <c r="G65" s="1154">
        <f t="shared" si="10"/>
        <v>157600000</v>
      </c>
      <c r="H65" s="1887">
        <v>20000000</v>
      </c>
      <c r="I65" s="1888">
        <v>0</v>
      </c>
      <c r="J65" s="1887">
        <v>0</v>
      </c>
      <c r="K65" s="1887">
        <v>8800000</v>
      </c>
      <c r="L65" s="1887">
        <v>70000000</v>
      </c>
      <c r="M65" s="1887">
        <v>0</v>
      </c>
      <c r="N65" s="1887">
        <v>0</v>
      </c>
      <c r="O65" s="1887">
        <v>28800000</v>
      </c>
      <c r="P65" s="1887">
        <v>0</v>
      </c>
      <c r="Q65" s="1887">
        <v>0</v>
      </c>
      <c r="R65" s="1887">
        <v>0</v>
      </c>
      <c r="S65" s="1887">
        <v>30000000</v>
      </c>
      <c r="T65" s="1889"/>
      <c r="U65" s="1156"/>
      <c r="V65" s="1157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4"/>
      <c r="FK65" s="184"/>
      <c r="FL65" s="184"/>
      <c r="FM65" s="184"/>
      <c r="FN65" s="184"/>
    </row>
    <row r="66" spans="1:170" s="543" customFormat="1" ht="16.2">
      <c r="A66" s="2024">
        <v>62721</v>
      </c>
      <c r="B66" s="1879" t="s">
        <v>915</v>
      </c>
      <c r="C66" s="1881"/>
      <c r="D66" s="516">
        <v>250000000</v>
      </c>
      <c r="E66" s="1881"/>
      <c r="F66" s="516">
        <f t="shared" si="9"/>
        <v>155800000</v>
      </c>
      <c r="G66" s="1154">
        <f t="shared" si="10"/>
        <v>155800000</v>
      </c>
      <c r="H66" s="1887">
        <v>20000000</v>
      </c>
      <c r="I66" s="1888">
        <v>0</v>
      </c>
      <c r="J66" s="1887">
        <v>0</v>
      </c>
      <c r="K66" s="1887">
        <v>0</v>
      </c>
      <c r="L66" s="1887">
        <v>63800000</v>
      </c>
      <c r="M66" s="1887">
        <v>0</v>
      </c>
      <c r="N66" s="1887">
        <v>0</v>
      </c>
      <c r="O66" s="1887">
        <v>20000000</v>
      </c>
      <c r="P66" s="1887">
        <v>0</v>
      </c>
      <c r="Q66" s="1887">
        <v>0</v>
      </c>
      <c r="R66" s="1887">
        <v>22000000</v>
      </c>
      <c r="S66" s="1887">
        <v>30000000</v>
      </c>
      <c r="T66" s="1889"/>
      <c r="U66" s="1156"/>
      <c r="V66" s="1157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4"/>
      <c r="FK66" s="184"/>
      <c r="FL66" s="184"/>
      <c r="FM66" s="184"/>
      <c r="FN66" s="184"/>
    </row>
    <row r="67" spans="1:170" s="543" customFormat="1" ht="16.2">
      <c r="A67" s="2024">
        <v>62721</v>
      </c>
      <c r="B67" s="1879" t="s">
        <v>837</v>
      </c>
      <c r="C67" s="1880"/>
      <c r="D67" s="516">
        <v>250000000</v>
      </c>
      <c r="E67" s="1880"/>
      <c r="F67" s="516">
        <f t="shared" si="9"/>
        <v>275000000</v>
      </c>
      <c r="G67" s="1154">
        <f t="shared" si="10"/>
        <v>275000000</v>
      </c>
      <c r="H67" s="1887">
        <v>0</v>
      </c>
      <c r="I67" s="1888">
        <v>0</v>
      </c>
      <c r="J67" s="1887">
        <v>0</v>
      </c>
      <c r="K67" s="1887">
        <v>0</v>
      </c>
      <c r="L67" s="1887">
        <v>0</v>
      </c>
      <c r="M67" s="1887">
        <v>0</v>
      </c>
      <c r="N67" s="1887">
        <v>0</v>
      </c>
      <c r="O67" s="1887">
        <v>0</v>
      </c>
      <c r="P67" s="1887">
        <v>0</v>
      </c>
      <c r="Q67" s="1887">
        <v>175000000</v>
      </c>
      <c r="R67" s="1887">
        <v>50000000</v>
      </c>
      <c r="S67" s="1887">
        <v>50000000</v>
      </c>
      <c r="T67" s="1889"/>
      <c r="U67" s="1156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4"/>
      <c r="FK67" s="184"/>
      <c r="FL67" s="184"/>
      <c r="FM67" s="184"/>
      <c r="FN67" s="184"/>
    </row>
    <row r="68" spans="1:170" s="543" customFormat="1" ht="16.2">
      <c r="A68" s="2024">
        <v>62721</v>
      </c>
      <c r="B68" s="1879" t="s">
        <v>1440</v>
      </c>
      <c r="C68" s="1880"/>
      <c r="D68" s="516">
        <v>210000000</v>
      </c>
      <c r="E68" s="1880"/>
      <c r="F68" s="516">
        <f t="shared" si="9"/>
        <v>0</v>
      </c>
      <c r="G68" s="1154">
        <f>F68*70%</f>
        <v>0</v>
      </c>
      <c r="H68" s="1887">
        <v>0</v>
      </c>
      <c r="I68" s="1888">
        <v>0</v>
      </c>
      <c r="J68" s="1887">
        <v>0</v>
      </c>
      <c r="K68" s="1887">
        <v>0</v>
      </c>
      <c r="L68" s="1887">
        <v>0</v>
      </c>
      <c r="M68" s="1887">
        <v>0</v>
      </c>
      <c r="N68" s="1887">
        <v>0</v>
      </c>
      <c r="O68" s="1887">
        <v>0</v>
      </c>
      <c r="P68" s="1887">
        <v>0</v>
      </c>
      <c r="Q68" s="1887">
        <v>0</v>
      </c>
      <c r="R68" s="1887">
        <v>0</v>
      </c>
      <c r="S68" s="1887">
        <v>0</v>
      </c>
      <c r="T68" s="1889"/>
      <c r="U68" s="1156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4"/>
      <c r="FK68" s="184"/>
      <c r="FL68" s="184"/>
      <c r="FM68" s="184"/>
      <c r="FN68" s="184"/>
    </row>
    <row r="69" spans="1:170" s="220" customFormat="1">
      <c r="A69" s="1895">
        <v>4</v>
      </c>
      <c r="B69" s="1895" t="s">
        <v>865</v>
      </c>
      <c r="C69" s="1870">
        <f>C70+C72+C73</f>
        <v>967235805</v>
      </c>
      <c r="D69" s="1870">
        <f>D70+D72+D73</f>
        <v>189600000</v>
      </c>
      <c r="E69" s="1870">
        <f>'[82]DK2024 (11.24)'!$W$35</f>
        <v>756613042</v>
      </c>
      <c r="F69" s="1870">
        <f>F70+F72+F73</f>
        <v>239000000</v>
      </c>
      <c r="G69" s="1871">
        <f>G70+G72+G73</f>
        <v>228000000</v>
      </c>
      <c r="H69" s="1884">
        <f>H70+H72+H73</f>
        <v>19500000</v>
      </c>
      <c r="I69" s="1885">
        <f t="shared" ref="I69:S69" si="11">I70+I72+I73</f>
        <v>12500000</v>
      </c>
      <c r="J69" s="1884">
        <f t="shared" si="11"/>
        <v>12000000</v>
      </c>
      <c r="K69" s="1884">
        <f t="shared" si="11"/>
        <v>21500000</v>
      </c>
      <c r="L69" s="1884">
        <f t="shared" si="11"/>
        <v>16000000</v>
      </c>
      <c r="M69" s="1884">
        <f t="shared" si="11"/>
        <v>16000000</v>
      </c>
      <c r="N69" s="1884">
        <f t="shared" si="11"/>
        <v>20000000</v>
      </c>
      <c r="O69" s="1884">
        <f t="shared" si="11"/>
        <v>5000000</v>
      </c>
      <c r="P69" s="1884">
        <f t="shared" si="11"/>
        <v>28500000</v>
      </c>
      <c r="Q69" s="1884">
        <f t="shared" si="11"/>
        <v>48000000</v>
      </c>
      <c r="R69" s="1884">
        <f t="shared" si="11"/>
        <v>6000000</v>
      </c>
      <c r="S69" s="1884">
        <f t="shared" si="11"/>
        <v>34000000</v>
      </c>
      <c r="T69" s="1886"/>
      <c r="U69" s="758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</row>
    <row r="70" spans="1:170" s="220" customFormat="1">
      <c r="A70" s="1895"/>
      <c r="B70" s="1879" t="s">
        <v>918</v>
      </c>
      <c r="C70" s="1876"/>
      <c r="D70" s="1876"/>
      <c r="E70" s="1876"/>
      <c r="F70" s="1876"/>
      <c r="G70" s="1877"/>
      <c r="H70" s="1878"/>
      <c r="I70" s="1882"/>
      <c r="J70" s="1878"/>
      <c r="K70" s="1878"/>
      <c r="L70" s="1878"/>
      <c r="M70" s="1878"/>
      <c r="N70" s="1878"/>
      <c r="O70" s="1878"/>
      <c r="P70" s="1878"/>
      <c r="Q70" s="1878"/>
      <c r="R70" s="1878"/>
      <c r="S70" s="1878"/>
      <c r="T70" s="1896"/>
      <c r="U70" s="758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</row>
    <row r="71" spans="1:170" s="543" customFormat="1" ht="16.2">
      <c r="A71" s="2025"/>
      <c r="B71" s="1874" t="s">
        <v>919</v>
      </c>
      <c r="C71" s="1880"/>
      <c r="D71" s="1880"/>
      <c r="E71" s="1880"/>
      <c r="F71" s="516">
        <f>SUM(H71:S71)</f>
        <v>0</v>
      </c>
      <c r="G71" s="1891"/>
      <c r="H71" s="1878"/>
      <c r="I71" s="1882"/>
      <c r="J71" s="1878"/>
      <c r="K71" s="1878"/>
      <c r="L71" s="1878"/>
      <c r="M71" s="1878"/>
      <c r="N71" s="1878"/>
      <c r="O71" s="1878"/>
      <c r="P71" s="1878"/>
      <c r="Q71" s="1878"/>
      <c r="R71" s="1878"/>
      <c r="S71" s="1878"/>
      <c r="T71" s="1873"/>
      <c r="U71" s="758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4"/>
      <c r="FK71" s="184"/>
      <c r="FL71" s="184"/>
      <c r="FM71" s="184"/>
      <c r="FN71" s="184"/>
    </row>
    <row r="72" spans="1:170" s="220" customFormat="1">
      <c r="A72" s="1895">
        <v>62731</v>
      </c>
      <c r="B72" s="1874" t="s">
        <v>1441</v>
      </c>
      <c r="C72" s="1876">
        <v>15252022</v>
      </c>
      <c r="D72" s="1876">
        <v>28000000</v>
      </c>
      <c r="E72" s="1876"/>
      <c r="F72" s="516">
        <f>SUM(H72:S72)</f>
        <v>13000000</v>
      </c>
      <c r="G72" s="1877">
        <f>F72</f>
        <v>13000000</v>
      </c>
      <c r="H72" s="1878">
        <v>1000000</v>
      </c>
      <c r="I72" s="1882">
        <v>0</v>
      </c>
      <c r="J72" s="1878">
        <v>1000000</v>
      </c>
      <c r="K72" s="1878">
        <v>0</v>
      </c>
      <c r="L72" s="1878">
        <v>0</v>
      </c>
      <c r="M72" s="1878">
        <v>1000000</v>
      </c>
      <c r="N72" s="1878">
        <v>0</v>
      </c>
      <c r="O72" s="1878">
        <v>0</v>
      </c>
      <c r="P72" s="1878">
        <v>4000000</v>
      </c>
      <c r="Q72" s="1878">
        <v>0</v>
      </c>
      <c r="R72" s="1878">
        <v>0</v>
      </c>
      <c r="S72" s="1878">
        <v>6000000</v>
      </c>
      <c r="T72" s="1873"/>
      <c r="U72" s="758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</row>
    <row r="73" spans="1:170" s="220" customFormat="1">
      <c r="A73" s="1895"/>
      <c r="B73" s="1874" t="s">
        <v>426</v>
      </c>
      <c r="C73" s="1876">
        <v>951983783</v>
      </c>
      <c r="D73" s="1876">
        <f>SUM(D74:D81)</f>
        <v>161600000</v>
      </c>
      <c r="E73" s="1876">
        <f>E69</f>
        <v>756613042</v>
      </c>
      <c r="F73" s="1876">
        <f>SUM(F74:F81)</f>
        <v>226000000</v>
      </c>
      <c r="G73" s="1877">
        <f>SUM(G74:G81)</f>
        <v>215000000</v>
      </c>
      <c r="H73" s="1878">
        <f>SUM(H74:H82)</f>
        <v>18500000</v>
      </c>
      <c r="I73" s="1882">
        <f t="shared" ref="I73:S73" si="12">SUM(I74:I82)</f>
        <v>12500000</v>
      </c>
      <c r="J73" s="1878">
        <f t="shared" si="12"/>
        <v>11000000</v>
      </c>
      <c r="K73" s="1878">
        <f t="shared" si="12"/>
        <v>21500000</v>
      </c>
      <c r="L73" s="1878">
        <f t="shared" si="12"/>
        <v>16000000</v>
      </c>
      <c r="M73" s="1878">
        <f t="shared" si="12"/>
        <v>15000000</v>
      </c>
      <c r="N73" s="1878">
        <f t="shared" si="12"/>
        <v>20000000</v>
      </c>
      <c r="O73" s="1878">
        <f t="shared" si="12"/>
        <v>5000000</v>
      </c>
      <c r="P73" s="1878">
        <f t="shared" si="12"/>
        <v>24500000</v>
      </c>
      <c r="Q73" s="1878">
        <f t="shared" si="12"/>
        <v>48000000</v>
      </c>
      <c r="R73" s="1878">
        <f t="shared" si="12"/>
        <v>6000000</v>
      </c>
      <c r="S73" s="1878">
        <f t="shared" si="12"/>
        <v>28000000</v>
      </c>
      <c r="T73" s="1897"/>
      <c r="U73" s="758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</row>
    <row r="74" spans="1:170" s="543" customFormat="1" ht="16.2">
      <c r="A74" s="2025">
        <v>62731</v>
      </c>
      <c r="B74" s="1879" t="s">
        <v>909</v>
      </c>
      <c r="C74" s="1880"/>
      <c r="D74" s="516">
        <v>16000000</v>
      </c>
      <c r="E74" s="1880"/>
      <c r="F74" s="516">
        <f t="shared" ref="F74:F82" si="13">SUM(H74:S74)</f>
        <v>25000000</v>
      </c>
      <c r="G74" s="1154">
        <f t="shared" ref="G74:G81" si="14">F74</f>
        <v>25000000</v>
      </c>
      <c r="H74" s="1887">
        <v>3000000</v>
      </c>
      <c r="I74" s="1888">
        <v>0</v>
      </c>
      <c r="J74" s="1887">
        <v>5000000</v>
      </c>
      <c r="K74" s="1887">
        <v>5000000</v>
      </c>
      <c r="L74" s="1887">
        <v>0</v>
      </c>
      <c r="M74" s="1887">
        <v>4000000</v>
      </c>
      <c r="N74" s="1887">
        <v>1000000</v>
      </c>
      <c r="O74" s="1887">
        <v>0</v>
      </c>
      <c r="P74" s="1887">
        <v>2000000</v>
      </c>
      <c r="Q74" s="1887">
        <v>0</v>
      </c>
      <c r="R74" s="1887">
        <v>0</v>
      </c>
      <c r="S74" s="1887">
        <v>5000000</v>
      </c>
      <c r="T74" s="1889"/>
      <c r="U74" s="1156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DY74" s="184"/>
      <c r="DZ74" s="184"/>
      <c r="EA74" s="184"/>
      <c r="EB74" s="184"/>
      <c r="EC74" s="184"/>
      <c r="ED74" s="184"/>
      <c r="EE74" s="184"/>
      <c r="EF74" s="184"/>
      <c r="EG74" s="184"/>
      <c r="EH74" s="184"/>
      <c r="EI74" s="184"/>
      <c r="EJ74" s="184"/>
      <c r="EK74" s="184"/>
      <c r="EL74" s="184"/>
      <c r="EM74" s="184"/>
      <c r="EN74" s="184"/>
      <c r="EO74" s="184"/>
      <c r="EP74" s="184"/>
      <c r="EQ74" s="184"/>
      <c r="ER74" s="184"/>
      <c r="ES74" s="184"/>
      <c r="ET74" s="184"/>
      <c r="EU74" s="184"/>
      <c r="EV74" s="184"/>
      <c r="EW74" s="184"/>
      <c r="EX74" s="184"/>
      <c r="EY74" s="184"/>
      <c r="EZ74" s="184"/>
      <c r="FA74" s="184"/>
      <c r="FB74" s="184"/>
      <c r="FC74" s="184"/>
      <c r="FD74" s="184"/>
      <c r="FE74" s="184"/>
      <c r="FF74" s="184"/>
      <c r="FG74" s="184"/>
      <c r="FH74" s="184"/>
      <c r="FI74" s="184"/>
      <c r="FJ74" s="184"/>
      <c r="FK74" s="184"/>
      <c r="FL74" s="184"/>
      <c r="FM74" s="184"/>
      <c r="FN74" s="184"/>
    </row>
    <row r="75" spans="1:170" s="543" customFormat="1" ht="16.2">
      <c r="A75" s="2025">
        <v>62732</v>
      </c>
      <c r="B75" s="1879" t="s">
        <v>910</v>
      </c>
      <c r="C75" s="1880"/>
      <c r="D75" s="516">
        <v>9600000</v>
      </c>
      <c r="E75" s="1880"/>
      <c r="F75" s="516">
        <f t="shared" si="13"/>
        <v>27500000</v>
      </c>
      <c r="G75" s="1154">
        <f>F75*60%</f>
        <v>16500000</v>
      </c>
      <c r="H75" s="1887">
        <v>4000000</v>
      </c>
      <c r="I75" s="1888">
        <v>0</v>
      </c>
      <c r="J75" s="1887">
        <v>3500000</v>
      </c>
      <c r="K75" s="1887">
        <v>0</v>
      </c>
      <c r="L75" s="1887">
        <v>6000000</v>
      </c>
      <c r="M75" s="1887">
        <v>0</v>
      </c>
      <c r="N75" s="1887">
        <v>2000000</v>
      </c>
      <c r="O75" s="1887">
        <v>0</v>
      </c>
      <c r="P75" s="1887">
        <v>5000000</v>
      </c>
      <c r="Q75" s="1887">
        <v>0</v>
      </c>
      <c r="R75" s="1887">
        <v>1000000</v>
      </c>
      <c r="S75" s="1887">
        <v>6000000</v>
      </c>
      <c r="T75" s="1889"/>
      <c r="U75" s="1156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DY75" s="184"/>
      <c r="DZ75" s="184"/>
      <c r="EA75" s="184"/>
      <c r="EB75" s="184"/>
      <c r="EC75" s="184"/>
      <c r="ED75" s="184"/>
      <c r="EE75" s="184"/>
      <c r="EF75" s="184"/>
      <c r="EG75" s="184"/>
      <c r="EH75" s="184"/>
      <c r="EI75" s="184"/>
      <c r="EJ75" s="184"/>
      <c r="EK75" s="184"/>
      <c r="EL75" s="184"/>
      <c r="EM75" s="184"/>
      <c r="EN75" s="184"/>
      <c r="EO75" s="184"/>
      <c r="EP75" s="184"/>
      <c r="EQ75" s="184"/>
      <c r="ER75" s="184"/>
      <c r="ES75" s="184"/>
      <c r="ET75" s="184"/>
      <c r="EU75" s="184"/>
      <c r="EV75" s="184"/>
      <c r="EW75" s="184"/>
      <c r="EX75" s="184"/>
      <c r="EY75" s="184"/>
      <c r="EZ75" s="184"/>
      <c r="FA75" s="184"/>
      <c r="FB75" s="184"/>
      <c r="FC75" s="184"/>
      <c r="FD75" s="184"/>
      <c r="FE75" s="184"/>
      <c r="FF75" s="184"/>
      <c r="FG75" s="184"/>
      <c r="FH75" s="184"/>
      <c r="FI75" s="184"/>
      <c r="FJ75" s="184"/>
      <c r="FK75" s="184"/>
      <c r="FL75" s="184"/>
      <c r="FM75" s="184"/>
      <c r="FN75" s="184"/>
    </row>
    <row r="76" spans="1:170" s="543" customFormat="1" ht="16.2">
      <c r="A76" s="543">
        <v>62731</v>
      </c>
      <c r="B76" s="1879" t="s">
        <v>911</v>
      </c>
      <c r="C76" s="1880"/>
      <c r="D76" s="516">
        <v>16000000</v>
      </c>
      <c r="E76" s="1880"/>
      <c r="F76" s="516">
        <f t="shared" si="13"/>
        <v>28500000</v>
      </c>
      <c r="G76" s="1154">
        <f t="shared" si="14"/>
        <v>28500000</v>
      </c>
      <c r="H76" s="1887">
        <v>5500000</v>
      </c>
      <c r="I76" s="1888">
        <v>5000000</v>
      </c>
      <c r="J76" s="1887">
        <v>2500000</v>
      </c>
      <c r="K76" s="1887">
        <v>0</v>
      </c>
      <c r="L76" s="1887">
        <v>5000000</v>
      </c>
      <c r="M76" s="1887">
        <v>0</v>
      </c>
      <c r="N76" s="1887">
        <v>3000000</v>
      </c>
      <c r="O76" s="1887">
        <v>0</v>
      </c>
      <c r="P76" s="1887">
        <v>1500000</v>
      </c>
      <c r="Q76" s="1887">
        <v>0</v>
      </c>
      <c r="R76" s="1887">
        <v>5000000</v>
      </c>
      <c r="S76" s="1887">
        <v>1000000</v>
      </c>
      <c r="T76" s="1889"/>
      <c r="U76" s="1156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T76" s="184"/>
      <c r="DU76" s="184"/>
      <c r="DV76" s="184"/>
      <c r="DW76" s="184"/>
      <c r="DX76" s="184"/>
      <c r="DY76" s="184"/>
      <c r="DZ76" s="184"/>
      <c r="EA76" s="184"/>
      <c r="EB76" s="184"/>
      <c r="EC76" s="184"/>
      <c r="ED76" s="184"/>
      <c r="EE76" s="184"/>
      <c r="EF76" s="184"/>
      <c r="EG76" s="184"/>
      <c r="EH76" s="184"/>
      <c r="EI76" s="184"/>
      <c r="EJ76" s="184"/>
      <c r="EK76" s="184"/>
      <c r="EL76" s="184"/>
      <c r="EM76" s="184"/>
      <c r="EN76" s="184"/>
      <c r="EO76" s="184"/>
      <c r="EP76" s="184"/>
      <c r="EQ76" s="184"/>
      <c r="ER76" s="184"/>
      <c r="ES76" s="184"/>
      <c r="ET76" s="184"/>
      <c r="EU76" s="184"/>
      <c r="EV76" s="184"/>
      <c r="EW76" s="184"/>
      <c r="EX76" s="184"/>
      <c r="EY76" s="184"/>
      <c r="EZ76" s="184"/>
      <c r="FA76" s="184"/>
      <c r="FB76" s="184"/>
      <c r="FC76" s="184"/>
      <c r="FD76" s="184"/>
      <c r="FE76" s="184"/>
      <c r="FF76" s="184"/>
      <c r="FG76" s="184"/>
      <c r="FH76" s="184"/>
      <c r="FI76" s="184"/>
      <c r="FJ76" s="184"/>
      <c r="FK76" s="184"/>
      <c r="FL76" s="184"/>
      <c r="FM76" s="184"/>
      <c r="FN76" s="184"/>
    </row>
    <row r="77" spans="1:170" s="543" customFormat="1" ht="16.2">
      <c r="A77" s="2025">
        <v>62731</v>
      </c>
      <c r="B77" s="1879" t="s">
        <v>912</v>
      </c>
      <c r="C77" s="1880"/>
      <c r="D77" s="516">
        <v>16000000</v>
      </c>
      <c r="E77" s="1880"/>
      <c r="F77" s="516">
        <f t="shared" si="13"/>
        <v>28000000</v>
      </c>
      <c r="G77" s="1154">
        <f t="shared" si="14"/>
        <v>28000000</v>
      </c>
      <c r="H77" s="1887">
        <v>3000000</v>
      </c>
      <c r="I77" s="1888">
        <v>4000000</v>
      </c>
      <c r="J77" s="1887">
        <v>0</v>
      </c>
      <c r="K77" s="1887">
        <v>5000000</v>
      </c>
      <c r="L77" s="1887">
        <v>0</v>
      </c>
      <c r="M77" s="1887">
        <v>3000000</v>
      </c>
      <c r="N77" s="1887">
        <v>5000000</v>
      </c>
      <c r="O77" s="1887">
        <v>0</v>
      </c>
      <c r="P77" s="1887">
        <v>0</v>
      </c>
      <c r="Q77" s="1887">
        <v>5000000</v>
      </c>
      <c r="R77" s="1887">
        <v>0</v>
      </c>
      <c r="S77" s="1887">
        <v>3000000</v>
      </c>
      <c r="T77" s="1889"/>
      <c r="U77" s="1156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T77" s="184"/>
      <c r="DU77" s="184"/>
      <c r="DV77" s="184"/>
      <c r="DW77" s="184"/>
      <c r="DX77" s="184"/>
      <c r="DY77" s="184"/>
      <c r="DZ77" s="184"/>
      <c r="EA77" s="184"/>
      <c r="EB77" s="184"/>
      <c r="EC77" s="184"/>
      <c r="ED77" s="184"/>
      <c r="EE77" s="184"/>
      <c r="EF77" s="184"/>
      <c r="EG77" s="184"/>
      <c r="EH77" s="184"/>
      <c r="EI77" s="184"/>
      <c r="EJ77" s="184"/>
      <c r="EK77" s="184"/>
      <c r="EL77" s="184"/>
      <c r="EM77" s="184"/>
      <c r="EN77" s="184"/>
      <c r="EO77" s="184"/>
      <c r="EP77" s="184"/>
      <c r="EQ77" s="184"/>
      <c r="ER77" s="184"/>
      <c r="ES77" s="184"/>
      <c r="ET77" s="184"/>
      <c r="EU77" s="184"/>
      <c r="EV77" s="184"/>
      <c r="EW77" s="184"/>
      <c r="EX77" s="184"/>
      <c r="EY77" s="184"/>
      <c r="EZ77" s="184"/>
      <c r="FA77" s="184"/>
      <c r="FB77" s="184"/>
      <c r="FC77" s="184"/>
      <c r="FD77" s="184"/>
      <c r="FE77" s="184"/>
      <c r="FF77" s="184"/>
      <c r="FG77" s="184"/>
      <c r="FH77" s="184"/>
      <c r="FI77" s="184"/>
      <c r="FJ77" s="184"/>
      <c r="FK77" s="184"/>
      <c r="FL77" s="184"/>
      <c r="FM77" s="184"/>
      <c r="FN77" s="184"/>
    </row>
    <row r="78" spans="1:170" s="543" customFormat="1" ht="16.2">
      <c r="A78" s="2025">
        <v>62731</v>
      </c>
      <c r="B78" s="1879" t="s">
        <v>913</v>
      </c>
      <c r="C78" s="1880"/>
      <c r="D78" s="516">
        <v>16000000</v>
      </c>
      <c r="E78" s="1880"/>
      <c r="F78" s="516">
        <f t="shared" si="13"/>
        <v>26000000</v>
      </c>
      <c r="G78" s="1154">
        <f t="shared" si="14"/>
        <v>26000000</v>
      </c>
      <c r="H78" s="1887">
        <v>0</v>
      </c>
      <c r="I78" s="1888">
        <v>3500000</v>
      </c>
      <c r="J78" s="1887">
        <v>0</v>
      </c>
      <c r="K78" s="1887">
        <v>4000000</v>
      </c>
      <c r="L78" s="1887">
        <v>5000000</v>
      </c>
      <c r="M78" s="1887">
        <v>3500000</v>
      </c>
      <c r="N78" s="1887">
        <v>0</v>
      </c>
      <c r="O78" s="1887">
        <v>5000000</v>
      </c>
      <c r="P78" s="1887">
        <v>0</v>
      </c>
      <c r="Q78" s="1887">
        <v>3000000</v>
      </c>
      <c r="R78" s="1887">
        <v>0</v>
      </c>
      <c r="S78" s="1887">
        <v>2000000</v>
      </c>
      <c r="T78" s="1889"/>
      <c r="U78" s="1156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  <c r="DM78" s="184"/>
      <c r="DN78" s="184"/>
      <c r="DO78" s="184"/>
      <c r="DP78" s="184"/>
      <c r="DQ78" s="184"/>
      <c r="DR78" s="184"/>
      <c r="DS78" s="184"/>
      <c r="DT78" s="184"/>
      <c r="DU78" s="184"/>
      <c r="DV78" s="184"/>
      <c r="DW78" s="184"/>
      <c r="DX78" s="184"/>
      <c r="DY78" s="184"/>
      <c r="DZ78" s="184"/>
      <c r="EA78" s="184"/>
      <c r="EB78" s="184"/>
      <c r="EC78" s="184"/>
      <c r="ED78" s="184"/>
      <c r="EE78" s="184"/>
      <c r="EF78" s="184"/>
      <c r="EG78" s="184"/>
      <c r="EH78" s="184"/>
      <c r="EI78" s="184"/>
      <c r="EJ78" s="184"/>
      <c r="EK78" s="184"/>
      <c r="EL78" s="184"/>
      <c r="EM78" s="184"/>
      <c r="EN78" s="184"/>
      <c r="EO78" s="184"/>
      <c r="EP78" s="184"/>
      <c r="EQ78" s="184"/>
      <c r="ER78" s="184"/>
      <c r="ES78" s="184"/>
      <c r="ET78" s="184"/>
      <c r="EU78" s="184"/>
      <c r="EV78" s="184"/>
      <c r="EW78" s="184"/>
      <c r="EX78" s="184"/>
      <c r="EY78" s="184"/>
      <c r="EZ78" s="184"/>
      <c r="FA78" s="184"/>
      <c r="FB78" s="184"/>
      <c r="FC78" s="184"/>
      <c r="FD78" s="184"/>
      <c r="FE78" s="184"/>
      <c r="FF78" s="184"/>
      <c r="FG78" s="184"/>
      <c r="FH78" s="184"/>
      <c r="FI78" s="184"/>
      <c r="FJ78" s="184"/>
      <c r="FK78" s="184"/>
      <c r="FL78" s="184"/>
      <c r="FM78" s="184"/>
      <c r="FN78" s="184"/>
    </row>
    <row r="79" spans="1:170" s="543" customFormat="1" ht="16.2">
      <c r="A79" s="2025">
        <v>62731</v>
      </c>
      <c r="B79" s="1879" t="s">
        <v>914</v>
      </c>
      <c r="C79" s="1880"/>
      <c r="D79" s="516">
        <v>19000000</v>
      </c>
      <c r="E79" s="1880"/>
      <c r="F79" s="516">
        <f t="shared" si="13"/>
        <v>19500000</v>
      </c>
      <c r="G79" s="1154">
        <f t="shared" si="14"/>
        <v>19500000</v>
      </c>
      <c r="H79" s="1887">
        <v>0</v>
      </c>
      <c r="I79" s="1888">
        <v>0</v>
      </c>
      <c r="J79" s="1887">
        <v>0</v>
      </c>
      <c r="K79" s="1887">
        <v>3500000</v>
      </c>
      <c r="L79" s="1887">
        <v>0</v>
      </c>
      <c r="M79" s="1887">
        <v>0</v>
      </c>
      <c r="N79" s="1887">
        <v>5000000</v>
      </c>
      <c r="O79" s="1887">
        <v>0</v>
      </c>
      <c r="P79" s="1887">
        <v>6000000</v>
      </c>
      <c r="Q79" s="1887">
        <v>0</v>
      </c>
      <c r="R79" s="1887">
        <v>0</v>
      </c>
      <c r="S79" s="1887">
        <v>5000000</v>
      </c>
      <c r="T79" s="1889"/>
      <c r="U79" s="1156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4"/>
      <c r="FK79" s="184"/>
      <c r="FL79" s="184"/>
      <c r="FM79" s="184"/>
      <c r="FN79" s="184"/>
    </row>
    <row r="80" spans="1:170" s="543" customFormat="1" ht="16.2">
      <c r="A80" s="2025">
        <v>62731</v>
      </c>
      <c r="B80" s="1879" t="s">
        <v>915</v>
      </c>
      <c r="C80" s="1880"/>
      <c r="D80" s="516">
        <v>19000000</v>
      </c>
      <c r="E80" s="1880"/>
      <c r="F80" s="516">
        <f t="shared" si="13"/>
        <v>31500000</v>
      </c>
      <c r="G80" s="1154">
        <f t="shared" si="14"/>
        <v>31500000</v>
      </c>
      <c r="H80" s="1887">
        <v>3000000</v>
      </c>
      <c r="I80" s="1888">
        <v>0</v>
      </c>
      <c r="J80" s="1887">
        <v>0</v>
      </c>
      <c r="K80" s="1887">
        <v>4000000</v>
      </c>
      <c r="L80" s="1887">
        <v>0</v>
      </c>
      <c r="M80" s="1887">
        <v>4500000</v>
      </c>
      <c r="N80" s="1887">
        <v>4000000</v>
      </c>
      <c r="O80" s="1887">
        <v>0</v>
      </c>
      <c r="P80" s="1887">
        <v>10000000</v>
      </c>
      <c r="Q80" s="1887">
        <v>0</v>
      </c>
      <c r="R80" s="1887">
        <v>0</v>
      </c>
      <c r="S80" s="1887">
        <v>6000000</v>
      </c>
      <c r="T80" s="1889"/>
      <c r="U80" s="1156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  <c r="EN80" s="184"/>
      <c r="EO80" s="184"/>
      <c r="EP80" s="184"/>
      <c r="EQ80" s="184"/>
      <c r="ER80" s="184"/>
      <c r="ES80" s="184"/>
      <c r="ET80" s="184"/>
      <c r="EU80" s="184"/>
      <c r="EV80" s="184"/>
      <c r="EW80" s="184"/>
      <c r="EX80" s="184"/>
      <c r="EY80" s="184"/>
      <c r="EZ80" s="184"/>
      <c r="FA80" s="184"/>
      <c r="FB80" s="184"/>
      <c r="FC80" s="184"/>
      <c r="FD80" s="184"/>
      <c r="FE80" s="184"/>
      <c r="FF80" s="184"/>
      <c r="FG80" s="184"/>
      <c r="FH80" s="184"/>
      <c r="FI80" s="184"/>
      <c r="FJ80" s="184"/>
      <c r="FK80" s="184"/>
      <c r="FL80" s="184"/>
      <c r="FM80" s="184"/>
      <c r="FN80" s="184"/>
    </row>
    <row r="81" spans="1:170" s="543" customFormat="1" ht="16.2">
      <c r="A81" s="2025">
        <v>62731</v>
      </c>
      <c r="B81" s="1879" t="s">
        <v>837</v>
      </c>
      <c r="C81" s="1880"/>
      <c r="D81" s="516">
        <v>50000000</v>
      </c>
      <c r="E81" s="1880"/>
      <c r="F81" s="516">
        <f t="shared" si="13"/>
        <v>40000000</v>
      </c>
      <c r="G81" s="1154">
        <f t="shared" si="14"/>
        <v>40000000</v>
      </c>
      <c r="H81" s="1887">
        <v>0</v>
      </c>
      <c r="I81" s="1888">
        <v>0</v>
      </c>
      <c r="J81" s="1887">
        <v>0</v>
      </c>
      <c r="K81" s="1887">
        <v>0</v>
      </c>
      <c r="L81" s="1887">
        <v>0</v>
      </c>
      <c r="M81" s="1887">
        <v>0</v>
      </c>
      <c r="N81" s="1887">
        <v>0</v>
      </c>
      <c r="O81" s="1887">
        <v>0</v>
      </c>
      <c r="P81" s="1887">
        <v>0</v>
      </c>
      <c r="Q81" s="1887">
        <v>40000000</v>
      </c>
      <c r="R81" s="1887">
        <v>0</v>
      </c>
      <c r="S81" s="1887">
        <v>0</v>
      </c>
      <c r="T81" s="1889"/>
      <c r="U81" s="1156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4"/>
      <c r="FK81" s="184"/>
      <c r="FL81" s="184"/>
      <c r="FM81" s="184"/>
      <c r="FN81" s="184"/>
    </row>
    <row r="82" spans="1:170" s="543" customFormat="1" ht="16.2">
      <c r="A82" s="2025">
        <v>62731</v>
      </c>
      <c r="B82" s="1879" t="s">
        <v>1440</v>
      </c>
      <c r="C82" s="1880"/>
      <c r="D82" s="516">
        <v>21000000</v>
      </c>
      <c r="E82" s="1880"/>
      <c r="F82" s="516">
        <f t="shared" si="13"/>
        <v>0</v>
      </c>
      <c r="G82" s="1154">
        <f>F82*70%</f>
        <v>0</v>
      </c>
      <c r="H82" s="1887">
        <v>0</v>
      </c>
      <c r="I82" s="1888">
        <v>0</v>
      </c>
      <c r="J82" s="1887">
        <v>0</v>
      </c>
      <c r="K82" s="1887">
        <v>0</v>
      </c>
      <c r="L82" s="1887">
        <v>0</v>
      </c>
      <c r="M82" s="1887">
        <v>0</v>
      </c>
      <c r="N82" s="1887">
        <v>0</v>
      </c>
      <c r="O82" s="1887">
        <v>0</v>
      </c>
      <c r="P82" s="1887">
        <v>0</v>
      </c>
      <c r="Q82" s="1887">
        <v>0</v>
      </c>
      <c r="R82" s="1887">
        <v>0</v>
      </c>
      <c r="S82" s="1887">
        <v>0</v>
      </c>
      <c r="T82" s="1889"/>
      <c r="U82" s="1156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4"/>
      <c r="FK82" s="184"/>
      <c r="FL82" s="184"/>
      <c r="FM82" s="184"/>
      <c r="FN82" s="184"/>
    </row>
    <row r="83" spans="1:170" s="220" customFormat="1">
      <c r="A83" s="1895">
        <v>5</v>
      </c>
      <c r="B83" s="1895" t="s">
        <v>492</v>
      </c>
      <c r="C83" s="1870">
        <f>C84+C99</f>
        <v>21588428912</v>
      </c>
      <c r="D83" s="1870">
        <f>D84+D99</f>
        <v>16175261072.125</v>
      </c>
      <c r="E83" s="1870">
        <f>'[82]DK2024 (11.24)'!$W$62</f>
        <v>24897040855.400002</v>
      </c>
      <c r="F83" s="1870">
        <f>F84+F99</f>
        <v>34426700000</v>
      </c>
      <c r="G83" s="1870">
        <f>G84+G99</f>
        <v>5139100000</v>
      </c>
      <c r="H83" s="1884">
        <f>H84+H99</f>
        <v>107000000</v>
      </c>
      <c r="I83" s="1885">
        <f t="shared" ref="I83:S83" si="15">I84+I99</f>
        <v>6540000000</v>
      </c>
      <c r="J83" s="1884">
        <f t="shared" si="15"/>
        <v>3044500000</v>
      </c>
      <c r="K83" s="1884">
        <f t="shared" si="15"/>
        <v>7747500000</v>
      </c>
      <c r="L83" s="1884">
        <f t="shared" si="15"/>
        <v>3397000000</v>
      </c>
      <c r="M83" s="1884">
        <f t="shared" si="15"/>
        <v>627200000</v>
      </c>
      <c r="N83" s="1884">
        <f t="shared" si="15"/>
        <v>352000000</v>
      </c>
      <c r="O83" s="1884">
        <f t="shared" si="15"/>
        <v>384000000</v>
      </c>
      <c r="P83" s="1884">
        <f t="shared" si="15"/>
        <v>1473000000</v>
      </c>
      <c r="Q83" s="1884">
        <f t="shared" si="15"/>
        <v>5819000000</v>
      </c>
      <c r="R83" s="1884">
        <f t="shared" si="15"/>
        <v>580500000</v>
      </c>
      <c r="S83" s="1884">
        <f t="shared" si="15"/>
        <v>505000000</v>
      </c>
      <c r="T83" s="1886"/>
      <c r="U83" s="758"/>
      <c r="V83" s="758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</row>
    <row r="84" spans="1:170" s="220" customFormat="1">
      <c r="A84" s="1895"/>
      <c r="B84" s="1898" t="s">
        <v>429</v>
      </c>
      <c r="C84" s="1870">
        <f t="shared" ref="C84:H84" si="16">C85+C86+C89</f>
        <v>7689563874.9416695</v>
      </c>
      <c r="D84" s="1870">
        <f t="shared" si="16"/>
        <v>4345000000</v>
      </c>
      <c r="E84" s="1870">
        <f t="shared" si="16"/>
        <v>0</v>
      </c>
      <c r="F84" s="1870">
        <f t="shared" si="16"/>
        <v>5326700000</v>
      </c>
      <c r="G84" s="1871">
        <f t="shared" si="16"/>
        <v>5139100000</v>
      </c>
      <c r="H84" s="1884">
        <f t="shared" si="16"/>
        <v>107000000</v>
      </c>
      <c r="I84" s="1885">
        <f t="shared" ref="I84:S84" si="17">I85+I86+I89</f>
        <v>240000000</v>
      </c>
      <c r="J84" s="1884">
        <f t="shared" si="17"/>
        <v>294500000</v>
      </c>
      <c r="K84" s="1884">
        <f t="shared" si="17"/>
        <v>547500000</v>
      </c>
      <c r="L84" s="1884">
        <f t="shared" si="17"/>
        <v>547000000</v>
      </c>
      <c r="M84" s="1884">
        <f t="shared" si="17"/>
        <v>627200000</v>
      </c>
      <c r="N84" s="1884">
        <f t="shared" si="17"/>
        <v>352000000</v>
      </c>
      <c r="O84" s="1884">
        <f t="shared" si="17"/>
        <v>384000000</v>
      </c>
      <c r="P84" s="1884">
        <f t="shared" si="17"/>
        <v>623000000</v>
      </c>
      <c r="Q84" s="1884">
        <f t="shared" si="17"/>
        <v>519000000</v>
      </c>
      <c r="R84" s="1884">
        <f t="shared" si="17"/>
        <v>580500000</v>
      </c>
      <c r="S84" s="1884">
        <f t="shared" si="17"/>
        <v>505000000</v>
      </c>
      <c r="T84" s="1886"/>
      <c r="U84" s="758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</row>
    <row r="85" spans="1:170" s="543" customFormat="1" ht="16.2">
      <c r="A85" s="2025"/>
      <c r="B85" s="1899" t="s">
        <v>417</v>
      </c>
      <c r="C85" s="1900">
        <v>50000000</v>
      </c>
      <c r="D85" s="1900">
        <v>50000000</v>
      </c>
      <c r="E85" s="1900"/>
      <c r="F85" s="1158">
        <f>SUM(H85:S85)</f>
        <v>0</v>
      </c>
      <c r="G85" s="1901">
        <f>F85</f>
        <v>0</v>
      </c>
      <c r="H85" s="1884"/>
      <c r="I85" s="1885"/>
      <c r="J85" s="1884"/>
      <c r="K85" s="1884"/>
      <c r="L85" s="1884"/>
      <c r="M85" s="1884"/>
      <c r="N85" s="1884"/>
      <c r="O85" s="1884"/>
      <c r="P85" s="1884"/>
      <c r="Q85" s="1884"/>
      <c r="R85" s="1884"/>
      <c r="S85" s="1884"/>
      <c r="T85" s="1886"/>
      <c r="U85" s="758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4"/>
      <c r="FK85" s="184"/>
      <c r="FL85" s="184"/>
      <c r="FM85" s="184"/>
      <c r="FN85" s="184"/>
    </row>
    <row r="86" spans="1:170" s="543" customFormat="1" ht="16.2">
      <c r="A86" s="2025"/>
      <c r="B86" s="1899" t="s">
        <v>998</v>
      </c>
      <c r="C86" s="1902">
        <v>767940000</v>
      </c>
      <c r="D86" s="1902">
        <f>SUM(D87:D88)</f>
        <v>950000000</v>
      </c>
      <c r="E86" s="1902"/>
      <c r="F86" s="1902">
        <f>SUM(F87:F88)</f>
        <v>1028000000</v>
      </c>
      <c r="G86" s="1903">
        <f>SUM(G87:G88)</f>
        <v>1028000000</v>
      </c>
      <c r="H86" s="1884">
        <f>SUM(H87:H88)</f>
        <v>6000000</v>
      </c>
      <c r="I86" s="1885">
        <f t="shared" ref="I86:S86" si="18">SUM(I87:I88)</f>
        <v>119000000</v>
      </c>
      <c r="J86" s="1884">
        <f t="shared" si="18"/>
        <v>37000000</v>
      </c>
      <c r="K86" s="1884">
        <f t="shared" si="18"/>
        <v>207500000</v>
      </c>
      <c r="L86" s="1884">
        <f t="shared" si="18"/>
        <v>23000000</v>
      </c>
      <c r="M86" s="1884">
        <f t="shared" si="18"/>
        <v>68500000</v>
      </c>
      <c r="N86" s="1884">
        <f t="shared" si="18"/>
        <v>81000000</v>
      </c>
      <c r="O86" s="1884">
        <f t="shared" si="18"/>
        <v>98000000</v>
      </c>
      <c r="P86" s="1884">
        <f t="shared" si="18"/>
        <v>101000000</v>
      </c>
      <c r="Q86" s="1884">
        <f t="shared" si="18"/>
        <v>98000000</v>
      </c>
      <c r="R86" s="1884">
        <f t="shared" si="18"/>
        <v>78000000</v>
      </c>
      <c r="S86" s="1884">
        <f t="shared" si="18"/>
        <v>111000000</v>
      </c>
      <c r="T86" s="1886"/>
      <c r="U86" s="758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4"/>
      <c r="FK86" s="184"/>
      <c r="FL86" s="184"/>
      <c r="FM86" s="184"/>
      <c r="FN86" s="184"/>
    </row>
    <row r="87" spans="1:170">
      <c r="A87" s="2024">
        <v>627782</v>
      </c>
      <c r="B87" s="1879" t="s">
        <v>995</v>
      </c>
      <c r="C87" s="1876">
        <v>767940000</v>
      </c>
      <c r="D87" s="1876">
        <v>450000000</v>
      </c>
      <c r="E87" s="1876"/>
      <c r="F87" s="516">
        <f>SUM(H87:S87)</f>
        <v>566000000</v>
      </c>
      <c r="G87" s="1891">
        <f>F87</f>
        <v>566000000</v>
      </c>
      <c r="H87" s="1887">
        <v>2000000</v>
      </c>
      <c r="I87" s="1888">
        <v>37000000</v>
      </c>
      <c r="J87" s="1887">
        <v>20000000</v>
      </c>
      <c r="K87" s="1887">
        <f>150000000+15000000</f>
        <v>165000000</v>
      </c>
      <c r="L87" s="1887">
        <v>1500000</v>
      </c>
      <c r="M87" s="1887">
        <v>28500000</v>
      </c>
      <c r="N87" s="1887">
        <v>52000000</v>
      </c>
      <c r="O87" s="1887">
        <v>51000000</v>
      </c>
      <c r="P87" s="1887">
        <v>53000000</v>
      </c>
      <c r="Q87" s="1887">
        <v>51500000</v>
      </c>
      <c r="R87" s="1887">
        <v>51500000</v>
      </c>
      <c r="S87" s="1887">
        <v>53000000</v>
      </c>
      <c r="T87" s="1873"/>
      <c r="U87" s="758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</row>
    <row r="88" spans="1:170">
      <c r="A88" s="2024">
        <v>627782</v>
      </c>
      <c r="B88" s="1879" t="s">
        <v>996</v>
      </c>
      <c r="C88" s="1876"/>
      <c r="D88" s="1876">
        <v>500000000</v>
      </c>
      <c r="E88" s="1876"/>
      <c r="F88" s="516">
        <f t="shared" ref="F88:F98" si="19">SUM(H88:S88)</f>
        <v>462000000</v>
      </c>
      <c r="G88" s="1891">
        <f>F88</f>
        <v>462000000</v>
      </c>
      <c r="H88" s="1887">
        <v>4000000</v>
      </c>
      <c r="I88" s="1888">
        <v>82000000</v>
      </c>
      <c r="J88" s="1887">
        <v>17000000</v>
      </c>
      <c r="K88" s="1887">
        <v>42500000</v>
      </c>
      <c r="L88" s="1887">
        <v>21500000</v>
      </c>
      <c r="M88" s="1887">
        <v>40000000</v>
      </c>
      <c r="N88" s="1887">
        <v>29000000</v>
      </c>
      <c r="O88" s="1887">
        <v>47000000</v>
      </c>
      <c r="P88" s="1887">
        <v>48000000</v>
      </c>
      <c r="Q88" s="1887">
        <v>46500000</v>
      </c>
      <c r="R88" s="1887">
        <v>26500000</v>
      </c>
      <c r="S88" s="1887">
        <v>58000000</v>
      </c>
      <c r="T88" s="1873"/>
      <c r="U88" s="758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</row>
    <row r="89" spans="1:170" s="184" customFormat="1" ht="16.2">
      <c r="A89" s="2025"/>
      <c r="B89" s="1899" t="s">
        <v>426</v>
      </c>
      <c r="C89" s="1902">
        <v>6871623874.9416695</v>
      </c>
      <c r="D89" s="1902">
        <f>SUM(D90:D98)</f>
        <v>3345000000</v>
      </c>
      <c r="E89" s="1902"/>
      <c r="F89" s="1902">
        <f>SUM(F90:F98)</f>
        <v>4298700000</v>
      </c>
      <c r="G89" s="1903">
        <f>SUM(G90:G98)</f>
        <v>4111100000</v>
      </c>
      <c r="H89" s="1884">
        <f>SUM(H90:H98)</f>
        <v>101000000</v>
      </c>
      <c r="I89" s="1885">
        <f t="shared" ref="I89:S89" si="20">SUM(I90:I98)</f>
        <v>121000000</v>
      </c>
      <c r="J89" s="1884">
        <f t="shared" si="20"/>
        <v>257500000</v>
      </c>
      <c r="K89" s="1884">
        <f t="shared" si="20"/>
        <v>340000000</v>
      </c>
      <c r="L89" s="1884">
        <f t="shared" si="20"/>
        <v>524000000</v>
      </c>
      <c r="M89" s="1884">
        <f t="shared" si="20"/>
        <v>558700000</v>
      </c>
      <c r="N89" s="1884">
        <f t="shared" si="20"/>
        <v>271000000</v>
      </c>
      <c r="O89" s="1884">
        <f t="shared" si="20"/>
        <v>286000000</v>
      </c>
      <c r="P89" s="1884">
        <f t="shared" si="20"/>
        <v>522000000</v>
      </c>
      <c r="Q89" s="1884">
        <f t="shared" si="20"/>
        <v>421000000</v>
      </c>
      <c r="R89" s="1884">
        <f t="shared" si="20"/>
        <v>502500000</v>
      </c>
      <c r="S89" s="1884">
        <f t="shared" si="20"/>
        <v>394000000</v>
      </c>
      <c r="T89" s="1890"/>
      <c r="U89" s="758"/>
    </row>
    <row r="90" spans="1:170" s="5" customFormat="1">
      <c r="A90" s="2024">
        <v>627782</v>
      </c>
      <c r="B90" s="1879" t="s">
        <v>909</v>
      </c>
      <c r="C90" s="1880"/>
      <c r="D90" s="1880">
        <v>250000000</v>
      </c>
      <c r="E90" s="1880"/>
      <c r="F90" s="516">
        <f t="shared" si="19"/>
        <v>402700000</v>
      </c>
      <c r="G90" s="1154">
        <f>F90</f>
        <v>402700000</v>
      </c>
      <c r="H90" s="1887">
        <v>55000000</v>
      </c>
      <c r="I90" s="1888">
        <v>10000000</v>
      </c>
      <c r="J90" s="1887">
        <v>31000000</v>
      </c>
      <c r="K90" s="1887">
        <v>45000000</v>
      </c>
      <c r="L90" s="1887">
        <v>35000000</v>
      </c>
      <c r="M90" s="1887">
        <v>33700000</v>
      </c>
      <c r="N90" s="1887">
        <v>30000000</v>
      </c>
      <c r="O90" s="1887">
        <v>32000000</v>
      </c>
      <c r="P90" s="1887">
        <v>30000000</v>
      </c>
      <c r="Q90" s="1887">
        <v>35000000</v>
      </c>
      <c r="R90" s="1887">
        <v>31000000</v>
      </c>
      <c r="S90" s="1887">
        <v>35000000</v>
      </c>
      <c r="T90" s="1889"/>
      <c r="U90" s="758"/>
    </row>
    <row r="91" spans="1:170" s="5" customFormat="1">
      <c r="A91" s="2024">
        <v>627783</v>
      </c>
      <c r="B91" s="1879" t="s">
        <v>910</v>
      </c>
      <c r="C91" s="1881"/>
      <c r="D91" s="1881">
        <v>288000000</v>
      </c>
      <c r="E91" s="1881"/>
      <c r="F91" s="516">
        <f t="shared" si="19"/>
        <v>469000000</v>
      </c>
      <c r="G91" s="1154">
        <f>F91*60%</f>
        <v>281400000</v>
      </c>
      <c r="H91" s="1887">
        <v>8000000</v>
      </c>
      <c r="I91" s="1888">
        <v>56000000</v>
      </c>
      <c r="J91" s="1887">
        <v>40000000</v>
      </c>
      <c r="K91" s="1887">
        <v>38000000</v>
      </c>
      <c r="L91" s="1887">
        <v>61000000</v>
      </c>
      <c r="M91" s="1887">
        <v>36000000</v>
      </c>
      <c r="N91" s="1887">
        <v>38000000</v>
      </c>
      <c r="O91" s="1887">
        <v>40000000</v>
      </c>
      <c r="P91" s="1887">
        <v>38000000</v>
      </c>
      <c r="Q91" s="1887">
        <v>36000000</v>
      </c>
      <c r="R91" s="1887">
        <v>40000000</v>
      </c>
      <c r="S91" s="1887">
        <v>38000000</v>
      </c>
      <c r="T91" s="1889"/>
      <c r="U91" s="758"/>
    </row>
    <row r="92" spans="1:170">
      <c r="A92" s="2024">
        <v>627782</v>
      </c>
      <c r="B92" s="1879" t="s">
        <v>911</v>
      </c>
      <c r="C92" s="1881"/>
      <c r="D92" s="1881">
        <v>490000000</v>
      </c>
      <c r="E92" s="1881"/>
      <c r="F92" s="516">
        <f t="shared" si="19"/>
        <v>489000000</v>
      </c>
      <c r="G92" s="1154">
        <f t="shared" ref="G92:G97" si="21">F92</f>
        <v>489000000</v>
      </c>
      <c r="H92" s="1887">
        <v>4000000</v>
      </c>
      <c r="I92" s="1888">
        <v>20000000</v>
      </c>
      <c r="J92" s="1887">
        <v>88000000</v>
      </c>
      <c r="K92" s="1887">
        <v>44000000</v>
      </c>
      <c r="L92" s="1887">
        <v>50000000</v>
      </c>
      <c r="M92" s="1887">
        <v>55000000</v>
      </c>
      <c r="N92" s="1887">
        <v>34000000</v>
      </c>
      <c r="O92" s="1887">
        <v>38000000</v>
      </c>
      <c r="P92" s="1887">
        <v>36000000</v>
      </c>
      <c r="Q92" s="1887">
        <v>35000000</v>
      </c>
      <c r="R92" s="1887">
        <v>38000000</v>
      </c>
      <c r="S92" s="1887">
        <v>47000000</v>
      </c>
      <c r="T92" s="1889"/>
      <c r="U92" s="758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</row>
    <row r="93" spans="1:170">
      <c r="A93" s="2024">
        <v>627782</v>
      </c>
      <c r="B93" s="1879" t="s">
        <v>912</v>
      </c>
      <c r="C93" s="1881"/>
      <c r="D93" s="1881">
        <v>550000000</v>
      </c>
      <c r="E93" s="1881"/>
      <c r="F93" s="516">
        <f t="shared" si="19"/>
        <v>645000000</v>
      </c>
      <c r="G93" s="1154">
        <f t="shared" si="21"/>
        <v>645000000</v>
      </c>
      <c r="H93" s="1887">
        <v>5000000</v>
      </c>
      <c r="I93" s="1888">
        <v>5000000</v>
      </c>
      <c r="J93" s="1887">
        <v>10000000</v>
      </c>
      <c r="K93" s="1887">
        <v>124000000</v>
      </c>
      <c r="L93" s="1887">
        <f>200000000+5000000</f>
        <v>205000000</v>
      </c>
      <c r="M93" s="1887">
        <v>46000000</v>
      </c>
      <c r="N93" s="1887">
        <v>50000000</v>
      </c>
      <c r="O93" s="1887">
        <v>37000000</v>
      </c>
      <c r="P93" s="1887">
        <v>42000000</v>
      </c>
      <c r="Q93" s="1887">
        <v>35000000</v>
      </c>
      <c r="R93" s="1887">
        <v>40000000</v>
      </c>
      <c r="S93" s="1887">
        <v>46000000</v>
      </c>
      <c r="T93" s="1889"/>
      <c r="U93" s="758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</row>
    <row r="94" spans="1:170">
      <c r="A94" s="2024">
        <v>627782</v>
      </c>
      <c r="B94" s="1879" t="s">
        <v>913</v>
      </c>
      <c r="C94" s="1881"/>
      <c r="D94" s="1881">
        <v>550000000</v>
      </c>
      <c r="E94" s="1881"/>
      <c r="F94" s="516">
        <f t="shared" si="19"/>
        <v>714000000</v>
      </c>
      <c r="G94" s="1154">
        <f t="shared" si="21"/>
        <v>714000000</v>
      </c>
      <c r="H94" s="1887">
        <v>6000000</v>
      </c>
      <c r="I94" s="1888">
        <v>15000000</v>
      </c>
      <c r="J94" s="1887">
        <v>37000000</v>
      </c>
      <c r="K94" s="1887">
        <v>36000000</v>
      </c>
      <c r="L94" s="1887">
        <v>40000000</v>
      </c>
      <c r="M94" s="1887">
        <v>97000000</v>
      </c>
      <c r="N94" s="1887">
        <v>36000000</v>
      </c>
      <c r="O94" s="1887">
        <v>53000000</v>
      </c>
      <c r="P94" s="1887">
        <f>74000000+200000000</f>
        <v>274000000</v>
      </c>
      <c r="Q94" s="1887">
        <v>45000000</v>
      </c>
      <c r="R94" s="1887">
        <v>37000000</v>
      </c>
      <c r="S94" s="1887">
        <v>38000000</v>
      </c>
      <c r="T94" s="1889"/>
      <c r="U94" s="758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</row>
    <row r="95" spans="1:170">
      <c r="A95" s="2024">
        <v>627782</v>
      </c>
      <c r="B95" s="1879" t="s">
        <v>914</v>
      </c>
      <c r="C95" s="1881"/>
      <c r="D95" s="1881">
        <v>320000000</v>
      </c>
      <c r="E95" s="1881"/>
      <c r="F95" s="516">
        <f t="shared" si="19"/>
        <v>563000000</v>
      </c>
      <c r="G95" s="1154">
        <f t="shared" si="21"/>
        <v>563000000</v>
      </c>
      <c r="H95" s="1887">
        <v>18000000</v>
      </c>
      <c r="I95" s="1888">
        <v>5000000</v>
      </c>
      <c r="J95" s="1887">
        <v>6500000</v>
      </c>
      <c r="K95" s="1887">
        <v>8000000</v>
      </c>
      <c r="L95" s="1887">
        <v>46000000</v>
      </c>
      <c r="M95" s="1887">
        <f>42000000+200000000</f>
        <v>242000000</v>
      </c>
      <c r="N95" s="1887">
        <v>38000000</v>
      </c>
      <c r="O95" s="1887">
        <v>36000000</v>
      </c>
      <c r="P95" s="1887">
        <v>55000000</v>
      </c>
      <c r="Q95" s="1887">
        <v>35000000</v>
      </c>
      <c r="R95" s="1887">
        <v>36500000</v>
      </c>
      <c r="S95" s="1887">
        <v>37000000</v>
      </c>
      <c r="T95" s="1889"/>
      <c r="U95" s="758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</row>
    <row r="96" spans="1:170">
      <c r="A96" s="2024">
        <v>627782</v>
      </c>
      <c r="B96" s="1879" t="s">
        <v>915</v>
      </c>
      <c r="C96" s="1881"/>
      <c r="D96" s="1881">
        <v>417000000</v>
      </c>
      <c r="E96" s="1881"/>
      <c r="F96" s="516">
        <f t="shared" si="19"/>
        <v>546000000</v>
      </c>
      <c r="G96" s="1154">
        <f t="shared" si="21"/>
        <v>546000000</v>
      </c>
      <c r="H96" s="1887">
        <v>5000000</v>
      </c>
      <c r="I96" s="1888">
        <v>10000000</v>
      </c>
      <c r="J96" s="1887">
        <v>45000000</v>
      </c>
      <c r="K96" s="1887">
        <v>45000000</v>
      </c>
      <c r="L96" s="1887">
        <v>87000000</v>
      </c>
      <c r="M96" s="1887">
        <v>49000000</v>
      </c>
      <c r="N96" s="1887">
        <v>45000000</v>
      </c>
      <c r="O96" s="1887">
        <v>50000000</v>
      </c>
      <c r="P96" s="1887">
        <v>47000000</v>
      </c>
      <c r="Q96" s="1887">
        <v>65000000</v>
      </c>
      <c r="R96" s="1887">
        <v>45000000</v>
      </c>
      <c r="S96" s="1887">
        <v>53000000</v>
      </c>
      <c r="T96" s="1889"/>
      <c r="U96" s="758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</row>
    <row r="97" spans="1:170">
      <c r="A97" s="2024">
        <v>627782</v>
      </c>
      <c r="B97" s="1879" t="s">
        <v>837</v>
      </c>
      <c r="C97" s="1881"/>
      <c r="D97" s="1881">
        <v>200000000</v>
      </c>
      <c r="E97" s="1881"/>
      <c r="F97" s="516">
        <f t="shared" si="19"/>
        <v>470000000</v>
      </c>
      <c r="G97" s="1154">
        <f t="shared" si="21"/>
        <v>470000000</v>
      </c>
      <c r="H97" s="1887">
        <v>0</v>
      </c>
      <c r="I97" s="1888">
        <v>0</v>
      </c>
      <c r="J97" s="1887">
        <v>0</v>
      </c>
      <c r="K97" s="1887">
        <v>0</v>
      </c>
      <c r="L97" s="1887">
        <v>0</v>
      </c>
      <c r="M97" s="1887">
        <v>0</v>
      </c>
      <c r="N97" s="1887">
        <v>0</v>
      </c>
      <c r="O97" s="1887">
        <v>0</v>
      </c>
      <c r="P97" s="1887">
        <v>0</v>
      </c>
      <c r="Q97" s="2328">
        <f>385000000-250000000</f>
        <v>135000000</v>
      </c>
      <c r="R97" s="1887">
        <v>235000000</v>
      </c>
      <c r="S97" s="1887">
        <v>100000000</v>
      </c>
      <c r="T97" s="1889"/>
      <c r="U97" s="758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</row>
    <row r="98" spans="1:170">
      <c r="A98" s="2024">
        <v>627782</v>
      </c>
      <c r="B98" s="1879" t="s">
        <v>1440</v>
      </c>
      <c r="C98" s="1881"/>
      <c r="D98" s="1881">
        <v>280000000</v>
      </c>
      <c r="E98" s="1881"/>
      <c r="F98" s="516">
        <f t="shared" si="19"/>
        <v>0</v>
      </c>
      <c r="G98" s="1154">
        <f>F98*70%</f>
        <v>0</v>
      </c>
      <c r="H98" s="1887">
        <v>0</v>
      </c>
      <c r="I98" s="1888">
        <v>0</v>
      </c>
      <c r="J98" s="1887">
        <v>0</v>
      </c>
      <c r="K98" s="1887">
        <v>0</v>
      </c>
      <c r="L98" s="1887">
        <v>0</v>
      </c>
      <c r="M98" s="1887">
        <v>0</v>
      </c>
      <c r="N98" s="1887">
        <v>0</v>
      </c>
      <c r="O98" s="1887">
        <v>0</v>
      </c>
      <c r="P98" s="1887">
        <v>0</v>
      </c>
      <c r="Q98" s="1887">
        <v>0</v>
      </c>
      <c r="R98" s="1887">
        <v>0</v>
      </c>
      <c r="S98" s="1887">
        <v>0</v>
      </c>
      <c r="T98" s="1889"/>
      <c r="U98" s="758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</row>
    <row r="99" spans="1:170" s="5" customFormat="1">
      <c r="A99" s="1895"/>
      <c r="B99" s="1898" t="s">
        <v>1596</v>
      </c>
      <c r="C99" s="1870">
        <f>C100+C103+C118</f>
        <v>13898865037.058331</v>
      </c>
      <c r="D99" s="1870">
        <f>D100+D103+D118</f>
        <v>11830261072.125</v>
      </c>
      <c r="E99" s="1870">
        <f>E100+E103+E118</f>
        <v>0</v>
      </c>
      <c r="F99" s="1870">
        <f>F100+F103+F118</f>
        <v>29100000000</v>
      </c>
      <c r="G99" s="1871"/>
      <c r="H99" s="1884">
        <f>H100+H103+H118</f>
        <v>0</v>
      </c>
      <c r="I99" s="1885">
        <f t="shared" ref="I99:S99" si="22">I100+I103+I118</f>
        <v>6300000000</v>
      </c>
      <c r="J99" s="1884">
        <f t="shared" si="22"/>
        <v>2750000000</v>
      </c>
      <c r="K99" s="1884">
        <f t="shared" si="22"/>
        <v>7200000000</v>
      </c>
      <c r="L99" s="1884">
        <f t="shared" si="22"/>
        <v>2850000000</v>
      </c>
      <c r="M99" s="1884">
        <f t="shared" si="22"/>
        <v>0</v>
      </c>
      <c r="N99" s="1884">
        <f t="shared" si="22"/>
        <v>0</v>
      </c>
      <c r="O99" s="1884">
        <f t="shared" si="22"/>
        <v>0</v>
      </c>
      <c r="P99" s="1884">
        <f t="shared" si="22"/>
        <v>850000000</v>
      </c>
      <c r="Q99" s="1884">
        <f t="shared" si="22"/>
        <v>5300000000</v>
      </c>
      <c r="R99" s="1884">
        <f t="shared" si="22"/>
        <v>0</v>
      </c>
      <c r="S99" s="1884">
        <f t="shared" si="22"/>
        <v>0</v>
      </c>
      <c r="T99" s="1886"/>
      <c r="U99" s="758"/>
      <c r="V99" s="1488"/>
    </row>
    <row r="100" spans="1:170" s="184" customFormat="1" ht="16.2">
      <c r="A100" s="2025"/>
      <c r="B100" s="1899" t="s">
        <v>417</v>
      </c>
      <c r="C100" s="1902">
        <f>SUM(C101:C102)</f>
        <v>1547185916.6666665</v>
      </c>
      <c r="D100" s="1902">
        <f>SUM(D101:D102)</f>
        <v>126982583.33333333</v>
      </c>
      <c r="E100" s="1902">
        <f>SUM(E101:E102)</f>
        <v>0</v>
      </c>
      <c r="F100" s="1900">
        <f>SUM(F101:F102)</f>
        <v>0</v>
      </c>
      <c r="G100" s="1903"/>
      <c r="H100" s="1884">
        <f>SUM(H101:H102)</f>
        <v>0</v>
      </c>
      <c r="I100" s="1885">
        <f t="shared" ref="I100:S100" si="23">SUM(I101:I102)</f>
        <v>0</v>
      </c>
      <c r="J100" s="1884">
        <f t="shared" si="23"/>
        <v>0</v>
      </c>
      <c r="K100" s="1884">
        <f t="shared" si="23"/>
        <v>0</v>
      </c>
      <c r="L100" s="1884">
        <f t="shared" si="23"/>
        <v>0</v>
      </c>
      <c r="M100" s="1884">
        <f t="shared" si="23"/>
        <v>0</v>
      </c>
      <c r="N100" s="1884">
        <f t="shared" si="23"/>
        <v>0</v>
      </c>
      <c r="O100" s="1884">
        <f t="shared" si="23"/>
        <v>0</v>
      </c>
      <c r="P100" s="1884">
        <f t="shared" si="23"/>
        <v>0</v>
      </c>
      <c r="Q100" s="1884">
        <f t="shared" si="23"/>
        <v>0</v>
      </c>
      <c r="R100" s="1884">
        <f t="shared" si="23"/>
        <v>0</v>
      </c>
      <c r="S100" s="1884">
        <f t="shared" si="23"/>
        <v>0</v>
      </c>
      <c r="T100" s="1886"/>
      <c r="U100" s="758"/>
    </row>
    <row r="101" spans="1:170" s="220" customFormat="1">
      <c r="A101" s="2024"/>
      <c r="B101" s="1879" t="s">
        <v>995</v>
      </c>
      <c r="C101" s="1880">
        <v>824324999.99999988</v>
      </c>
      <c r="D101" s="1881">
        <v>0</v>
      </c>
      <c r="E101" s="1880"/>
      <c r="F101" s="516">
        <f>SUM(H101:S101)</f>
        <v>0</v>
      </c>
      <c r="G101" s="1892"/>
      <c r="H101" s="1878"/>
      <c r="I101" s="1882"/>
      <c r="J101" s="1878"/>
      <c r="K101" s="1878"/>
      <c r="L101" s="1878"/>
      <c r="M101" s="1878"/>
      <c r="N101" s="1878"/>
      <c r="O101" s="1878"/>
      <c r="P101" s="1878"/>
      <c r="Q101" s="1878"/>
      <c r="R101" s="1878"/>
      <c r="S101" s="1878"/>
      <c r="T101" s="1886"/>
      <c r="U101" s="758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</row>
    <row r="102" spans="1:170" s="220" customFormat="1">
      <c r="A102" s="2024"/>
      <c r="B102" s="1879" t="s">
        <v>997</v>
      </c>
      <c r="C102" s="1880">
        <v>722860916.66666663</v>
      </c>
      <c r="D102" s="1880">
        <v>126982583.33333333</v>
      </c>
      <c r="E102" s="1880"/>
      <c r="F102" s="516">
        <f>SUM(H102:S102)</f>
        <v>0</v>
      </c>
      <c r="G102" s="1891"/>
      <c r="H102" s="1878"/>
      <c r="I102" s="1882"/>
      <c r="J102" s="1878"/>
      <c r="K102" s="1878"/>
      <c r="L102" s="1878"/>
      <c r="M102" s="1878"/>
      <c r="N102" s="1878"/>
      <c r="O102" s="1878"/>
      <c r="P102" s="1878"/>
      <c r="Q102" s="1878"/>
      <c r="R102" s="1878"/>
      <c r="S102" s="1878"/>
      <c r="T102" s="1886"/>
      <c r="U102" s="758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</row>
    <row r="103" spans="1:170" s="543" customFormat="1" ht="16.2">
      <c r="A103" s="2025"/>
      <c r="B103" s="1899" t="s">
        <v>998</v>
      </c>
      <c r="C103" s="1900">
        <f>SUM(C104:C111)</f>
        <v>979515449.16666675</v>
      </c>
      <c r="D103" s="1900">
        <f>SUM(D104:D111)</f>
        <v>1167837768.6666665</v>
      </c>
      <c r="E103" s="1900">
        <f>SUM(E104:E111)</f>
        <v>0</v>
      </c>
      <c r="F103" s="1900">
        <f>F104+F110</f>
        <v>1950000000</v>
      </c>
      <c r="G103" s="1901"/>
      <c r="H103" s="1884">
        <f>SUM(H104:H111)</f>
        <v>0</v>
      </c>
      <c r="I103" s="1885">
        <f t="shared" ref="I103:S103" si="24">SUM(I104:I111)</f>
        <v>0</v>
      </c>
      <c r="J103" s="1884">
        <f t="shared" si="24"/>
        <v>300000000</v>
      </c>
      <c r="K103" s="1884">
        <f t="shared" si="24"/>
        <v>3600000000</v>
      </c>
      <c r="L103" s="1884">
        <f t="shared" si="24"/>
        <v>0</v>
      </c>
      <c r="M103" s="1884">
        <f t="shared" si="24"/>
        <v>0</v>
      </c>
      <c r="N103" s="1884">
        <f t="shared" si="24"/>
        <v>0</v>
      </c>
      <c r="O103" s="1884">
        <f t="shared" si="24"/>
        <v>0</v>
      </c>
      <c r="P103" s="1884">
        <f t="shared" si="24"/>
        <v>0</v>
      </c>
      <c r="Q103" s="1884">
        <f t="shared" si="24"/>
        <v>0</v>
      </c>
      <c r="R103" s="1884">
        <f t="shared" si="24"/>
        <v>0</v>
      </c>
      <c r="S103" s="1884">
        <f t="shared" si="24"/>
        <v>0</v>
      </c>
      <c r="T103" s="1886"/>
      <c r="U103" s="758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</row>
    <row r="104" spans="1:170" s="543" customFormat="1" ht="16.2">
      <c r="A104" s="2025"/>
      <c r="B104" s="1899" t="s">
        <v>995</v>
      </c>
      <c r="C104" s="1900">
        <v>533839564.33333337</v>
      </c>
      <c r="D104" s="1900">
        <v>432415618.66666663</v>
      </c>
      <c r="E104" s="1900"/>
      <c r="F104" s="1158">
        <f>SUM(H104:S104)</f>
        <v>1950000000</v>
      </c>
      <c r="G104" s="1158"/>
      <c r="H104" s="1884">
        <f t="shared" ref="H104:S104" si="25">SUM(H105:H110)</f>
        <v>0</v>
      </c>
      <c r="I104" s="1884">
        <f t="shared" si="25"/>
        <v>0</v>
      </c>
      <c r="J104" s="1884">
        <f t="shared" si="25"/>
        <v>150000000</v>
      </c>
      <c r="K104" s="1884">
        <f t="shared" si="25"/>
        <v>1800000000</v>
      </c>
      <c r="L104" s="1884">
        <f t="shared" si="25"/>
        <v>0</v>
      </c>
      <c r="M104" s="1884">
        <f t="shared" si="25"/>
        <v>0</v>
      </c>
      <c r="N104" s="1884">
        <f t="shared" si="25"/>
        <v>0</v>
      </c>
      <c r="O104" s="1884">
        <f t="shared" si="25"/>
        <v>0</v>
      </c>
      <c r="P104" s="1884">
        <f t="shared" si="25"/>
        <v>0</v>
      </c>
      <c r="Q104" s="1884">
        <f t="shared" si="25"/>
        <v>0</v>
      </c>
      <c r="R104" s="1884">
        <f t="shared" si="25"/>
        <v>0</v>
      </c>
      <c r="S104" s="1884">
        <f t="shared" si="25"/>
        <v>0</v>
      </c>
      <c r="T104" s="1886"/>
      <c r="U104" s="758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</row>
    <row r="105" spans="1:170" s="220" customFormat="1">
      <c r="A105" s="2024"/>
      <c r="B105" s="1904" t="s">
        <v>1605</v>
      </c>
      <c r="C105" s="1880"/>
      <c r="D105" s="1881"/>
      <c r="E105" s="1880"/>
      <c r="F105" s="516">
        <f t="shared" ref="F105:F110" si="26">SUM(H105:S105)</f>
        <v>1000000000</v>
      </c>
      <c r="G105" s="1892"/>
      <c r="H105" s="1887">
        <v>0</v>
      </c>
      <c r="I105" s="1888">
        <v>0</v>
      </c>
      <c r="J105" s="1887">
        <v>150000000</v>
      </c>
      <c r="K105" s="1887">
        <v>850000000</v>
      </c>
      <c r="L105" s="1887">
        <v>0</v>
      </c>
      <c r="M105" s="1887">
        <v>0</v>
      </c>
      <c r="N105" s="1887">
        <v>0</v>
      </c>
      <c r="O105" s="1887">
        <v>0</v>
      </c>
      <c r="P105" s="1887">
        <v>0</v>
      </c>
      <c r="Q105" s="1887">
        <v>0</v>
      </c>
      <c r="R105" s="1887">
        <v>0</v>
      </c>
      <c r="S105" s="1887">
        <v>0</v>
      </c>
      <c r="T105" s="1889"/>
      <c r="U105" s="758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</row>
    <row r="106" spans="1:170" s="220" customFormat="1">
      <c r="A106" s="2024"/>
      <c r="B106" s="1904" t="s">
        <v>1606</v>
      </c>
      <c r="C106" s="1880"/>
      <c r="D106" s="1881"/>
      <c r="E106" s="1880"/>
      <c r="F106" s="516">
        <f t="shared" si="26"/>
        <v>400000000</v>
      </c>
      <c r="G106" s="1892"/>
      <c r="H106" s="1887">
        <v>0</v>
      </c>
      <c r="I106" s="1888">
        <v>0</v>
      </c>
      <c r="J106" s="1887">
        <v>0</v>
      </c>
      <c r="K106" s="1887">
        <v>400000000</v>
      </c>
      <c r="L106" s="1887">
        <v>0</v>
      </c>
      <c r="M106" s="1887">
        <v>0</v>
      </c>
      <c r="N106" s="1887">
        <v>0</v>
      </c>
      <c r="O106" s="1887">
        <v>0</v>
      </c>
      <c r="P106" s="1887">
        <v>0</v>
      </c>
      <c r="Q106" s="1887">
        <v>0</v>
      </c>
      <c r="R106" s="1887">
        <v>0</v>
      </c>
      <c r="S106" s="1887">
        <v>0</v>
      </c>
      <c r="T106" s="1889"/>
      <c r="U106" s="758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</row>
    <row r="107" spans="1:170" s="220" customFormat="1">
      <c r="A107" s="2024"/>
      <c r="B107" s="1904" t="s">
        <v>1607</v>
      </c>
      <c r="C107" s="1880"/>
      <c r="D107" s="1881"/>
      <c r="E107" s="1880"/>
      <c r="F107" s="516">
        <f t="shared" si="26"/>
        <v>100000000</v>
      </c>
      <c r="G107" s="1892"/>
      <c r="H107" s="1887">
        <v>0</v>
      </c>
      <c r="I107" s="1888">
        <v>0</v>
      </c>
      <c r="J107" s="1887">
        <v>0</v>
      </c>
      <c r="K107" s="1887">
        <v>100000000</v>
      </c>
      <c r="L107" s="1887">
        <v>0</v>
      </c>
      <c r="M107" s="1887">
        <v>0</v>
      </c>
      <c r="N107" s="1887">
        <v>0</v>
      </c>
      <c r="O107" s="1887">
        <v>0</v>
      </c>
      <c r="P107" s="1887">
        <v>0</v>
      </c>
      <c r="Q107" s="1887">
        <v>0</v>
      </c>
      <c r="R107" s="1887">
        <v>0</v>
      </c>
      <c r="S107" s="1887">
        <v>0</v>
      </c>
      <c r="T107" s="1889"/>
      <c r="U107" s="758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</row>
    <row r="108" spans="1:170" s="220" customFormat="1">
      <c r="A108" s="2024"/>
      <c r="B108" s="1904" t="s">
        <v>1608</v>
      </c>
      <c r="C108" s="1880"/>
      <c r="D108" s="1881"/>
      <c r="E108" s="1880"/>
      <c r="F108" s="516">
        <f t="shared" si="26"/>
        <v>300000000</v>
      </c>
      <c r="G108" s="1892"/>
      <c r="H108" s="1887">
        <v>0</v>
      </c>
      <c r="I108" s="1888">
        <v>0</v>
      </c>
      <c r="J108" s="1887">
        <v>0</v>
      </c>
      <c r="K108" s="1887">
        <v>300000000</v>
      </c>
      <c r="L108" s="1887">
        <v>0</v>
      </c>
      <c r="M108" s="1887">
        <v>0</v>
      </c>
      <c r="N108" s="1887">
        <v>0</v>
      </c>
      <c r="O108" s="1887">
        <v>0</v>
      </c>
      <c r="P108" s="1887">
        <v>0</v>
      </c>
      <c r="Q108" s="1887">
        <v>0</v>
      </c>
      <c r="R108" s="1887">
        <v>0</v>
      </c>
      <c r="S108" s="1887">
        <v>0</v>
      </c>
      <c r="T108" s="1889"/>
      <c r="U108" s="758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</row>
    <row r="109" spans="1:170" s="220" customFormat="1">
      <c r="A109" s="2024"/>
      <c r="B109" s="1904" t="s">
        <v>1609</v>
      </c>
      <c r="C109" s="1880"/>
      <c r="D109" s="1881"/>
      <c r="E109" s="1880"/>
      <c r="F109" s="516">
        <f t="shared" si="26"/>
        <v>150000000</v>
      </c>
      <c r="G109" s="1892"/>
      <c r="H109" s="1887">
        <v>0</v>
      </c>
      <c r="I109" s="1888">
        <v>0</v>
      </c>
      <c r="J109" s="1887">
        <v>0</v>
      </c>
      <c r="K109" s="1887">
        <v>150000000</v>
      </c>
      <c r="L109" s="1887">
        <v>0</v>
      </c>
      <c r="M109" s="1887">
        <v>0</v>
      </c>
      <c r="N109" s="1887">
        <v>0</v>
      </c>
      <c r="O109" s="1887">
        <v>0</v>
      </c>
      <c r="P109" s="1887">
        <v>0</v>
      </c>
      <c r="Q109" s="1887">
        <v>0</v>
      </c>
      <c r="R109" s="1887">
        <v>0</v>
      </c>
      <c r="S109" s="1887">
        <v>0</v>
      </c>
      <c r="T109" s="1889"/>
      <c r="U109" s="758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</row>
    <row r="110" spans="1:170" s="220" customFormat="1">
      <c r="A110" s="2024"/>
      <c r="B110" s="1904" t="s">
        <v>1610</v>
      </c>
      <c r="C110" s="1880"/>
      <c r="D110" s="1881"/>
      <c r="E110" s="1880"/>
      <c r="F110" s="516">
        <f t="shared" si="26"/>
        <v>0</v>
      </c>
      <c r="G110" s="1892"/>
      <c r="H110" s="1887">
        <v>0</v>
      </c>
      <c r="I110" s="1888">
        <v>0</v>
      </c>
      <c r="J110" s="1887">
        <v>0</v>
      </c>
      <c r="K110" s="1887">
        <v>0</v>
      </c>
      <c r="L110" s="1887">
        <v>0</v>
      </c>
      <c r="M110" s="1887">
        <v>0</v>
      </c>
      <c r="N110" s="1887">
        <v>0</v>
      </c>
      <c r="O110" s="1887">
        <v>0</v>
      </c>
      <c r="P110" s="1887">
        <v>0</v>
      </c>
      <c r="Q110" s="1887">
        <v>0</v>
      </c>
      <c r="R110" s="1887">
        <v>0</v>
      </c>
      <c r="S110" s="1887">
        <v>0</v>
      </c>
      <c r="T110" s="1889"/>
      <c r="U110" s="758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</row>
    <row r="111" spans="1:170" s="543" customFormat="1" ht="16.2">
      <c r="A111" s="2025"/>
      <c r="B111" s="1899" t="s">
        <v>996</v>
      </c>
      <c r="C111" s="1900">
        <v>445675884.83333331</v>
      </c>
      <c r="D111" s="1900">
        <v>735422149.99999988</v>
      </c>
      <c r="E111" s="1900"/>
      <c r="F111" s="1158">
        <f t="shared" ref="F111:F117" si="27">SUM(H111:S111)</f>
        <v>0</v>
      </c>
      <c r="G111" s="1158"/>
      <c r="H111" s="1884">
        <f>SUM(H112:H117)</f>
        <v>0</v>
      </c>
      <c r="I111" s="1884">
        <f t="shared" ref="I111:S111" si="28">SUM(I112:I117)</f>
        <v>0</v>
      </c>
      <c r="J111" s="1884">
        <f t="shared" si="28"/>
        <v>0</v>
      </c>
      <c r="K111" s="1884">
        <f t="shared" si="28"/>
        <v>0</v>
      </c>
      <c r="L111" s="1884">
        <f t="shared" si="28"/>
        <v>0</v>
      </c>
      <c r="M111" s="1884">
        <f t="shared" si="28"/>
        <v>0</v>
      </c>
      <c r="N111" s="1884">
        <f t="shared" si="28"/>
        <v>0</v>
      </c>
      <c r="O111" s="1884">
        <f t="shared" si="28"/>
        <v>0</v>
      </c>
      <c r="P111" s="1884">
        <f t="shared" si="28"/>
        <v>0</v>
      </c>
      <c r="Q111" s="1884">
        <f t="shared" si="28"/>
        <v>0</v>
      </c>
      <c r="R111" s="1884">
        <f t="shared" si="28"/>
        <v>0</v>
      </c>
      <c r="S111" s="1884">
        <f t="shared" si="28"/>
        <v>0</v>
      </c>
      <c r="T111" s="1905"/>
      <c r="U111" s="758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  <c r="CN111" s="184"/>
      <c r="CO111" s="184"/>
      <c r="CP111" s="184"/>
      <c r="CQ111" s="184"/>
      <c r="CR111" s="184"/>
      <c r="CS111" s="184"/>
      <c r="CT111" s="184"/>
      <c r="CU111" s="184"/>
      <c r="CV111" s="184"/>
      <c r="CW111" s="184"/>
      <c r="CX111" s="184"/>
      <c r="CY111" s="184"/>
      <c r="CZ111" s="184"/>
      <c r="DA111" s="184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/>
      <c r="DM111" s="184"/>
      <c r="DN111" s="184"/>
      <c r="DO111" s="184"/>
      <c r="DP111" s="184"/>
      <c r="DQ111" s="184"/>
      <c r="DR111" s="184"/>
      <c r="DS111" s="184"/>
      <c r="DT111" s="184"/>
      <c r="DU111" s="184"/>
      <c r="DV111" s="184"/>
      <c r="DW111" s="184"/>
      <c r="DX111" s="184"/>
      <c r="DY111" s="184"/>
      <c r="DZ111" s="184"/>
      <c r="EA111" s="184"/>
      <c r="EB111" s="184"/>
      <c r="EC111" s="184"/>
      <c r="ED111" s="184"/>
      <c r="EE111" s="184"/>
      <c r="EF111" s="184"/>
      <c r="EG111" s="184"/>
      <c r="EH111" s="184"/>
      <c r="EI111" s="184"/>
      <c r="EJ111" s="184"/>
      <c r="EK111" s="184"/>
      <c r="EL111" s="184"/>
      <c r="EM111" s="184"/>
      <c r="EN111" s="184"/>
      <c r="EO111" s="184"/>
      <c r="EP111" s="184"/>
      <c r="EQ111" s="184"/>
      <c r="ER111" s="184"/>
      <c r="ES111" s="184"/>
      <c r="ET111" s="184"/>
      <c r="EU111" s="184"/>
      <c r="EV111" s="184"/>
      <c r="EW111" s="184"/>
      <c r="EX111" s="184"/>
      <c r="EY111" s="184"/>
      <c r="EZ111" s="184"/>
      <c r="FA111" s="184"/>
      <c r="FB111" s="184"/>
      <c r="FC111" s="184"/>
      <c r="FD111" s="184"/>
      <c r="FE111" s="184"/>
      <c r="FF111" s="184"/>
      <c r="FG111" s="184"/>
      <c r="FH111" s="184"/>
      <c r="FI111" s="184"/>
      <c r="FJ111" s="184"/>
      <c r="FK111" s="184"/>
      <c r="FL111" s="184"/>
      <c r="FM111" s="184"/>
      <c r="FN111" s="184"/>
    </row>
    <row r="112" spans="1:170" s="220" customFormat="1">
      <c r="A112" s="2024"/>
      <c r="B112" s="1904" t="s">
        <v>1605</v>
      </c>
      <c r="C112" s="1880"/>
      <c r="D112" s="1881"/>
      <c r="E112" s="1880"/>
      <c r="F112" s="516">
        <f t="shared" si="27"/>
        <v>0</v>
      </c>
      <c r="G112" s="1892"/>
      <c r="H112" s="1887">
        <v>0</v>
      </c>
      <c r="I112" s="1888">
        <v>0</v>
      </c>
      <c r="J112" s="1887">
        <v>0</v>
      </c>
      <c r="K112" s="1887">
        <v>0</v>
      </c>
      <c r="L112" s="1887">
        <v>0</v>
      </c>
      <c r="M112" s="1887">
        <v>0</v>
      </c>
      <c r="N112" s="1887">
        <v>0</v>
      </c>
      <c r="O112" s="1887">
        <v>0</v>
      </c>
      <c r="P112" s="1887">
        <v>0</v>
      </c>
      <c r="Q112" s="1887">
        <v>0</v>
      </c>
      <c r="R112" s="1887">
        <v>0</v>
      </c>
      <c r="S112" s="1887">
        <v>0</v>
      </c>
      <c r="T112" s="1889"/>
      <c r="U112" s="758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</row>
    <row r="113" spans="1:170" s="220" customFormat="1">
      <c r="A113" s="2024"/>
      <c r="B113" s="1904" t="s">
        <v>1606</v>
      </c>
      <c r="C113" s="1880"/>
      <c r="D113" s="1881"/>
      <c r="E113" s="1880"/>
      <c r="F113" s="516">
        <f t="shared" si="27"/>
        <v>0</v>
      </c>
      <c r="G113" s="1892"/>
      <c r="H113" s="1887">
        <v>0</v>
      </c>
      <c r="I113" s="1888">
        <v>0</v>
      </c>
      <c r="J113" s="1887">
        <v>0</v>
      </c>
      <c r="K113" s="1887">
        <v>0</v>
      </c>
      <c r="L113" s="1887">
        <v>0</v>
      </c>
      <c r="M113" s="1887">
        <v>0</v>
      </c>
      <c r="N113" s="1887">
        <v>0</v>
      </c>
      <c r="O113" s="1887">
        <v>0</v>
      </c>
      <c r="P113" s="1887">
        <v>0</v>
      </c>
      <c r="Q113" s="1887">
        <v>0</v>
      </c>
      <c r="R113" s="1887">
        <v>0</v>
      </c>
      <c r="S113" s="1887">
        <v>0</v>
      </c>
      <c r="T113" s="1889"/>
      <c r="U113" s="758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</row>
    <row r="114" spans="1:170" s="220" customFormat="1">
      <c r="A114" s="2024"/>
      <c r="B114" s="1904" t="s">
        <v>1607</v>
      </c>
      <c r="C114" s="1880"/>
      <c r="D114" s="1881"/>
      <c r="E114" s="1880"/>
      <c r="F114" s="516">
        <f t="shared" si="27"/>
        <v>0</v>
      </c>
      <c r="G114" s="1892"/>
      <c r="H114" s="1887">
        <v>0</v>
      </c>
      <c r="I114" s="1888">
        <v>0</v>
      </c>
      <c r="J114" s="1887">
        <v>0</v>
      </c>
      <c r="K114" s="1887">
        <v>0</v>
      </c>
      <c r="L114" s="1887">
        <v>0</v>
      </c>
      <c r="M114" s="1887">
        <v>0</v>
      </c>
      <c r="N114" s="1887">
        <v>0</v>
      </c>
      <c r="O114" s="1887">
        <v>0</v>
      </c>
      <c r="P114" s="1887">
        <v>0</v>
      </c>
      <c r="Q114" s="1887">
        <v>0</v>
      </c>
      <c r="R114" s="1887">
        <v>0</v>
      </c>
      <c r="S114" s="1887">
        <v>0</v>
      </c>
      <c r="T114" s="1889"/>
      <c r="U114" s="758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</row>
    <row r="115" spans="1:170" s="220" customFormat="1">
      <c r="A115" s="2024"/>
      <c r="B115" s="1904" t="s">
        <v>1608</v>
      </c>
      <c r="C115" s="1880"/>
      <c r="D115" s="1881"/>
      <c r="E115" s="1880"/>
      <c r="F115" s="516">
        <f t="shared" si="27"/>
        <v>0</v>
      </c>
      <c r="G115" s="1892"/>
      <c r="H115" s="1887">
        <v>0</v>
      </c>
      <c r="I115" s="1888">
        <v>0</v>
      </c>
      <c r="J115" s="1887">
        <v>0</v>
      </c>
      <c r="K115" s="1887">
        <v>0</v>
      </c>
      <c r="L115" s="1887">
        <v>0</v>
      </c>
      <c r="M115" s="1887">
        <v>0</v>
      </c>
      <c r="N115" s="1887">
        <v>0</v>
      </c>
      <c r="O115" s="1887">
        <v>0</v>
      </c>
      <c r="P115" s="1887">
        <v>0</v>
      </c>
      <c r="Q115" s="1887">
        <v>0</v>
      </c>
      <c r="R115" s="1887">
        <v>0</v>
      </c>
      <c r="S115" s="1887">
        <v>0</v>
      </c>
      <c r="T115" s="1889"/>
      <c r="U115" s="758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</row>
    <row r="116" spans="1:170" s="220" customFormat="1">
      <c r="A116" s="2024"/>
      <c r="B116" s="1904" t="s">
        <v>1609</v>
      </c>
      <c r="C116" s="1880"/>
      <c r="D116" s="1881"/>
      <c r="E116" s="1880"/>
      <c r="F116" s="516">
        <f t="shared" si="27"/>
        <v>0</v>
      </c>
      <c r="G116" s="1892"/>
      <c r="H116" s="1887">
        <v>0</v>
      </c>
      <c r="I116" s="1888">
        <v>0</v>
      </c>
      <c r="J116" s="1887">
        <v>0</v>
      </c>
      <c r="K116" s="1887">
        <v>0</v>
      </c>
      <c r="L116" s="1887">
        <v>0</v>
      </c>
      <c r="M116" s="1887">
        <v>0</v>
      </c>
      <c r="N116" s="1887">
        <v>0</v>
      </c>
      <c r="O116" s="1887">
        <v>0</v>
      </c>
      <c r="P116" s="1887">
        <v>0</v>
      </c>
      <c r="Q116" s="1887">
        <v>0</v>
      </c>
      <c r="R116" s="1887">
        <v>0</v>
      </c>
      <c r="S116" s="1887">
        <v>0</v>
      </c>
      <c r="T116" s="1889"/>
      <c r="U116" s="758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</row>
    <row r="117" spans="1:170" s="220" customFormat="1">
      <c r="A117" s="2024"/>
      <c r="B117" s="1904" t="s">
        <v>1610</v>
      </c>
      <c r="C117" s="1880"/>
      <c r="D117" s="1881"/>
      <c r="E117" s="1880"/>
      <c r="F117" s="516">
        <f t="shared" si="27"/>
        <v>0</v>
      </c>
      <c r="G117" s="1892"/>
      <c r="H117" s="1887">
        <v>0</v>
      </c>
      <c r="I117" s="1888">
        <v>0</v>
      </c>
      <c r="J117" s="1887">
        <v>0</v>
      </c>
      <c r="K117" s="1887">
        <v>0</v>
      </c>
      <c r="L117" s="1887">
        <v>0</v>
      </c>
      <c r="M117" s="1887">
        <v>0</v>
      </c>
      <c r="N117" s="1887">
        <v>0</v>
      </c>
      <c r="O117" s="1887">
        <v>0</v>
      </c>
      <c r="P117" s="1887">
        <v>0</v>
      </c>
      <c r="Q117" s="1887">
        <v>0</v>
      </c>
      <c r="R117" s="1887">
        <v>0</v>
      </c>
      <c r="S117" s="1887">
        <v>0</v>
      </c>
      <c r="T117" s="1889"/>
      <c r="U117" s="758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</row>
    <row r="118" spans="1:170" s="543" customFormat="1" ht="16.2">
      <c r="A118" s="2025"/>
      <c r="B118" s="1899" t="s">
        <v>426</v>
      </c>
      <c r="C118" s="1902">
        <f>SUM(C119:C168)</f>
        <v>11372163671.224998</v>
      </c>
      <c r="D118" s="1902">
        <f>SUM(D119:D168)</f>
        <v>10535440720.125</v>
      </c>
      <c r="E118" s="1902">
        <f>SUM(E119:E168)</f>
        <v>0</v>
      </c>
      <c r="F118" s="1902">
        <f>F119+F126+F133+F140+F147+F154+F161+F175</f>
        <v>27150000000</v>
      </c>
      <c r="G118" s="1902"/>
      <c r="H118" s="1884">
        <f>H119+H126+H133+H140+H147+H154+H168</f>
        <v>0</v>
      </c>
      <c r="I118" s="1885">
        <f t="shared" ref="I118:S118" si="29">I119+I126+I133+I140+I147+I154+I161+I168</f>
        <v>6300000000</v>
      </c>
      <c r="J118" s="1884">
        <f t="shared" si="29"/>
        <v>2450000000</v>
      </c>
      <c r="K118" s="1884">
        <f t="shared" si="29"/>
        <v>3600000000</v>
      </c>
      <c r="L118" s="1884">
        <f t="shared" si="29"/>
        <v>2850000000</v>
      </c>
      <c r="M118" s="1884">
        <f t="shared" si="29"/>
        <v>0</v>
      </c>
      <c r="N118" s="1884">
        <f t="shared" si="29"/>
        <v>0</v>
      </c>
      <c r="O118" s="1884">
        <f t="shared" si="29"/>
        <v>0</v>
      </c>
      <c r="P118" s="1884">
        <f t="shared" si="29"/>
        <v>850000000</v>
      </c>
      <c r="Q118" s="1884">
        <f t="shared" si="29"/>
        <v>5300000000</v>
      </c>
      <c r="R118" s="1884">
        <f t="shared" si="29"/>
        <v>0</v>
      </c>
      <c r="S118" s="1884">
        <f t="shared" si="29"/>
        <v>0</v>
      </c>
      <c r="T118" s="1906"/>
      <c r="U118" s="758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84"/>
      <c r="CL118" s="184"/>
      <c r="CM118" s="184"/>
      <c r="CN118" s="184"/>
      <c r="CO118" s="184"/>
      <c r="CP118" s="184"/>
      <c r="CQ118" s="184"/>
      <c r="CR118" s="184"/>
      <c r="CS118" s="184"/>
      <c r="CT118" s="184"/>
      <c r="CU118" s="184"/>
      <c r="CV118" s="184"/>
      <c r="CW118" s="184"/>
      <c r="CX118" s="184"/>
      <c r="CY118" s="184"/>
      <c r="CZ118" s="184"/>
      <c r="DA118" s="184"/>
      <c r="DB118" s="184"/>
      <c r="DC118" s="184"/>
      <c r="DD118" s="184"/>
      <c r="DE118" s="184"/>
      <c r="DF118" s="184"/>
      <c r="DG118" s="184"/>
      <c r="DH118" s="184"/>
      <c r="DI118" s="184"/>
      <c r="DJ118" s="184"/>
      <c r="DK118" s="184"/>
      <c r="DL118" s="184"/>
      <c r="DM118" s="184"/>
      <c r="DN118" s="184"/>
      <c r="DO118" s="184"/>
      <c r="DP118" s="184"/>
      <c r="DQ118" s="184"/>
      <c r="DR118" s="184"/>
      <c r="DS118" s="184"/>
      <c r="DT118" s="184"/>
      <c r="DU118" s="184"/>
      <c r="DV118" s="184"/>
      <c r="DW118" s="184"/>
      <c r="DX118" s="184"/>
      <c r="DY118" s="184"/>
      <c r="DZ118" s="184"/>
      <c r="EA118" s="184"/>
      <c r="EB118" s="184"/>
      <c r="EC118" s="184"/>
      <c r="ED118" s="184"/>
      <c r="EE118" s="184"/>
      <c r="EF118" s="184"/>
      <c r="EG118" s="184"/>
      <c r="EH118" s="184"/>
      <c r="EI118" s="184"/>
      <c r="EJ118" s="184"/>
      <c r="EK118" s="184"/>
      <c r="EL118" s="184"/>
      <c r="EM118" s="184"/>
      <c r="EN118" s="184"/>
      <c r="EO118" s="184"/>
      <c r="EP118" s="184"/>
      <c r="EQ118" s="184"/>
      <c r="ER118" s="184"/>
      <c r="ES118" s="184"/>
      <c r="ET118" s="184"/>
      <c r="EU118" s="184"/>
      <c r="EV118" s="184"/>
      <c r="EW118" s="184"/>
      <c r="EX118" s="184"/>
      <c r="EY118" s="184"/>
      <c r="EZ118" s="184"/>
      <c r="FA118" s="184"/>
      <c r="FB118" s="184"/>
      <c r="FC118" s="184"/>
      <c r="FD118" s="184"/>
      <c r="FE118" s="184"/>
      <c r="FF118" s="184"/>
      <c r="FG118" s="184"/>
      <c r="FH118" s="184"/>
      <c r="FI118" s="184"/>
      <c r="FJ118" s="184"/>
      <c r="FK118" s="184"/>
      <c r="FL118" s="184"/>
      <c r="FM118" s="184"/>
      <c r="FN118" s="184"/>
    </row>
    <row r="119" spans="1:170" s="5" customFormat="1" ht="16.2">
      <c r="A119" s="1895"/>
      <c r="B119" s="1899" t="s">
        <v>909</v>
      </c>
      <c r="C119" s="1902">
        <v>559311200</v>
      </c>
      <c r="D119" s="1900">
        <v>3117385200</v>
      </c>
      <c r="E119" s="1902"/>
      <c r="F119" s="1900">
        <f>SUM(F120:F125)</f>
        <v>3300000000</v>
      </c>
      <c r="G119" s="1900"/>
      <c r="H119" s="1884">
        <f>SUM(H120:H125)</f>
        <v>0</v>
      </c>
      <c r="I119" s="1885">
        <f t="shared" ref="I119:S119" si="30">SUM(I120:I125)</f>
        <v>0</v>
      </c>
      <c r="J119" s="1884">
        <f t="shared" si="30"/>
        <v>0</v>
      </c>
      <c r="K119" s="1884">
        <f t="shared" si="30"/>
        <v>0</v>
      </c>
      <c r="L119" s="1884">
        <f t="shared" si="30"/>
        <v>0</v>
      </c>
      <c r="M119" s="1884">
        <f t="shared" si="30"/>
        <v>0</v>
      </c>
      <c r="N119" s="1884">
        <f t="shared" si="30"/>
        <v>0</v>
      </c>
      <c r="O119" s="1884">
        <f t="shared" si="30"/>
        <v>0</v>
      </c>
      <c r="P119" s="1884">
        <f t="shared" si="30"/>
        <v>0</v>
      </c>
      <c r="Q119" s="1884">
        <f t="shared" si="30"/>
        <v>0</v>
      </c>
      <c r="R119" s="1884">
        <f t="shared" si="30"/>
        <v>0</v>
      </c>
      <c r="S119" s="1884">
        <f t="shared" si="30"/>
        <v>0</v>
      </c>
      <c r="T119" s="1906"/>
      <c r="U119" s="758"/>
    </row>
    <row r="120" spans="1:170" s="5" customFormat="1">
      <c r="A120" s="2024"/>
      <c r="B120" s="1904" t="s">
        <v>1605</v>
      </c>
      <c r="C120" s="1880"/>
      <c r="D120" s="1881"/>
      <c r="E120" s="1880"/>
      <c r="F120" s="516">
        <f t="shared" ref="F120:F174" si="31">SUM(H120:S120)</f>
        <v>0</v>
      </c>
      <c r="G120" s="1892"/>
      <c r="H120" s="1887">
        <v>0</v>
      </c>
      <c r="I120" s="1888">
        <v>0</v>
      </c>
      <c r="J120" s="1887">
        <v>0</v>
      </c>
      <c r="K120" s="1887">
        <v>0</v>
      </c>
      <c r="L120" s="1887">
        <v>0</v>
      </c>
      <c r="M120" s="1887">
        <v>0</v>
      </c>
      <c r="N120" s="1887">
        <v>0</v>
      </c>
      <c r="O120" s="1887">
        <v>0</v>
      </c>
      <c r="P120" s="1887">
        <v>0</v>
      </c>
      <c r="Q120" s="1887">
        <v>0</v>
      </c>
      <c r="R120" s="1887">
        <v>0</v>
      </c>
      <c r="S120" s="1887">
        <v>0</v>
      </c>
      <c r="T120" s="1889"/>
      <c r="U120" s="758"/>
    </row>
    <row r="121" spans="1:170" s="5" customFormat="1">
      <c r="A121" s="2024"/>
      <c r="B121" s="1904" t="s">
        <v>1606</v>
      </c>
      <c r="C121" s="1880"/>
      <c r="D121" s="1881"/>
      <c r="E121" s="1880"/>
      <c r="F121" s="516">
        <v>100000000</v>
      </c>
      <c r="G121" s="1892"/>
      <c r="H121" s="1887">
        <v>0</v>
      </c>
      <c r="I121" s="1888">
        <v>0</v>
      </c>
      <c r="J121" s="1887">
        <v>0</v>
      </c>
      <c r="K121" s="1887">
        <v>0</v>
      </c>
      <c r="L121" s="1887">
        <v>0</v>
      </c>
      <c r="M121" s="1887">
        <v>0</v>
      </c>
      <c r="N121" s="1887">
        <v>0</v>
      </c>
      <c r="O121" s="1887">
        <v>0</v>
      </c>
      <c r="P121" s="1887">
        <v>0</v>
      </c>
      <c r="Q121" s="1887">
        <v>0</v>
      </c>
      <c r="R121" s="1887">
        <v>0</v>
      </c>
      <c r="S121" s="1887">
        <v>0</v>
      </c>
      <c r="T121" s="1889"/>
      <c r="U121" s="758"/>
    </row>
    <row r="122" spans="1:170" s="5" customFormat="1">
      <c r="A122" s="2024"/>
      <c r="B122" s="1904" t="s">
        <v>1607</v>
      </c>
      <c r="C122" s="1880"/>
      <c r="D122" s="1881"/>
      <c r="E122" s="1880"/>
      <c r="F122" s="516">
        <f t="shared" si="31"/>
        <v>0</v>
      </c>
      <c r="G122" s="1892"/>
      <c r="H122" s="1887">
        <v>0</v>
      </c>
      <c r="I122" s="1888">
        <v>0</v>
      </c>
      <c r="J122" s="1887">
        <v>0</v>
      </c>
      <c r="K122" s="1887">
        <v>0</v>
      </c>
      <c r="L122" s="1887">
        <v>0</v>
      </c>
      <c r="M122" s="1887">
        <v>0</v>
      </c>
      <c r="N122" s="1887">
        <v>0</v>
      </c>
      <c r="O122" s="1887">
        <v>0</v>
      </c>
      <c r="P122" s="1887">
        <v>0</v>
      </c>
      <c r="Q122" s="1887">
        <v>0</v>
      </c>
      <c r="R122" s="1887">
        <v>0</v>
      </c>
      <c r="S122" s="1887">
        <v>0</v>
      </c>
      <c r="T122" s="1889"/>
      <c r="U122" s="758"/>
    </row>
    <row r="123" spans="1:170" s="5" customFormat="1">
      <c r="A123" s="2024"/>
      <c r="B123" s="1904" t="s">
        <v>1608</v>
      </c>
      <c r="C123" s="1880"/>
      <c r="D123" s="1881"/>
      <c r="E123" s="1880"/>
      <c r="F123" s="516">
        <v>3200000000</v>
      </c>
      <c r="G123" s="1892"/>
      <c r="H123" s="1887">
        <v>0</v>
      </c>
      <c r="I123" s="1888">
        <v>0</v>
      </c>
      <c r="J123" s="1887">
        <v>0</v>
      </c>
      <c r="K123" s="1887">
        <v>0</v>
      </c>
      <c r="L123" s="1887">
        <v>0</v>
      </c>
      <c r="M123" s="1887">
        <v>0</v>
      </c>
      <c r="N123" s="1887">
        <v>0</v>
      </c>
      <c r="O123" s="1887">
        <v>0</v>
      </c>
      <c r="P123" s="1887">
        <v>0</v>
      </c>
      <c r="Q123" s="1887">
        <v>0</v>
      </c>
      <c r="R123" s="1887">
        <v>0</v>
      </c>
      <c r="S123" s="1887">
        <v>0</v>
      </c>
      <c r="T123" s="1889"/>
      <c r="U123" s="758"/>
    </row>
    <row r="124" spans="1:170" s="5" customFormat="1">
      <c r="A124" s="2024"/>
      <c r="B124" s="1904" t="s">
        <v>1609</v>
      </c>
      <c r="C124" s="1880"/>
      <c r="D124" s="1881"/>
      <c r="E124" s="1880"/>
      <c r="F124" s="516">
        <f t="shared" si="31"/>
        <v>0</v>
      </c>
      <c r="G124" s="1892"/>
      <c r="H124" s="1887">
        <v>0</v>
      </c>
      <c r="I124" s="1888">
        <v>0</v>
      </c>
      <c r="J124" s="1887">
        <v>0</v>
      </c>
      <c r="K124" s="1887">
        <v>0</v>
      </c>
      <c r="L124" s="1887">
        <v>0</v>
      </c>
      <c r="M124" s="1887">
        <v>0</v>
      </c>
      <c r="N124" s="1887">
        <v>0</v>
      </c>
      <c r="O124" s="1887">
        <v>0</v>
      </c>
      <c r="P124" s="1887">
        <v>0</v>
      </c>
      <c r="Q124" s="1887">
        <v>0</v>
      </c>
      <c r="R124" s="1887">
        <v>0</v>
      </c>
      <c r="S124" s="1887">
        <v>0</v>
      </c>
      <c r="T124" s="1889"/>
      <c r="U124" s="758"/>
    </row>
    <row r="125" spans="1:170" s="5" customFormat="1">
      <c r="A125" s="2024"/>
      <c r="B125" s="1904" t="s">
        <v>1610</v>
      </c>
      <c r="C125" s="1880"/>
      <c r="D125" s="1881"/>
      <c r="E125" s="1880"/>
      <c r="F125" s="516">
        <f t="shared" si="31"/>
        <v>0</v>
      </c>
      <c r="G125" s="1892"/>
      <c r="H125" s="1887">
        <v>0</v>
      </c>
      <c r="I125" s="1888">
        <v>0</v>
      </c>
      <c r="J125" s="1887">
        <v>0</v>
      </c>
      <c r="K125" s="1887">
        <v>0</v>
      </c>
      <c r="L125" s="1887">
        <v>0</v>
      </c>
      <c r="M125" s="1887">
        <v>0</v>
      </c>
      <c r="N125" s="1887">
        <v>0</v>
      </c>
      <c r="O125" s="1887">
        <v>0</v>
      </c>
      <c r="P125" s="1887">
        <v>0</v>
      </c>
      <c r="Q125" s="1887">
        <v>0</v>
      </c>
      <c r="R125" s="1887">
        <v>0</v>
      </c>
      <c r="S125" s="1887">
        <v>0</v>
      </c>
      <c r="T125" s="1889"/>
      <c r="U125" s="758"/>
    </row>
    <row r="126" spans="1:170" s="220" customFormat="1" ht="16.2">
      <c r="A126" s="1895"/>
      <c r="B126" s="1899" t="s">
        <v>910</v>
      </c>
      <c r="C126" s="1902">
        <v>1370801959.7249999</v>
      </c>
      <c r="D126" s="1900">
        <v>970000000</v>
      </c>
      <c r="E126" s="1902"/>
      <c r="F126" s="1900">
        <f>SUM(F127:F132)</f>
        <v>4400000000</v>
      </c>
      <c r="G126" s="1900"/>
      <c r="H126" s="1884">
        <f>SUM(H127:H132)</f>
        <v>0</v>
      </c>
      <c r="I126" s="1885">
        <f t="shared" ref="I126:S126" si="32">SUM(I127:I132)</f>
        <v>4400000000</v>
      </c>
      <c r="J126" s="1884">
        <f t="shared" si="32"/>
        <v>0</v>
      </c>
      <c r="K126" s="1884">
        <f t="shared" si="32"/>
        <v>0</v>
      </c>
      <c r="L126" s="1884">
        <f t="shared" si="32"/>
        <v>0</v>
      </c>
      <c r="M126" s="1884">
        <f t="shared" si="32"/>
        <v>0</v>
      </c>
      <c r="N126" s="1884">
        <f t="shared" si="32"/>
        <v>0</v>
      </c>
      <c r="O126" s="1884">
        <f t="shared" si="32"/>
        <v>0</v>
      </c>
      <c r="P126" s="1884">
        <f t="shared" si="32"/>
        <v>0</v>
      </c>
      <c r="Q126" s="1884">
        <f t="shared" si="32"/>
        <v>0</v>
      </c>
      <c r="R126" s="1884">
        <f t="shared" si="32"/>
        <v>0</v>
      </c>
      <c r="S126" s="1884">
        <f t="shared" si="32"/>
        <v>0</v>
      </c>
      <c r="T126" s="2430"/>
      <c r="U126" s="758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</row>
    <row r="127" spans="1:170" s="220" customFormat="1">
      <c r="A127" s="2024"/>
      <c r="B127" s="1904" t="s">
        <v>1605</v>
      </c>
      <c r="C127" s="1880"/>
      <c r="D127" s="1881"/>
      <c r="E127" s="1880"/>
      <c r="F127" s="516">
        <f t="shared" si="31"/>
        <v>0</v>
      </c>
      <c r="G127" s="1892"/>
      <c r="H127" s="1887">
        <v>0</v>
      </c>
      <c r="I127" s="1888">
        <v>0</v>
      </c>
      <c r="J127" s="1887">
        <v>0</v>
      </c>
      <c r="K127" s="1887">
        <v>0</v>
      </c>
      <c r="L127" s="1887">
        <v>0</v>
      </c>
      <c r="M127" s="1887">
        <v>0</v>
      </c>
      <c r="N127" s="1887">
        <v>0</v>
      </c>
      <c r="O127" s="1887">
        <v>0</v>
      </c>
      <c r="P127" s="1887">
        <v>0</v>
      </c>
      <c r="Q127" s="1887">
        <v>0</v>
      </c>
      <c r="R127" s="1887">
        <v>0</v>
      </c>
      <c r="S127" s="1887">
        <v>0</v>
      </c>
      <c r="T127" s="2431"/>
      <c r="U127" s="758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</row>
    <row r="128" spans="1:170" s="220" customFormat="1">
      <c r="A128" s="2024"/>
      <c r="B128" s="1904" t="s">
        <v>1606</v>
      </c>
      <c r="C128" s="1880"/>
      <c r="D128" s="1881"/>
      <c r="E128" s="1880"/>
      <c r="F128" s="516">
        <f t="shared" si="31"/>
        <v>0</v>
      </c>
      <c r="G128" s="1892"/>
      <c r="H128" s="1887">
        <v>0</v>
      </c>
      <c r="I128" s="1888">
        <v>0</v>
      </c>
      <c r="J128" s="1887">
        <v>0</v>
      </c>
      <c r="K128" s="1887">
        <v>0</v>
      </c>
      <c r="L128" s="1887">
        <v>0</v>
      </c>
      <c r="M128" s="1887">
        <v>0</v>
      </c>
      <c r="N128" s="1887">
        <v>0</v>
      </c>
      <c r="O128" s="1887">
        <v>0</v>
      </c>
      <c r="P128" s="1887">
        <v>0</v>
      </c>
      <c r="Q128" s="1887">
        <v>0</v>
      </c>
      <c r="R128" s="1887">
        <v>0</v>
      </c>
      <c r="S128" s="1887">
        <v>0</v>
      </c>
      <c r="T128" s="2431"/>
      <c r="U128" s="758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</row>
    <row r="129" spans="1:170" s="220" customFormat="1">
      <c r="A129" s="2024"/>
      <c r="B129" s="1904" t="s">
        <v>1607</v>
      </c>
      <c r="C129" s="1880"/>
      <c r="D129" s="1881"/>
      <c r="E129" s="1880"/>
      <c r="F129" s="516">
        <f t="shared" si="31"/>
        <v>4400000000</v>
      </c>
      <c r="G129" s="516"/>
      <c r="H129" s="1887">
        <v>0</v>
      </c>
      <c r="I129" s="1888">
        <v>4400000000</v>
      </c>
      <c r="J129" s="1887">
        <v>0</v>
      </c>
      <c r="K129" s="1887">
        <v>0</v>
      </c>
      <c r="L129" s="1887">
        <v>0</v>
      </c>
      <c r="M129" s="1887">
        <v>0</v>
      </c>
      <c r="N129" s="1887">
        <v>0</v>
      </c>
      <c r="O129" s="1887">
        <v>0</v>
      </c>
      <c r="P129" s="1887">
        <v>0</v>
      </c>
      <c r="Q129" s="1887">
        <v>0</v>
      </c>
      <c r="R129" s="1887">
        <v>0</v>
      </c>
      <c r="S129" s="1887">
        <v>0</v>
      </c>
      <c r="T129" s="2431"/>
      <c r="U129" s="758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</row>
    <row r="130" spans="1:170" s="220" customFormat="1">
      <c r="A130" s="2024"/>
      <c r="B130" s="1904" t="s">
        <v>1608</v>
      </c>
      <c r="C130" s="1880"/>
      <c r="D130" s="1881"/>
      <c r="E130" s="1880"/>
      <c r="F130" s="516">
        <f t="shared" si="31"/>
        <v>0</v>
      </c>
      <c r="G130" s="1892"/>
      <c r="H130" s="1887">
        <v>0</v>
      </c>
      <c r="I130" s="1888">
        <v>0</v>
      </c>
      <c r="J130" s="1887">
        <v>0</v>
      </c>
      <c r="K130" s="1887">
        <v>0</v>
      </c>
      <c r="L130" s="1887">
        <v>0</v>
      </c>
      <c r="M130" s="1887">
        <v>0</v>
      </c>
      <c r="N130" s="1887">
        <v>0</v>
      </c>
      <c r="O130" s="1887">
        <v>0</v>
      </c>
      <c r="P130" s="1887">
        <v>0</v>
      </c>
      <c r="Q130" s="1887">
        <v>0</v>
      </c>
      <c r="R130" s="1887">
        <v>0</v>
      </c>
      <c r="S130" s="1887">
        <v>0</v>
      </c>
      <c r="T130" s="2431"/>
      <c r="U130" s="758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</row>
    <row r="131" spans="1:170" s="220" customFormat="1">
      <c r="A131" s="2024"/>
      <c r="B131" s="1904" t="s">
        <v>1609</v>
      </c>
      <c r="C131" s="1880"/>
      <c r="D131" s="1881"/>
      <c r="E131" s="1880"/>
      <c r="F131" s="516">
        <f t="shared" si="31"/>
        <v>0</v>
      </c>
      <c r="G131" s="1892"/>
      <c r="H131" s="1887">
        <v>0</v>
      </c>
      <c r="I131" s="1888">
        <v>0</v>
      </c>
      <c r="J131" s="1887">
        <v>0</v>
      </c>
      <c r="K131" s="1887">
        <v>0</v>
      </c>
      <c r="L131" s="1887">
        <v>0</v>
      </c>
      <c r="M131" s="1887">
        <v>0</v>
      </c>
      <c r="N131" s="1887">
        <v>0</v>
      </c>
      <c r="O131" s="1887">
        <v>0</v>
      </c>
      <c r="P131" s="1887">
        <v>0</v>
      </c>
      <c r="Q131" s="1887">
        <v>0</v>
      </c>
      <c r="R131" s="1887">
        <v>0</v>
      </c>
      <c r="S131" s="1887">
        <v>0</v>
      </c>
      <c r="T131" s="2431"/>
      <c r="U131" s="758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</row>
    <row r="132" spans="1:170" s="220" customFormat="1">
      <c r="A132" s="2024"/>
      <c r="B132" s="1904" t="s">
        <v>1610</v>
      </c>
      <c r="C132" s="1880"/>
      <c r="D132" s="1881"/>
      <c r="E132" s="1880"/>
      <c r="F132" s="516">
        <f t="shared" si="31"/>
        <v>0</v>
      </c>
      <c r="G132" s="1892"/>
      <c r="H132" s="1887">
        <v>0</v>
      </c>
      <c r="I132" s="1888">
        <v>0</v>
      </c>
      <c r="J132" s="1887">
        <v>0</v>
      </c>
      <c r="K132" s="1887">
        <v>0</v>
      </c>
      <c r="L132" s="1887">
        <v>0</v>
      </c>
      <c r="M132" s="1887">
        <v>0</v>
      </c>
      <c r="N132" s="1887">
        <v>0</v>
      </c>
      <c r="O132" s="1887">
        <v>0</v>
      </c>
      <c r="P132" s="1887">
        <v>0</v>
      </c>
      <c r="Q132" s="1887">
        <v>0</v>
      </c>
      <c r="R132" s="1887">
        <v>0</v>
      </c>
      <c r="S132" s="1887">
        <v>0</v>
      </c>
      <c r="T132" s="2431"/>
      <c r="U132" s="758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</row>
    <row r="133" spans="1:170" s="220" customFormat="1" ht="15" customHeight="1">
      <c r="A133" s="1895"/>
      <c r="B133" s="1899" t="s">
        <v>911</v>
      </c>
      <c r="C133" s="1900">
        <v>2251830779.9166665</v>
      </c>
      <c r="D133" s="1900">
        <v>500000000</v>
      </c>
      <c r="E133" s="1900"/>
      <c r="F133" s="1900">
        <f>SUM(F134:F139)</f>
        <v>0</v>
      </c>
      <c r="G133" s="1900"/>
      <c r="H133" s="1884">
        <f>SUM(H134:H139)</f>
        <v>0</v>
      </c>
      <c r="I133" s="1885">
        <f t="shared" ref="I133:S133" si="33">SUM(I134:I139)</f>
        <v>0</v>
      </c>
      <c r="J133" s="1884">
        <f t="shared" si="33"/>
        <v>0</v>
      </c>
      <c r="K133" s="1884">
        <f t="shared" si="33"/>
        <v>0</v>
      </c>
      <c r="L133" s="1884">
        <f t="shared" si="33"/>
        <v>0</v>
      </c>
      <c r="M133" s="1884">
        <f t="shared" si="33"/>
        <v>0</v>
      </c>
      <c r="N133" s="1884">
        <f t="shared" si="33"/>
        <v>0</v>
      </c>
      <c r="O133" s="1884">
        <f t="shared" si="33"/>
        <v>0</v>
      </c>
      <c r="P133" s="1884">
        <f t="shared" si="33"/>
        <v>0</v>
      </c>
      <c r="Q133" s="1884">
        <f t="shared" si="33"/>
        <v>0</v>
      </c>
      <c r="R133" s="1884">
        <f t="shared" si="33"/>
        <v>0</v>
      </c>
      <c r="S133" s="1884">
        <f t="shared" si="33"/>
        <v>0</v>
      </c>
      <c r="T133" s="2432"/>
      <c r="U133" s="758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</row>
    <row r="134" spans="1:170" s="220" customFormat="1">
      <c r="A134" s="2024"/>
      <c r="B134" s="1904" t="s">
        <v>1605</v>
      </c>
      <c r="C134" s="1880"/>
      <c r="D134" s="1881"/>
      <c r="E134" s="1880"/>
      <c r="F134" s="516">
        <f t="shared" si="31"/>
        <v>0</v>
      </c>
      <c r="G134" s="1892"/>
      <c r="H134" s="1887">
        <v>0</v>
      </c>
      <c r="I134" s="1888">
        <v>0</v>
      </c>
      <c r="J134" s="1887">
        <v>0</v>
      </c>
      <c r="K134" s="1887">
        <v>0</v>
      </c>
      <c r="L134" s="1887">
        <v>0</v>
      </c>
      <c r="M134" s="1887">
        <v>0</v>
      </c>
      <c r="N134" s="1887">
        <v>0</v>
      </c>
      <c r="O134" s="1887">
        <v>0</v>
      </c>
      <c r="P134" s="1887">
        <v>0</v>
      </c>
      <c r="Q134" s="1887">
        <v>0</v>
      </c>
      <c r="R134" s="1887">
        <v>0</v>
      </c>
      <c r="S134" s="1887">
        <v>0</v>
      </c>
      <c r="T134" s="1907"/>
      <c r="U134" s="758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</row>
    <row r="135" spans="1:170" s="220" customFormat="1">
      <c r="A135" s="2024"/>
      <c r="B135" s="1904" t="s">
        <v>1606</v>
      </c>
      <c r="C135" s="1880"/>
      <c r="D135" s="1881"/>
      <c r="E135" s="1880"/>
      <c r="F135" s="516">
        <f t="shared" si="31"/>
        <v>0</v>
      </c>
      <c r="G135" s="1892"/>
      <c r="H135" s="1887">
        <v>0</v>
      </c>
      <c r="I135" s="1888">
        <v>0</v>
      </c>
      <c r="J135" s="1887">
        <v>0</v>
      </c>
      <c r="K135" s="1887">
        <v>0</v>
      </c>
      <c r="L135" s="1887">
        <v>0</v>
      </c>
      <c r="M135" s="1887">
        <v>0</v>
      </c>
      <c r="N135" s="1887">
        <v>0</v>
      </c>
      <c r="O135" s="1887">
        <v>0</v>
      </c>
      <c r="P135" s="1887">
        <v>0</v>
      </c>
      <c r="Q135" s="1887">
        <v>0</v>
      </c>
      <c r="R135" s="1887">
        <v>0</v>
      </c>
      <c r="S135" s="1887">
        <v>0</v>
      </c>
      <c r="T135" s="1907"/>
      <c r="U135" s="758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</row>
    <row r="136" spans="1:170" s="220" customFormat="1">
      <c r="A136" s="2024"/>
      <c r="B136" s="1904" t="s">
        <v>1607</v>
      </c>
      <c r="C136" s="1880"/>
      <c r="D136" s="1881"/>
      <c r="E136" s="1880"/>
      <c r="F136" s="516">
        <f t="shared" si="31"/>
        <v>0</v>
      </c>
      <c r="G136" s="1892"/>
      <c r="H136" s="1887">
        <v>0</v>
      </c>
      <c r="I136" s="1888">
        <v>0</v>
      </c>
      <c r="J136" s="1887">
        <v>0</v>
      </c>
      <c r="K136" s="1887">
        <v>0</v>
      </c>
      <c r="L136" s="1887">
        <v>0</v>
      </c>
      <c r="M136" s="1887">
        <v>0</v>
      </c>
      <c r="N136" s="1887">
        <v>0</v>
      </c>
      <c r="O136" s="1887">
        <v>0</v>
      </c>
      <c r="P136" s="1887">
        <v>0</v>
      </c>
      <c r="Q136" s="1887">
        <v>0</v>
      </c>
      <c r="R136" s="1887">
        <v>0</v>
      </c>
      <c r="S136" s="1887">
        <v>0</v>
      </c>
      <c r="T136" s="1907"/>
      <c r="U136" s="758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</row>
    <row r="137" spans="1:170" s="220" customFormat="1">
      <c r="A137" s="2024"/>
      <c r="B137" s="1904" t="s">
        <v>1608</v>
      </c>
      <c r="C137" s="1880"/>
      <c r="D137" s="1881"/>
      <c r="E137" s="1880"/>
      <c r="F137" s="516">
        <f t="shared" si="31"/>
        <v>0</v>
      </c>
      <c r="G137" s="1892"/>
      <c r="H137" s="1887">
        <v>0</v>
      </c>
      <c r="I137" s="1888">
        <v>0</v>
      </c>
      <c r="J137" s="1887">
        <v>0</v>
      </c>
      <c r="K137" s="1887">
        <v>0</v>
      </c>
      <c r="L137" s="1887">
        <v>0</v>
      </c>
      <c r="M137" s="1887">
        <v>0</v>
      </c>
      <c r="N137" s="1887">
        <v>0</v>
      </c>
      <c r="O137" s="1887">
        <v>0</v>
      </c>
      <c r="P137" s="1887">
        <v>0</v>
      </c>
      <c r="Q137" s="1887">
        <v>0</v>
      </c>
      <c r="R137" s="1887">
        <v>0</v>
      </c>
      <c r="S137" s="1887">
        <v>0</v>
      </c>
      <c r="T137" s="1907"/>
      <c r="U137" s="758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</row>
    <row r="138" spans="1:170" s="220" customFormat="1">
      <c r="A138" s="2024"/>
      <c r="B138" s="1904" t="s">
        <v>1609</v>
      </c>
      <c r="C138" s="1880"/>
      <c r="D138" s="1881"/>
      <c r="E138" s="1880"/>
      <c r="F138" s="516">
        <f t="shared" si="31"/>
        <v>0</v>
      </c>
      <c r="G138" s="1892"/>
      <c r="H138" s="1887">
        <v>0</v>
      </c>
      <c r="I138" s="1888">
        <v>0</v>
      </c>
      <c r="J138" s="1887">
        <v>0</v>
      </c>
      <c r="K138" s="1887">
        <v>0</v>
      </c>
      <c r="L138" s="1887">
        <v>0</v>
      </c>
      <c r="M138" s="1887">
        <v>0</v>
      </c>
      <c r="N138" s="1887">
        <v>0</v>
      </c>
      <c r="O138" s="1887">
        <v>0</v>
      </c>
      <c r="P138" s="1887">
        <v>0</v>
      </c>
      <c r="Q138" s="1887">
        <v>0</v>
      </c>
      <c r="R138" s="1887">
        <v>0</v>
      </c>
      <c r="S138" s="1887">
        <v>0</v>
      </c>
      <c r="T138" s="1907"/>
      <c r="U138" s="758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</row>
    <row r="139" spans="1:170" s="220" customFormat="1">
      <c r="A139" s="2024"/>
      <c r="B139" s="1904" t="s">
        <v>1610</v>
      </c>
      <c r="C139" s="1880"/>
      <c r="D139" s="1881"/>
      <c r="E139" s="1880"/>
      <c r="F139" s="516">
        <f t="shared" si="31"/>
        <v>0</v>
      </c>
      <c r="G139" s="1892"/>
      <c r="H139" s="1887">
        <v>0</v>
      </c>
      <c r="I139" s="1888">
        <v>0</v>
      </c>
      <c r="J139" s="1887">
        <v>0</v>
      </c>
      <c r="K139" s="1887">
        <v>0</v>
      </c>
      <c r="L139" s="1887">
        <v>0</v>
      </c>
      <c r="M139" s="1887">
        <v>0</v>
      </c>
      <c r="N139" s="1887">
        <v>0</v>
      </c>
      <c r="O139" s="1887">
        <v>0</v>
      </c>
      <c r="P139" s="1887">
        <v>0</v>
      </c>
      <c r="Q139" s="1887">
        <v>0</v>
      </c>
      <c r="R139" s="1887">
        <v>0</v>
      </c>
      <c r="S139" s="1887">
        <v>0</v>
      </c>
      <c r="T139" s="1907"/>
      <c r="U139" s="758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</row>
    <row r="140" spans="1:170" s="220" customFormat="1" ht="16.2">
      <c r="A140" s="1895"/>
      <c r="B140" s="1899" t="s">
        <v>912</v>
      </c>
      <c r="C140" s="1900">
        <v>3756046343.5</v>
      </c>
      <c r="D140" s="1900">
        <v>1523352643.125</v>
      </c>
      <c r="E140" s="1900"/>
      <c r="F140" s="1900">
        <f>SUM(F141:F146)</f>
        <v>4850000000</v>
      </c>
      <c r="G140" s="1900"/>
      <c r="H140" s="1884">
        <f>SUM(H141:H146)</f>
        <v>0</v>
      </c>
      <c r="I140" s="1885">
        <f t="shared" ref="I140:S140" si="34">SUM(I141:I146)</f>
        <v>0</v>
      </c>
      <c r="J140" s="1884">
        <f t="shared" si="34"/>
        <v>2450000000</v>
      </c>
      <c r="K140" s="1884">
        <f t="shared" si="34"/>
        <v>250000000</v>
      </c>
      <c r="L140" s="1884">
        <f t="shared" si="34"/>
        <v>2150000000</v>
      </c>
      <c r="M140" s="1884">
        <f t="shared" si="34"/>
        <v>0</v>
      </c>
      <c r="N140" s="1884">
        <f t="shared" si="34"/>
        <v>0</v>
      </c>
      <c r="O140" s="1884">
        <f t="shared" si="34"/>
        <v>0</v>
      </c>
      <c r="P140" s="1884">
        <f t="shared" si="34"/>
        <v>0</v>
      </c>
      <c r="Q140" s="1884">
        <f t="shared" si="34"/>
        <v>0</v>
      </c>
      <c r="R140" s="1884">
        <f t="shared" si="34"/>
        <v>0</v>
      </c>
      <c r="S140" s="1884">
        <f t="shared" si="34"/>
        <v>0</v>
      </c>
      <c r="T140" s="1906"/>
      <c r="U140" s="758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</row>
    <row r="141" spans="1:170" s="220" customFormat="1">
      <c r="A141" s="2024"/>
      <c r="B141" s="1904" t="s">
        <v>1605</v>
      </c>
      <c r="C141" s="1880"/>
      <c r="D141" s="1881"/>
      <c r="E141" s="1880"/>
      <c r="F141" s="516">
        <f t="shared" si="31"/>
        <v>1150000000</v>
      </c>
      <c r="G141" s="1892"/>
      <c r="H141" s="1887">
        <v>0</v>
      </c>
      <c r="I141" s="1888">
        <v>0</v>
      </c>
      <c r="J141" s="1887">
        <v>0</v>
      </c>
      <c r="K141" s="1887">
        <v>250000000</v>
      </c>
      <c r="L141" s="1887">
        <v>900000000</v>
      </c>
      <c r="M141" s="1887">
        <v>0</v>
      </c>
      <c r="N141" s="1887">
        <v>0</v>
      </c>
      <c r="O141" s="1887">
        <v>0</v>
      </c>
      <c r="P141" s="1887">
        <v>0</v>
      </c>
      <c r="Q141" s="1887">
        <v>0</v>
      </c>
      <c r="R141" s="1887">
        <v>0</v>
      </c>
      <c r="S141" s="1887">
        <v>0</v>
      </c>
      <c r="T141" s="1907"/>
      <c r="U141" s="758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</row>
    <row r="142" spans="1:170" s="220" customFormat="1">
      <c r="A142" s="2024"/>
      <c r="B142" s="1904" t="s">
        <v>1606</v>
      </c>
      <c r="C142" s="1880"/>
      <c r="D142" s="1881"/>
      <c r="E142" s="1880"/>
      <c r="F142" s="516">
        <f t="shared" si="31"/>
        <v>900000000</v>
      </c>
      <c r="G142" s="1892"/>
      <c r="H142" s="1887">
        <v>0</v>
      </c>
      <c r="I142" s="1888">
        <v>0</v>
      </c>
      <c r="J142" s="1887">
        <v>0</v>
      </c>
      <c r="K142" s="1887">
        <v>0</v>
      </c>
      <c r="L142" s="1887">
        <v>900000000</v>
      </c>
      <c r="M142" s="1887">
        <v>0</v>
      </c>
      <c r="N142" s="1887">
        <v>0</v>
      </c>
      <c r="O142" s="1887">
        <v>0</v>
      </c>
      <c r="P142" s="1887">
        <v>0</v>
      </c>
      <c r="Q142" s="1887">
        <v>0</v>
      </c>
      <c r="R142" s="1887">
        <v>0</v>
      </c>
      <c r="S142" s="1887">
        <v>0</v>
      </c>
      <c r="T142" s="1907"/>
      <c r="U142" s="758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</row>
    <row r="143" spans="1:170" s="220" customFormat="1">
      <c r="A143" s="2024"/>
      <c r="B143" s="1904" t="s">
        <v>1607</v>
      </c>
      <c r="C143" s="1880"/>
      <c r="D143" s="1881"/>
      <c r="E143" s="1880"/>
      <c r="F143" s="516">
        <f t="shared" si="31"/>
        <v>350000000</v>
      </c>
      <c r="G143" s="1892"/>
      <c r="H143" s="1887">
        <v>0</v>
      </c>
      <c r="I143" s="1888">
        <v>0</v>
      </c>
      <c r="J143" s="1887">
        <v>0</v>
      </c>
      <c r="K143" s="1887">
        <v>0</v>
      </c>
      <c r="L143" s="1887">
        <v>350000000</v>
      </c>
      <c r="M143" s="1887">
        <v>0</v>
      </c>
      <c r="N143" s="1887">
        <v>0</v>
      </c>
      <c r="O143" s="1887">
        <v>0</v>
      </c>
      <c r="P143" s="1887">
        <v>0</v>
      </c>
      <c r="Q143" s="1887">
        <v>0</v>
      </c>
      <c r="R143" s="1887">
        <v>0</v>
      </c>
      <c r="S143" s="1887">
        <v>0</v>
      </c>
      <c r="T143" s="1907"/>
      <c r="U143" s="758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</row>
    <row r="144" spans="1:170" s="220" customFormat="1">
      <c r="A144" s="2024"/>
      <c r="B144" s="1904" t="s">
        <v>1608</v>
      </c>
      <c r="C144" s="1880"/>
      <c r="D144" s="1881"/>
      <c r="E144" s="1880"/>
      <c r="F144" s="516">
        <f t="shared" si="31"/>
        <v>2000000000</v>
      </c>
      <c r="G144" s="1892"/>
      <c r="H144" s="1887">
        <v>0</v>
      </c>
      <c r="I144" s="1888">
        <v>0</v>
      </c>
      <c r="J144" s="1887">
        <v>2000000000</v>
      </c>
      <c r="K144" s="1887">
        <v>0</v>
      </c>
      <c r="L144" s="1887">
        <v>0</v>
      </c>
      <c r="M144" s="1887">
        <v>0</v>
      </c>
      <c r="N144" s="1887">
        <v>0</v>
      </c>
      <c r="O144" s="1887">
        <v>0</v>
      </c>
      <c r="P144" s="1887">
        <v>0</v>
      </c>
      <c r="Q144" s="1887">
        <v>0</v>
      </c>
      <c r="R144" s="1887">
        <v>0</v>
      </c>
      <c r="S144" s="1887">
        <v>0</v>
      </c>
      <c r="T144" s="1907"/>
      <c r="U144" s="758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</row>
    <row r="145" spans="1:170" s="220" customFormat="1">
      <c r="A145" s="2024"/>
      <c r="B145" s="1904" t="s">
        <v>1609</v>
      </c>
      <c r="C145" s="1880"/>
      <c r="D145" s="1881"/>
      <c r="E145" s="1880"/>
      <c r="F145" s="516">
        <f t="shared" si="31"/>
        <v>450000000</v>
      </c>
      <c r="G145" s="1892"/>
      <c r="H145" s="1887">
        <v>0</v>
      </c>
      <c r="I145" s="1888">
        <v>0</v>
      </c>
      <c r="J145" s="1887">
        <v>450000000</v>
      </c>
      <c r="K145" s="1887">
        <v>0</v>
      </c>
      <c r="L145" s="1887">
        <v>0</v>
      </c>
      <c r="M145" s="1887">
        <v>0</v>
      </c>
      <c r="N145" s="1887">
        <v>0</v>
      </c>
      <c r="O145" s="1887">
        <v>0</v>
      </c>
      <c r="P145" s="1887">
        <v>0</v>
      </c>
      <c r="Q145" s="1887">
        <v>0</v>
      </c>
      <c r="R145" s="1887">
        <v>0</v>
      </c>
      <c r="S145" s="1887">
        <v>0</v>
      </c>
      <c r="T145" s="1907"/>
      <c r="U145" s="758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</row>
    <row r="146" spans="1:170" s="220" customFormat="1">
      <c r="A146" s="2024"/>
      <c r="B146" s="1904" t="s">
        <v>1610</v>
      </c>
      <c r="C146" s="1880"/>
      <c r="D146" s="1881"/>
      <c r="E146" s="1880"/>
      <c r="F146" s="516">
        <f t="shared" si="31"/>
        <v>0</v>
      </c>
      <c r="G146" s="1892"/>
      <c r="H146" s="1887">
        <v>0</v>
      </c>
      <c r="I146" s="1888">
        <v>0</v>
      </c>
      <c r="J146" s="1887">
        <v>0</v>
      </c>
      <c r="K146" s="1887">
        <v>0</v>
      </c>
      <c r="L146" s="1887">
        <v>0</v>
      </c>
      <c r="M146" s="1887">
        <v>0</v>
      </c>
      <c r="N146" s="1887">
        <v>0</v>
      </c>
      <c r="O146" s="1887">
        <v>0</v>
      </c>
      <c r="P146" s="1887">
        <v>0</v>
      </c>
      <c r="Q146" s="1887">
        <v>0</v>
      </c>
      <c r="R146" s="1887">
        <v>0</v>
      </c>
      <c r="S146" s="1887">
        <v>0</v>
      </c>
      <c r="T146" s="1907"/>
      <c r="U146" s="758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</row>
    <row r="147" spans="1:170" s="220" customFormat="1" ht="16.2">
      <c r="A147" s="1895"/>
      <c r="B147" s="1899" t="s">
        <v>913</v>
      </c>
      <c r="C147" s="1900">
        <v>456666666.66666663</v>
      </c>
      <c r="D147" s="1900">
        <v>1241666666.6666667</v>
      </c>
      <c r="E147" s="1900"/>
      <c r="F147" s="1900">
        <f>SUM(F148:F153)</f>
        <v>8650000000</v>
      </c>
      <c r="G147" s="1900"/>
      <c r="H147" s="1884">
        <f>SUM(H148:H153)</f>
        <v>0</v>
      </c>
      <c r="I147" s="1885">
        <f t="shared" ref="I147:S147" si="35">SUM(I148:I153)</f>
        <v>0</v>
      </c>
      <c r="J147" s="1884">
        <f t="shared" si="35"/>
        <v>0</v>
      </c>
      <c r="K147" s="1884">
        <f t="shared" si="35"/>
        <v>0</v>
      </c>
      <c r="L147" s="1884">
        <f t="shared" si="35"/>
        <v>0</v>
      </c>
      <c r="M147" s="1884">
        <f t="shared" si="35"/>
        <v>0</v>
      </c>
      <c r="N147" s="1884">
        <f t="shared" si="35"/>
        <v>0</v>
      </c>
      <c r="O147" s="1884">
        <f t="shared" si="35"/>
        <v>0</v>
      </c>
      <c r="P147" s="1884">
        <f t="shared" si="35"/>
        <v>850000000</v>
      </c>
      <c r="Q147" s="1884">
        <f t="shared" si="35"/>
        <v>5300000000</v>
      </c>
      <c r="R147" s="1884">
        <f t="shared" si="35"/>
        <v>0</v>
      </c>
      <c r="S147" s="1884">
        <f t="shared" si="35"/>
        <v>0</v>
      </c>
      <c r="T147" s="1906"/>
      <c r="U147" s="758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</row>
    <row r="148" spans="1:170" s="220" customFormat="1">
      <c r="A148" s="2024"/>
      <c r="B148" s="1904" t="s">
        <v>1605</v>
      </c>
      <c r="C148" s="1880"/>
      <c r="D148" s="1881"/>
      <c r="E148" s="1880"/>
      <c r="F148" s="516">
        <f t="shared" si="31"/>
        <v>1450000000</v>
      </c>
      <c r="G148" s="1892"/>
      <c r="H148" s="1887">
        <v>0</v>
      </c>
      <c r="I148" s="1888">
        <v>0</v>
      </c>
      <c r="J148" s="1887">
        <v>0</v>
      </c>
      <c r="K148" s="1887">
        <v>0</v>
      </c>
      <c r="L148" s="1887">
        <v>0</v>
      </c>
      <c r="M148" s="1887">
        <v>0</v>
      </c>
      <c r="N148" s="1887">
        <v>0</v>
      </c>
      <c r="O148" s="1887">
        <v>0</v>
      </c>
      <c r="P148" s="1887">
        <v>250000000</v>
      </c>
      <c r="Q148" s="1887">
        <v>1200000000</v>
      </c>
      <c r="R148" s="1887">
        <v>0</v>
      </c>
      <c r="S148" s="1887">
        <v>0</v>
      </c>
      <c r="T148" s="1907"/>
      <c r="U148" s="758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</row>
    <row r="149" spans="1:170" s="220" customFormat="1">
      <c r="A149" s="2024"/>
      <c r="B149" s="1904" t="s">
        <v>1606</v>
      </c>
      <c r="C149" s="1880"/>
      <c r="D149" s="1881"/>
      <c r="E149" s="1880"/>
      <c r="F149" s="516">
        <f t="shared" si="31"/>
        <v>1800000000</v>
      </c>
      <c r="G149" s="1892"/>
      <c r="H149" s="1887">
        <v>0</v>
      </c>
      <c r="I149" s="1888">
        <v>0</v>
      </c>
      <c r="J149" s="1887">
        <v>0</v>
      </c>
      <c r="K149" s="1887">
        <v>0</v>
      </c>
      <c r="L149" s="1887">
        <v>0</v>
      </c>
      <c r="M149" s="1887">
        <v>0</v>
      </c>
      <c r="N149" s="1887">
        <v>0</v>
      </c>
      <c r="O149" s="1887">
        <v>0</v>
      </c>
      <c r="P149" s="1887">
        <v>0</v>
      </c>
      <c r="Q149" s="1887">
        <v>1800000000</v>
      </c>
      <c r="R149" s="1887">
        <v>0</v>
      </c>
      <c r="S149" s="1887">
        <v>0</v>
      </c>
      <c r="T149" s="1907"/>
      <c r="U149" s="758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</row>
    <row r="150" spans="1:170" s="220" customFormat="1">
      <c r="A150" s="2024"/>
      <c r="B150" s="1904" t="s">
        <v>1607</v>
      </c>
      <c r="C150" s="1880"/>
      <c r="D150" s="1881"/>
      <c r="E150" s="1880"/>
      <c r="F150" s="516">
        <f t="shared" si="31"/>
        <v>650000000</v>
      </c>
      <c r="G150" s="1892"/>
      <c r="H150" s="1887">
        <v>0</v>
      </c>
      <c r="I150" s="1888">
        <v>0</v>
      </c>
      <c r="J150" s="1887">
        <v>0</v>
      </c>
      <c r="K150" s="1887">
        <v>0</v>
      </c>
      <c r="L150" s="1887">
        <v>0</v>
      </c>
      <c r="M150" s="1887">
        <v>0</v>
      </c>
      <c r="N150" s="1887">
        <v>0</v>
      </c>
      <c r="O150" s="1887">
        <v>0</v>
      </c>
      <c r="P150" s="1887">
        <v>0</v>
      </c>
      <c r="Q150" s="1887">
        <v>650000000</v>
      </c>
      <c r="R150" s="1887">
        <v>0</v>
      </c>
      <c r="S150" s="1887">
        <v>0</v>
      </c>
      <c r="T150" s="1907"/>
      <c r="U150" s="758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</row>
    <row r="151" spans="1:170" s="220" customFormat="1">
      <c r="A151" s="2024"/>
      <c r="B151" s="1904" t="s">
        <v>1608</v>
      </c>
      <c r="C151" s="1880"/>
      <c r="D151" s="1881"/>
      <c r="E151" s="1880"/>
      <c r="F151" s="516">
        <v>2500000000</v>
      </c>
      <c r="G151" s="1892"/>
      <c r="H151" s="1887">
        <v>0</v>
      </c>
      <c r="I151" s="1888">
        <v>0</v>
      </c>
      <c r="J151" s="1887">
        <v>0</v>
      </c>
      <c r="K151" s="1887">
        <v>0</v>
      </c>
      <c r="L151" s="1887">
        <v>0</v>
      </c>
      <c r="M151" s="1887">
        <v>0</v>
      </c>
      <c r="N151" s="1887">
        <v>0</v>
      </c>
      <c r="O151" s="1887">
        <v>0</v>
      </c>
      <c r="P151" s="1887">
        <v>0</v>
      </c>
      <c r="Q151" s="1887">
        <v>0</v>
      </c>
      <c r="R151" s="1887">
        <v>0</v>
      </c>
      <c r="S151" s="1887">
        <v>0</v>
      </c>
      <c r="T151" s="1907"/>
      <c r="U151" s="758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</row>
    <row r="152" spans="1:170" s="220" customFormat="1">
      <c r="A152" s="2024"/>
      <c r="B152" s="1904" t="s">
        <v>1609</v>
      </c>
      <c r="C152" s="1880"/>
      <c r="D152" s="1881"/>
      <c r="E152" s="1880"/>
      <c r="F152" s="516">
        <f t="shared" si="31"/>
        <v>600000000</v>
      </c>
      <c r="G152" s="1892"/>
      <c r="H152" s="1887">
        <v>0</v>
      </c>
      <c r="I152" s="1888">
        <v>0</v>
      </c>
      <c r="J152" s="1887">
        <v>0</v>
      </c>
      <c r="K152" s="1887">
        <v>0</v>
      </c>
      <c r="L152" s="1887">
        <v>0</v>
      </c>
      <c r="M152" s="1887">
        <v>0</v>
      </c>
      <c r="N152" s="1887">
        <v>0</v>
      </c>
      <c r="O152" s="1887">
        <v>0</v>
      </c>
      <c r="P152" s="1887">
        <v>600000000</v>
      </c>
      <c r="Q152" s="1887">
        <v>0</v>
      </c>
      <c r="R152" s="1887">
        <v>0</v>
      </c>
      <c r="S152" s="1887">
        <v>0</v>
      </c>
      <c r="T152" s="1907"/>
      <c r="U152" s="758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</row>
    <row r="153" spans="1:170" s="220" customFormat="1">
      <c r="A153" s="2024"/>
      <c r="B153" s="1904" t="s">
        <v>1610</v>
      </c>
      <c r="C153" s="1880"/>
      <c r="D153" s="1881"/>
      <c r="E153" s="1880"/>
      <c r="F153" s="516">
        <f t="shared" si="31"/>
        <v>1650000000</v>
      </c>
      <c r="G153" s="1892"/>
      <c r="H153" s="1887">
        <v>0</v>
      </c>
      <c r="I153" s="1888">
        <v>0</v>
      </c>
      <c r="J153" s="1887">
        <v>0</v>
      </c>
      <c r="K153" s="1887">
        <v>0</v>
      </c>
      <c r="L153" s="1887">
        <v>0</v>
      </c>
      <c r="M153" s="1887">
        <v>0</v>
      </c>
      <c r="N153" s="1887">
        <v>0</v>
      </c>
      <c r="O153" s="1887">
        <v>0</v>
      </c>
      <c r="P153" s="1887">
        <v>0</v>
      </c>
      <c r="Q153" s="1887">
        <v>1650000000</v>
      </c>
      <c r="R153" s="1887">
        <v>0</v>
      </c>
      <c r="S153" s="1887">
        <v>0</v>
      </c>
      <c r="T153" s="1907"/>
      <c r="U153" s="758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</row>
    <row r="154" spans="1:170" s="220" customFormat="1" ht="16.2">
      <c r="A154" s="1895"/>
      <c r="B154" s="1899" t="s">
        <v>914</v>
      </c>
      <c r="C154" s="1900">
        <v>1599108630.9999998</v>
      </c>
      <c r="D154" s="1900">
        <v>533036210.33333331</v>
      </c>
      <c r="E154" s="1900"/>
      <c r="F154" s="1900">
        <f>SUM(F155:F160)</f>
        <v>5950000000</v>
      </c>
      <c r="G154" s="1900"/>
      <c r="H154" s="1884">
        <f>SUM(H155:H160)</f>
        <v>0</v>
      </c>
      <c r="I154" s="1885">
        <f t="shared" ref="I154:S154" si="36">SUM(I155:I160)</f>
        <v>1900000000</v>
      </c>
      <c r="J154" s="1884">
        <f t="shared" si="36"/>
        <v>0</v>
      </c>
      <c r="K154" s="1884">
        <f t="shared" si="36"/>
        <v>3350000000</v>
      </c>
      <c r="L154" s="1884">
        <f t="shared" si="36"/>
        <v>700000000</v>
      </c>
      <c r="M154" s="1884">
        <f t="shared" si="36"/>
        <v>0</v>
      </c>
      <c r="N154" s="1884">
        <f t="shared" si="36"/>
        <v>0</v>
      </c>
      <c r="O154" s="1884">
        <f t="shared" si="36"/>
        <v>0</v>
      </c>
      <c r="P154" s="1884">
        <f t="shared" si="36"/>
        <v>0</v>
      </c>
      <c r="Q154" s="1884">
        <f t="shared" si="36"/>
        <v>0</v>
      </c>
      <c r="R154" s="1884">
        <f t="shared" si="36"/>
        <v>0</v>
      </c>
      <c r="S154" s="1884">
        <f t="shared" si="36"/>
        <v>0</v>
      </c>
      <c r="T154" s="1906"/>
      <c r="U154" s="758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</row>
    <row r="155" spans="1:170" s="220" customFormat="1">
      <c r="A155" s="2024"/>
      <c r="B155" s="1904" t="s">
        <v>1605</v>
      </c>
      <c r="C155" s="1880"/>
      <c r="D155" s="1881"/>
      <c r="E155" s="1880"/>
      <c r="F155" s="516">
        <f t="shared" si="31"/>
        <v>1150000000</v>
      </c>
      <c r="G155" s="1892"/>
      <c r="H155" s="1887">
        <v>0</v>
      </c>
      <c r="I155" s="1888">
        <v>0</v>
      </c>
      <c r="J155" s="1887">
        <v>0</v>
      </c>
      <c r="K155" s="1887">
        <v>900000000</v>
      </c>
      <c r="L155" s="1887">
        <v>250000000</v>
      </c>
      <c r="M155" s="1887">
        <v>0</v>
      </c>
      <c r="N155" s="1887">
        <v>0</v>
      </c>
      <c r="O155" s="1887">
        <v>0</v>
      </c>
      <c r="P155" s="1887">
        <v>0</v>
      </c>
      <c r="Q155" s="1887">
        <v>0</v>
      </c>
      <c r="R155" s="1887">
        <v>0</v>
      </c>
      <c r="S155" s="1887">
        <v>0</v>
      </c>
      <c r="T155" s="1907"/>
      <c r="U155" s="758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</row>
    <row r="156" spans="1:170" s="220" customFormat="1">
      <c r="A156" s="2024"/>
      <c r="B156" s="1904" t="s">
        <v>1606</v>
      </c>
      <c r="C156" s="1880"/>
      <c r="D156" s="1881"/>
      <c r="E156" s="1880"/>
      <c r="F156" s="516">
        <f t="shared" si="31"/>
        <v>1900000000</v>
      </c>
      <c r="G156" s="1892"/>
      <c r="H156" s="1887">
        <v>0</v>
      </c>
      <c r="I156" s="1888">
        <v>0</v>
      </c>
      <c r="J156" s="1887">
        <v>0</v>
      </c>
      <c r="K156" s="1887">
        <v>1900000000</v>
      </c>
      <c r="L156" s="1887">
        <v>0</v>
      </c>
      <c r="M156" s="1887">
        <v>0</v>
      </c>
      <c r="N156" s="1887">
        <v>0</v>
      </c>
      <c r="O156" s="1887">
        <v>0</v>
      </c>
      <c r="P156" s="1887">
        <v>0</v>
      </c>
      <c r="Q156" s="1887">
        <v>0</v>
      </c>
      <c r="R156" s="1887">
        <v>0</v>
      </c>
      <c r="S156" s="1887">
        <v>0</v>
      </c>
      <c r="T156" s="1907"/>
      <c r="U156" s="758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</row>
    <row r="157" spans="1:170" s="220" customFormat="1">
      <c r="A157" s="2024"/>
      <c r="B157" s="1904" t="s">
        <v>1607</v>
      </c>
      <c r="C157" s="1880"/>
      <c r="D157" s="1881"/>
      <c r="E157" s="1880"/>
      <c r="F157" s="516">
        <f t="shared" si="31"/>
        <v>550000000</v>
      </c>
      <c r="G157" s="1892"/>
      <c r="H157" s="1887">
        <v>0</v>
      </c>
      <c r="I157" s="1888">
        <v>0</v>
      </c>
      <c r="J157" s="1887">
        <v>0</v>
      </c>
      <c r="K157" s="1887">
        <v>550000000</v>
      </c>
      <c r="L157" s="1887">
        <v>0</v>
      </c>
      <c r="M157" s="1887">
        <v>0</v>
      </c>
      <c r="N157" s="1887">
        <v>0</v>
      </c>
      <c r="O157" s="1887">
        <v>0</v>
      </c>
      <c r="P157" s="1887">
        <v>0</v>
      </c>
      <c r="Q157" s="1887">
        <v>0</v>
      </c>
      <c r="R157" s="1887">
        <v>0</v>
      </c>
      <c r="S157" s="1887">
        <v>0</v>
      </c>
      <c r="T157" s="1907"/>
      <c r="U157" s="758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</row>
    <row r="158" spans="1:170" s="220" customFormat="1">
      <c r="A158" s="2024"/>
      <c r="B158" s="1904" t="s">
        <v>1608</v>
      </c>
      <c r="C158" s="1880"/>
      <c r="D158" s="1881"/>
      <c r="E158" s="1880"/>
      <c r="F158" s="516">
        <f t="shared" si="31"/>
        <v>1900000000</v>
      </c>
      <c r="G158" s="1892"/>
      <c r="H158" s="1887">
        <v>0</v>
      </c>
      <c r="I158" s="1888">
        <v>1900000000</v>
      </c>
      <c r="J158" s="1887">
        <v>0</v>
      </c>
      <c r="K158" s="1887">
        <v>0</v>
      </c>
      <c r="L158" s="1887">
        <v>0</v>
      </c>
      <c r="M158" s="1887">
        <v>0</v>
      </c>
      <c r="N158" s="1887">
        <v>0</v>
      </c>
      <c r="O158" s="1887">
        <v>0</v>
      </c>
      <c r="P158" s="1887">
        <v>0</v>
      </c>
      <c r="Q158" s="1887">
        <v>0</v>
      </c>
      <c r="R158" s="1887">
        <v>0</v>
      </c>
      <c r="S158" s="1887">
        <v>0</v>
      </c>
      <c r="T158" s="1907"/>
      <c r="U158" s="758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</row>
    <row r="159" spans="1:170" s="220" customFormat="1">
      <c r="A159" s="2024"/>
      <c r="B159" s="1904" t="s">
        <v>1609</v>
      </c>
      <c r="C159" s="1880"/>
      <c r="D159" s="1881"/>
      <c r="E159" s="1880"/>
      <c r="F159" s="516">
        <f t="shared" si="31"/>
        <v>450000000</v>
      </c>
      <c r="G159" s="1892"/>
      <c r="H159" s="1887">
        <v>0</v>
      </c>
      <c r="I159" s="1888">
        <v>0</v>
      </c>
      <c r="J159" s="1887">
        <v>0</v>
      </c>
      <c r="K159" s="1887">
        <v>0</v>
      </c>
      <c r="L159" s="1887">
        <v>450000000</v>
      </c>
      <c r="M159" s="1887">
        <v>0</v>
      </c>
      <c r="N159" s="1887">
        <v>0</v>
      </c>
      <c r="O159" s="1887">
        <v>0</v>
      </c>
      <c r="P159" s="1887">
        <v>0</v>
      </c>
      <c r="Q159" s="1887">
        <v>0</v>
      </c>
      <c r="R159" s="1887">
        <v>0</v>
      </c>
      <c r="S159" s="1887">
        <v>0</v>
      </c>
      <c r="T159" s="1907"/>
      <c r="U159" s="758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</row>
    <row r="160" spans="1:170" s="220" customFormat="1">
      <c r="A160" s="2024"/>
      <c r="B160" s="1904" t="s">
        <v>1610</v>
      </c>
      <c r="C160" s="1880"/>
      <c r="D160" s="1881"/>
      <c r="E160" s="1880"/>
      <c r="F160" s="516">
        <f t="shared" si="31"/>
        <v>0</v>
      </c>
      <c r="G160" s="1892"/>
      <c r="H160" s="1887">
        <v>0</v>
      </c>
      <c r="I160" s="1888">
        <v>0</v>
      </c>
      <c r="J160" s="1887">
        <v>0</v>
      </c>
      <c r="K160" s="1887">
        <v>0</v>
      </c>
      <c r="L160" s="1887">
        <v>0</v>
      </c>
      <c r="M160" s="1887">
        <v>0</v>
      </c>
      <c r="N160" s="1887">
        <v>0</v>
      </c>
      <c r="O160" s="1887">
        <v>0</v>
      </c>
      <c r="P160" s="1887">
        <v>0</v>
      </c>
      <c r="Q160" s="1887">
        <v>0</v>
      </c>
      <c r="R160" s="1887">
        <v>0</v>
      </c>
      <c r="S160" s="1887">
        <v>0</v>
      </c>
      <c r="T160" s="1907"/>
      <c r="U160" s="758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</row>
    <row r="161" spans="1:170" s="220" customFormat="1" ht="16.2">
      <c r="A161" s="1895"/>
      <c r="B161" s="1899" t="s">
        <v>915</v>
      </c>
      <c r="C161" s="1900">
        <v>1378398090.4166667</v>
      </c>
      <c r="D161" s="1900">
        <v>2650000000</v>
      </c>
      <c r="E161" s="1900"/>
      <c r="F161" s="1900">
        <f>SUM(F162:F167)</f>
        <v>0</v>
      </c>
      <c r="G161" s="1900"/>
      <c r="H161" s="1884">
        <f>SUM(H162:H167)</f>
        <v>0</v>
      </c>
      <c r="I161" s="1885">
        <f t="shared" ref="I161:S161" si="37">SUM(I162:I167)</f>
        <v>0</v>
      </c>
      <c r="J161" s="1884">
        <f t="shared" si="37"/>
        <v>0</v>
      </c>
      <c r="K161" s="1884">
        <f t="shared" si="37"/>
        <v>0</v>
      </c>
      <c r="L161" s="1884">
        <f t="shared" si="37"/>
        <v>0</v>
      </c>
      <c r="M161" s="1884">
        <f t="shared" si="37"/>
        <v>0</v>
      </c>
      <c r="N161" s="1884">
        <f t="shared" si="37"/>
        <v>0</v>
      </c>
      <c r="O161" s="1884">
        <f t="shared" si="37"/>
        <v>0</v>
      </c>
      <c r="P161" s="1884">
        <f t="shared" si="37"/>
        <v>0</v>
      </c>
      <c r="Q161" s="1884">
        <f t="shared" si="37"/>
        <v>0</v>
      </c>
      <c r="R161" s="1884">
        <f t="shared" si="37"/>
        <v>0</v>
      </c>
      <c r="S161" s="1884">
        <f t="shared" si="37"/>
        <v>0</v>
      </c>
      <c r="T161" s="1905"/>
      <c r="U161" s="758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</row>
    <row r="162" spans="1:170" s="220" customFormat="1">
      <c r="A162" s="2024"/>
      <c r="B162" s="1904" t="s">
        <v>1605</v>
      </c>
      <c r="C162" s="1880"/>
      <c r="D162" s="1881"/>
      <c r="E162" s="1880"/>
      <c r="F162" s="516">
        <f t="shared" si="31"/>
        <v>0</v>
      </c>
      <c r="G162" s="1892"/>
      <c r="H162" s="1887">
        <v>0</v>
      </c>
      <c r="I162" s="1888">
        <v>0</v>
      </c>
      <c r="J162" s="1887">
        <v>0</v>
      </c>
      <c r="K162" s="1887">
        <v>0</v>
      </c>
      <c r="L162" s="1887">
        <v>0</v>
      </c>
      <c r="M162" s="1887">
        <v>0</v>
      </c>
      <c r="N162" s="1887">
        <v>0</v>
      </c>
      <c r="O162" s="1887">
        <v>0</v>
      </c>
      <c r="P162" s="1887">
        <v>0</v>
      </c>
      <c r="Q162" s="1887">
        <v>0</v>
      </c>
      <c r="R162" s="1887">
        <v>0</v>
      </c>
      <c r="S162" s="1887">
        <v>0</v>
      </c>
      <c r="T162" s="1907"/>
      <c r="U162" s="758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</row>
    <row r="163" spans="1:170" s="220" customFormat="1">
      <c r="A163" s="2024"/>
      <c r="B163" s="1904" t="s">
        <v>1606</v>
      </c>
      <c r="C163" s="1880"/>
      <c r="D163" s="1881"/>
      <c r="E163" s="1880"/>
      <c r="F163" s="516">
        <f t="shared" si="31"/>
        <v>0</v>
      </c>
      <c r="G163" s="1892"/>
      <c r="H163" s="1887">
        <v>0</v>
      </c>
      <c r="I163" s="1888">
        <v>0</v>
      </c>
      <c r="J163" s="1887">
        <v>0</v>
      </c>
      <c r="K163" s="1887">
        <v>0</v>
      </c>
      <c r="L163" s="1887">
        <v>0</v>
      </c>
      <c r="M163" s="1887">
        <v>0</v>
      </c>
      <c r="N163" s="1887">
        <v>0</v>
      </c>
      <c r="O163" s="1887">
        <v>0</v>
      </c>
      <c r="P163" s="1887">
        <v>0</v>
      </c>
      <c r="Q163" s="1887">
        <v>0</v>
      </c>
      <c r="R163" s="1887">
        <v>0</v>
      </c>
      <c r="S163" s="1887">
        <v>0</v>
      </c>
      <c r="T163" s="1907"/>
      <c r="U163" s="758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</row>
    <row r="164" spans="1:170" s="220" customFormat="1">
      <c r="A164" s="2024"/>
      <c r="B164" s="1904" t="s">
        <v>1607</v>
      </c>
      <c r="C164" s="1880"/>
      <c r="D164" s="1881"/>
      <c r="E164" s="1880"/>
      <c r="F164" s="516">
        <f t="shared" si="31"/>
        <v>0</v>
      </c>
      <c r="G164" s="1892"/>
      <c r="H164" s="1887">
        <v>0</v>
      </c>
      <c r="I164" s="1888">
        <v>0</v>
      </c>
      <c r="J164" s="1887">
        <v>0</v>
      </c>
      <c r="K164" s="1887">
        <v>0</v>
      </c>
      <c r="L164" s="1887">
        <v>0</v>
      </c>
      <c r="M164" s="1887">
        <v>0</v>
      </c>
      <c r="N164" s="1887">
        <v>0</v>
      </c>
      <c r="O164" s="1887">
        <v>0</v>
      </c>
      <c r="P164" s="1887">
        <v>0</v>
      </c>
      <c r="Q164" s="1887">
        <v>0</v>
      </c>
      <c r="R164" s="1887">
        <v>0</v>
      </c>
      <c r="S164" s="1887">
        <v>0</v>
      </c>
      <c r="T164" s="1907"/>
      <c r="U164" s="758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</row>
    <row r="165" spans="1:170" s="220" customFormat="1">
      <c r="A165" s="2024"/>
      <c r="B165" s="1904" t="s">
        <v>1608</v>
      </c>
      <c r="C165" s="1880"/>
      <c r="D165" s="1881"/>
      <c r="E165" s="1880"/>
      <c r="F165" s="516">
        <f t="shared" si="31"/>
        <v>0</v>
      </c>
      <c r="G165" s="1892"/>
      <c r="H165" s="1887">
        <v>0</v>
      </c>
      <c r="I165" s="1888">
        <v>0</v>
      </c>
      <c r="J165" s="1887">
        <v>0</v>
      </c>
      <c r="K165" s="1887">
        <v>0</v>
      </c>
      <c r="L165" s="1887">
        <v>0</v>
      </c>
      <c r="M165" s="1887">
        <v>0</v>
      </c>
      <c r="N165" s="1887">
        <v>0</v>
      </c>
      <c r="O165" s="1887">
        <v>0</v>
      </c>
      <c r="P165" s="1887">
        <v>0</v>
      </c>
      <c r="Q165" s="1887">
        <v>0</v>
      </c>
      <c r="R165" s="1887">
        <v>0</v>
      </c>
      <c r="S165" s="1887">
        <v>0</v>
      </c>
      <c r="T165" s="1907"/>
      <c r="U165" s="758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</row>
    <row r="166" spans="1:170" s="220" customFormat="1">
      <c r="A166" s="2024"/>
      <c r="B166" s="1904" t="s">
        <v>1609</v>
      </c>
      <c r="C166" s="1880"/>
      <c r="D166" s="1881"/>
      <c r="E166" s="1880"/>
      <c r="F166" s="516">
        <f t="shared" si="31"/>
        <v>0</v>
      </c>
      <c r="G166" s="1892"/>
      <c r="H166" s="1887">
        <v>0</v>
      </c>
      <c r="I166" s="1888">
        <v>0</v>
      </c>
      <c r="J166" s="1887">
        <v>0</v>
      </c>
      <c r="K166" s="1887">
        <v>0</v>
      </c>
      <c r="L166" s="1887">
        <v>0</v>
      </c>
      <c r="M166" s="1887">
        <v>0</v>
      </c>
      <c r="N166" s="1887">
        <v>0</v>
      </c>
      <c r="O166" s="1887">
        <v>0</v>
      </c>
      <c r="P166" s="1887">
        <v>0</v>
      </c>
      <c r="Q166" s="1887">
        <v>0</v>
      </c>
      <c r="R166" s="1887">
        <v>0</v>
      </c>
      <c r="S166" s="1887">
        <v>0</v>
      </c>
      <c r="T166" s="1907"/>
      <c r="U166" s="758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</row>
    <row r="167" spans="1:170" s="5" customFormat="1">
      <c r="A167" s="2024"/>
      <c r="B167" s="1904" t="s">
        <v>1610</v>
      </c>
      <c r="C167" s="1880"/>
      <c r="D167" s="1881"/>
      <c r="E167" s="1880"/>
      <c r="F167" s="516">
        <f t="shared" si="31"/>
        <v>0</v>
      </c>
      <c r="G167" s="1892"/>
      <c r="H167" s="1887">
        <v>0</v>
      </c>
      <c r="I167" s="1888">
        <v>0</v>
      </c>
      <c r="J167" s="1887">
        <v>0</v>
      </c>
      <c r="K167" s="1887">
        <v>0</v>
      </c>
      <c r="L167" s="1887">
        <v>0</v>
      </c>
      <c r="M167" s="1887">
        <v>0</v>
      </c>
      <c r="N167" s="1887">
        <v>0</v>
      </c>
      <c r="O167" s="1887">
        <v>0</v>
      </c>
      <c r="P167" s="1887">
        <v>0</v>
      </c>
      <c r="Q167" s="1887">
        <v>0</v>
      </c>
      <c r="R167" s="1887">
        <v>0</v>
      </c>
      <c r="S167" s="1887">
        <v>0</v>
      </c>
      <c r="T167" s="1907"/>
      <c r="U167" s="758"/>
    </row>
    <row r="168" spans="1:170" s="5" customFormat="1" ht="16.2">
      <c r="A168" s="1895"/>
      <c r="B168" s="1899" t="s">
        <v>837</v>
      </c>
      <c r="C168" s="1900"/>
      <c r="D168" s="1900">
        <v>0</v>
      </c>
      <c r="E168" s="1900"/>
      <c r="F168" s="1900">
        <f>SUM(F169:F174)</f>
        <v>0</v>
      </c>
      <c r="G168" s="1900"/>
      <c r="H168" s="1884">
        <f>SUM(H169:H174)</f>
        <v>0</v>
      </c>
      <c r="I168" s="1885">
        <f t="shared" ref="I168:S168" si="38">SUM(I169:I174)</f>
        <v>0</v>
      </c>
      <c r="J168" s="1884">
        <f t="shared" si="38"/>
        <v>0</v>
      </c>
      <c r="K168" s="1884">
        <f t="shared" si="38"/>
        <v>0</v>
      </c>
      <c r="L168" s="1884">
        <f t="shared" si="38"/>
        <v>0</v>
      </c>
      <c r="M168" s="1884">
        <f t="shared" si="38"/>
        <v>0</v>
      </c>
      <c r="N168" s="1884">
        <f t="shared" si="38"/>
        <v>0</v>
      </c>
      <c r="O168" s="1884">
        <f t="shared" si="38"/>
        <v>0</v>
      </c>
      <c r="P168" s="1884">
        <f t="shared" si="38"/>
        <v>0</v>
      </c>
      <c r="Q168" s="1884">
        <f t="shared" si="38"/>
        <v>0</v>
      </c>
      <c r="R168" s="1887">
        <v>0</v>
      </c>
      <c r="S168" s="1884">
        <f t="shared" si="38"/>
        <v>0</v>
      </c>
      <c r="T168" s="1906"/>
      <c r="U168" s="758"/>
    </row>
    <row r="169" spans="1:170" s="5" customFormat="1">
      <c r="A169" s="2024"/>
      <c r="B169" s="1904" t="s">
        <v>1605</v>
      </c>
      <c r="C169" s="1880"/>
      <c r="D169" s="1881"/>
      <c r="E169" s="1880"/>
      <c r="F169" s="516">
        <f t="shared" si="31"/>
        <v>0</v>
      </c>
      <c r="G169" s="1892"/>
      <c r="H169" s="1887">
        <v>0</v>
      </c>
      <c r="I169" s="1888">
        <v>0</v>
      </c>
      <c r="J169" s="1887">
        <v>0</v>
      </c>
      <c r="K169" s="1887">
        <v>0</v>
      </c>
      <c r="L169" s="1887">
        <v>0</v>
      </c>
      <c r="M169" s="1887">
        <v>0</v>
      </c>
      <c r="N169" s="1887">
        <v>0</v>
      </c>
      <c r="O169" s="1887">
        <v>0</v>
      </c>
      <c r="P169" s="1887">
        <v>0</v>
      </c>
      <c r="Q169" s="1887">
        <v>0</v>
      </c>
      <c r="R169" s="1887">
        <v>0</v>
      </c>
      <c r="S169" s="1887">
        <v>0</v>
      </c>
      <c r="T169" s="1907"/>
      <c r="U169" s="758"/>
    </row>
    <row r="170" spans="1:170" s="5" customFormat="1">
      <c r="A170" s="2024"/>
      <c r="B170" s="1904" t="s">
        <v>1606</v>
      </c>
      <c r="C170" s="1880"/>
      <c r="D170" s="1881"/>
      <c r="E170" s="1880"/>
      <c r="F170" s="516">
        <f t="shared" si="31"/>
        <v>0</v>
      </c>
      <c r="G170" s="1892"/>
      <c r="H170" s="1887">
        <v>0</v>
      </c>
      <c r="I170" s="1888">
        <v>0</v>
      </c>
      <c r="J170" s="1887">
        <v>0</v>
      </c>
      <c r="K170" s="1887">
        <v>0</v>
      </c>
      <c r="L170" s="1887">
        <v>0</v>
      </c>
      <c r="M170" s="1887">
        <v>0</v>
      </c>
      <c r="N170" s="1887">
        <v>0</v>
      </c>
      <c r="O170" s="1887">
        <v>0</v>
      </c>
      <c r="P170" s="1887">
        <v>0</v>
      </c>
      <c r="Q170" s="1887">
        <v>0</v>
      </c>
      <c r="R170" s="1887">
        <v>0</v>
      </c>
      <c r="S170" s="1887">
        <v>0</v>
      </c>
      <c r="T170" s="1907"/>
      <c r="U170" s="758"/>
    </row>
    <row r="171" spans="1:170" s="5" customFormat="1">
      <c r="A171" s="2024"/>
      <c r="B171" s="1904" t="s">
        <v>1607</v>
      </c>
      <c r="C171" s="1880"/>
      <c r="D171" s="1881"/>
      <c r="E171" s="1880"/>
      <c r="F171" s="516">
        <f t="shared" si="31"/>
        <v>0</v>
      </c>
      <c r="G171" s="1892"/>
      <c r="H171" s="1887">
        <v>0</v>
      </c>
      <c r="I171" s="1888">
        <v>0</v>
      </c>
      <c r="J171" s="1887">
        <v>0</v>
      </c>
      <c r="K171" s="1887">
        <v>0</v>
      </c>
      <c r="L171" s="1887">
        <v>0</v>
      </c>
      <c r="M171" s="1887">
        <v>0</v>
      </c>
      <c r="N171" s="1887">
        <v>0</v>
      </c>
      <c r="O171" s="1887">
        <v>0</v>
      </c>
      <c r="P171" s="1887">
        <v>0</v>
      </c>
      <c r="Q171" s="1887">
        <v>0</v>
      </c>
      <c r="R171" s="1887">
        <v>0</v>
      </c>
      <c r="S171" s="1887">
        <v>0</v>
      </c>
      <c r="T171" s="1907"/>
      <c r="U171" s="758"/>
    </row>
    <row r="172" spans="1:170" s="5" customFormat="1">
      <c r="A172" s="2024"/>
      <c r="B172" s="1904" t="s">
        <v>1608</v>
      </c>
      <c r="C172" s="1880"/>
      <c r="D172" s="1881"/>
      <c r="E172" s="1880"/>
      <c r="F172" s="516">
        <f t="shared" si="31"/>
        <v>0</v>
      </c>
      <c r="G172" s="1892"/>
      <c r="H172" s="1887">
        <v>0</v>
      </c>
      <c r="I172" s="1888">
        <v>0</v>
      </c>
      <c r="J172" s="1887">
        <v>0</v>
      </c>
      <c r="K172" s="1887">
        <v>0</v>
      </c>
      <c r="L172" s="1887">
        <v>0</v>
      </c>
      <c r="M172" s="1887">
        <v>0</v>
      </c>
      <c r="N172" s="1887">
        <v>0</v>
      </c>
      <c r="O172" s="1887">
        <v>0</v>
      </c>
      <c r="P172" s="1887">
        <v>0</v>
      </c>
      <c r="Q172" s="1887">
        <v>0</v>
      </c>
      <c r="R172" s="1887">
        <v>0</v>
      </c>
      <c r="S172" s="1887">
        <v>0</v>
      </c>
      <c r="T172" s="1907"/>
      <c r="U172" s="758"/>
    </row>
    <row r="173" spans="1:170" s="5" customFormat="1">
      <c r="A173" s="2024"/>
      <c r="B173" s="1904" t="s">
        <v>1609</v>
      </c>
      <c r="C173" s="1880"/>
      <c r="D173" s="1881"/>
      <c r="E173" s="1880"/>
      <c r="F173" s="516">
        <f t="shared" si="31"/>
        <v>0</v>
      </c>
      <c r="G173" s="1892"/>
      <c r="H173" s="1887">
        <v>0</v>
      </c>
      <c r="I173" s="1888">
        <v>0</v>
      </c>
      <c r="J173" s="1887">
        <v>0</v>
      </c>
      <c r="K173" s="1887">
        <v>0</v>
      </c>
      <c r="L173" s="1887">
        <v>0</v>
      </c>
      <c r="M173" s="1887">
        <v>0</v>
      </c>
      <c r="N173" s="1887">
        <v>0</v>
      </c>
      <c r="O173" s="1887">
        <v>0</v>
      </c>
      <c r="P173" s="1887">
        <v>0</v>
      </c>
      <c r="Q173" s="1887">
        <v>0</v>
      </c>
      <c r="R173" s="1887">
        <v>0</v>
      </c>
      <c r="S173" s="1887">
        <v>0</v>
      </c>
      <c r="T173" s="1907"/>
      <c r="U173" s="758"/>
    </row>
    <row r="174" spans="1:170" s="5" customFormat="1">
      <c r="A174" s="2024"/>
      <c r="B174" s="1904" t="s">
        <v>1610</v>
      </c>
      <c r="C174" s="1880"/>
      <c r="D174" s="1881"/>
      <c r="E174" s="1880"/>
      <c r="F174" s="516">
        <f t="shared" si="31"/>
        <v>0</v>
      </c>
      <c r="G174" s="1892"/>
      <c r="H174" s="1887">
        <v>0</v>
      </c>
      <c r="I174" s="1888">
        <v>0</v>
      </c>
      <c r="J174" s="1887">
        <v>0</v>
      </c>
      <c r="K174" s="1887">
        <v>0</v>
      </c>
      <c r="L174" s="1887">
        <v>0</v>
      </c>
      <c r="M174" s="1887">
        <v>0</v>
      </c>
      <c r="N174" s="1887">
        <v>0</v>
      </c>
      <c r="O174" s="1887">
        <v>0</v>
      </c>
      <c r="P174" s="1887">
        <v>0</v>
      </c>
      <c r="Q174" s="1887">
        <v>0</v>
      </c>
      <c r="R174" s="1887">
        <v>0</v>
      </c>
      <c r="S174" s="1887">
        <v>0</v>
      </c>
      <c r="T174" s="1907"/>
      <c r="U174" s="758"/>
    </row>
    <row r="175" spans="1:170" s="5" customFormat="1">
      <c r="A175" s="2024"/>
      <c r="B175" s="1879" t="s">
        <v>1440</v>
      </c>
      <c r="C175" s="1881"/>
      <c r="D175" s="1881"/>
      <c r="E175" s="1881"/>
      <c r="F175" s="1881"/>
      <c r="G175" s="1892"/>
      <c r="H175" s="1878">
        <f>'[86]2025 TUAN'!H163+'[86]2025 HUNG'!H163+'[86]2025 T-ANH'!H163+'[86]2025 TOAN-LONG'!H163+'[86]2025 KHOA'!H163</f>
        <v>0</v>
      </c>
      <c r="I175" s="1882"/>
      <c r="J175" s="1878"/>
      <c r="K175" s="1878"/>
      <c r="L175" s="1878"/>
      <c r="M175" s="1878"/>
      <c r="N175" s="1878"/>
      <c r="O175" s="1878"/>
      <c r="P175" s="1878"/>
      <c r="Q175" s="1878"/>
      <c r="R175" s="1878"/>
      <c r="S175" s="1878"/>
      <c r="T175" s="1889"/>
      <c r="U175" s="758"/>
    </row>
    <row r="176" spans="1:170" s="5" customFormat="1" ht="16.2">
      <c r="A176" s="1895">
        <v>6</v>
      </c>
      <c r="B176" s="1997" t="s">
        <v>1598</v>
      </c>
      <c r="C176" s="1900">
        <f>C177+C180</f>
        <v>0</v>
      </c>
      <c r="D176" s="1900">
        <f>D177+D180</f>
        <v>625000000</v>
      </c>
      <c r="E176" s="1900">
        <f>E177+E180</f>
        <v>0</v>
      </c>
      <c r="F176" s="1900">
        <f>F177+F180</f>
        <v>10500000000</v>
      </c>
      <c r="G176" s="1901"/>
      <c r="H176" s="1878">
        <f>H177+H180</f>
        <v>0</v>
      </c>
      <c r="I176" s="1882">
        <f>I177+I180</f>
        <v>0</v>
      </c>
      <c r="J176" s="1878">
        <f t="shared" ref="J176:S176" si="39">J177+J180</f>
        <v>0</v>
      </c>
      <c r="K176" s="1878">
        <f t="shared" si="39"/>
        <v>0</v>
      </c>
      <c r="L176" s="1878">
        <f t="shared" si="39"/>
        <v>0</v>
      </c>
      <c r="M176" s="1878">
        <f t="shared" si="39"/>
        <v>0</v>
      </c>
      <c r="N176" s="1878">
        <f t="shared" si="39"/>
        <v>0</v>
      </c>
      <c r="O176" s="1878">
        <f t="shared" si="39"/>
        <v>300000000</v>
      </c>
      <c r="P176" s="1878">
        <f t="shared" si="39"/>
        <v>0</v>
      </c>
      <c r="Q176" s="1878">
        <f t="shared" si="39"/>
        <v>0</v>
      </c>
      <c r="R176" s="1878">
        <f t="shared" si="39"/>
        <v>0</v>
      </c>
      <c r="S176" s="1878">
        <f t="shared" si="39"/>
        <v>0</v>
      </c>
      <c r="T176" s="1906"/>
      <c r="U176" s="758"/>
    </row>
    <row r="177" spans="1:170" s="5" customFormat="1" ht="16.2">
      <c r="A177" s="1895"/>
      <c r="B177" s="1899" t="s">
        <v>998</v>
      </c>
      <c r="C177" s="1900">
        <f>SUM(C178:C179)</f>
        <v>0</v>
      </c>
      <c r="D177" s="1900">
        <f>SUM(D178:D179)</f>
        <v>0</v>
      </c>
      <c r="E177" s="1900">
        <f>SUM(E178:E179)</f>
        <v>0</v>
      </c>
      <c r="F177" s="1900">
        <f>SUM(F178:F179)</f>
        <v>300000000</v>
      </c>
      <c r="G177" s="1901"/>
      <c r="H177" s="1878">
        <f>SUM(H178:H179)</f>
        <v>0</v>
      </c>
      <c r="I177" s="1882">
        <f t="shared" ref="I177:S177" si="40">SUM(I178:I179)</f>
        <v>0</v>
      </c>
      <c r="J177" s="1878">
        <f t="shared" si="40"/>
        <v>0</v>
      </c>
      <c r="K177" s="1878">
        <f t="shared" si="40"/>
        <v>0</v>
      </c>
      <c r="L177" s="1878">
        <f t="shared" si="40"/>
        <v>0</v>
      </c>
      <c r="M177" s="1878">
        <f t="shared" si="40"/>
        <v>0</v>
      </c>
      <c r="N177" s="1878">
        <f t="shared" si="40"/>
        <v>0</v>
      </c>
      <c r="O177" s="1878">
        <f t="shared" si="40"/>
        <v>300000000</v>
      </c>
      <c r="P177" s="1878">
        <f t="shared" si="40"/>
        <v>0</v>
      </c>
      <c r="Q177" s="1878">
        <f t="shared" si="40"/>
        <v>0</v>
      </c>
      <c r="R177" s="1878">
        <f t="shared" si="40"/>
        <v>0</v>
      </c>
      <c r="S177" s="1878">
        <f t="shared" si="40"/>
        <v>0</v>
      </c>
      <c r="T177" s="1906"/>
      <c r="U177" s="758"/>
    </row>
    <row r="178" spans="1:170" s="5" customFormat="1">
      <c r="A178" s="2024"/>
      <c r="B178" s="1879" t="s">
        <v>995</v>
      </c>
      <c r="C178" s="1881"/>
      <c r="D178" s="1881">
        <v>0</v>
      </c>
      <c r="E178" s="1881"/>
      <c r="F178" s="516">
        <f>SUM(H178:S178)</f>
        <v>0</v>
      </c>
      <c r="G178" s="1892"/>
      <c r="H178" s="1878">
        <v>0</v>
      </c>
      <c r="I178" s="1882">
        <v>0</v>
      </c>
      <c r="J178" s="1878">
        <v>0</v>
      </c>
      <c r="K178" s="1878">
        <v>0</v>
      </c>
      <c r="L178" s="1878">
        <v>0</v>
      </c>
      <c r="M178" s="1878">
        <v>0</v>
      </c>
      <c r="N178" s="1878">
        <v>0</v>
      </c>
      <c r="O178" s="1878">
        <v>0</v>
      </c>
      <c r="P178" s="1878">
        <v>0</v>
      </c>
      <c r="Q178" s="1878">
        <v>0</v>
      </c>
      <c r="R178" s="1878">
        <v>0</v>
      </c>
      <c r="S178" s="1878">
        <v>0</v>
      </c>
      <c r="T178" s="1889"/>
      <c r="U178" s="758"/>
    </row>
    <row r="179" spans="1:170" s="5" customFormat="1">
      <c r="A179" s="2024"/>
      <c r="B179" s="1879" t="s">
        <v>996</v>
      </c>
      <c r="C179" s="1881"/>
      <c r="D179" s="1881">
        <v>0</v>
      </c>
      <c r="E179" s="1881"/>
      <c r="F179" s="516">
        <f>SUM(H179:S179)</f>
        <v>300000000</v>
      </c>
      <c r="G179" s="1892"/>
      <c r="H179" s="1878">
        <v>0</v>
      </c>
      <c r="I179" s="1882">
        <v>0</v>
      </c>
      <c r="J179" s="1878">
        <v>0</v>
      </c>
      <c r="K179" s="1878">
        <v>0</v>
      </c>
      <c r="L179" s="1878">
        <v>0</v>
      </c>
      <c r="M179" s="1878">
        <v>0</v>
      </c>
      <c r="N179" s="1878">
        <v>0</v>
      </c>
      <c r="O179" s="1878">
        <v>300000000</v>
      </c>
      <c r="P179" s="1878">
        <v>0</v>
      </c>
      <c r="Q179" s="1878">
        <v>0</v>
      </c>
      <c r="R179" s="1878">
        <v>0</v>
      </c>
      <c r="S179" s="1878">
        <v>0</v>
      </c>
      <c r="T179" s="1889"/>
      <c r="U179" s="758"/>
    </row>
    <row r="180" spans="1:170" s="5" customFormat="1" ht="16.2">
      <c r="A180" s="1895"/>
      <c r="B180" s="1899" t="s">
        <v>426</v>
      </c>
      <c r="C180" s="1900">
        <f>SUM(C181:C188)</f>
        <v>0</v>
      </c>
      <c r="D180" s="1900">
        <f>SUM(D181:D188)</f>
        <v>625000000</v>
      </c>
      <c r="E180" s="1900">
        <f>SUM(E181:E188)</f>
        <v>0</v>
      </c>
      <c r="F180" s="1900">
        <f>SUM(F181:F189)</f>
        <v>10200000000</v>
      </c>
      <c r="G180" s="1901"/>
      <c r="H180" s="1878">
        <f>SUM(H181:H189)</f>
        <v>0</v>
      </c>
      <c r="I180" s="1882">
        <f t="shared" ref="I180:S180" si="41">SUM(I181:I189)</f>
        <v>0</v>
      </c>
      <c r="J180" s="1878">
        <f t="shared" si="41"/>
        <v>0</v>
      </c>
      <c r="K180" s="1878">
        <f t="shared" si="41"/>
        <v>0</v>
      </c>
      <c r="L180" s="1878">
        <f t="shared" si="41"/>
        <v>0</v>
      </c>
      <c r="M180" s="1878">
        <f t="shared" si="41"/>
        <v>0</v>
      </c>
      <c r="N180" s="1878">
        <f t="shared" si="41"/>
        <v>0</v>
      </c>
      <c r="O180" s="1878">
        <f t="shared" si="41"/>
        <v>0</v>
      </c>
      <c r="P180" s="1878">
        <f t="shared" si="41"/>
        <v>0</v>
      </c>
      <c r="Q180" s="1878">
        <f t="shared" si="41"/>
        <v>0</v>
      </c>
      <c r="R180" s="1878">
        <f t="shared" si="41"/>
        <v>0</v>
      </c>
      <c r="S180" s="1878">
        <f t="shared" si="41"/>
        <v>0</v>
      </c>
      <c r="T180" s="1906"/>
      <c r="U180" s="758"/>
    </row>
    <row r="181" spans="1:170" s="5" customFormat="1">
      <c r="A181" s="2024"/>
      <c r="B181" s="1879" t="s">
        <v>909</v>
      </c>
      <c r="C181" s="1881"/>
      <c r="D181" s="1881">
        <v>333333333.33333331</v>
      </c>
      <c r="E181" s="1881"/>
      <c r="F181" s="516">
        <v>800000000</v>
      </c>
      <c r="G181" s="1892"/>
      <c r="H181" s="1887">
        <v>0</v>
      </c>
      <c r="I181" s="1888">
        <v>0</v>
      </c>
      <c r="J181" s="1887">
        <v>0</v>
      </c>
      <c r="K181" s="1887">
        <v>0</v>
      </c>
      <c r="L181" s="1887">
        <v>0</v>
      </c>
      <c r="M181" s="1887">
        <v>0</v>
      </c>
      <c r="N181" s="1887">
        <v>0</v>
      </c>
      <c r="O181" s="1887">
        <v>0</v>
      </c>
      <c r="P181" s="1887">
        <v>0</v>
      </c>
      <c r="Q181" s="1887">
        <v>0</v>
      </c>
      <c r="R181" s="1887">
        <v>0</v>
      </c>
      <c r="S181" s="1887">
        <v>0</v>
      </c>
      <c r="T181" s="1889"/>
      <c r="U181" s="758"/>
    </row>
    <row r="182" spans="1:170" s="5" customFormat="1">
      <c r="A182" s="2024"/>
      <c r="B182" s="1879" t="s">
        <v>910</v>
      </c>
      <c r="C182" s="1881"/>
      <c r="D182" s="1881">
        <v>166666666.66666666</v>
      </c>
      <c r="E182" s="1881"/>
      <c r="F182" s="516">
        <v>4200000000</v>
      </c>
      <c r="G182" s="1892"/>
      <c r="H182" s="1887">
        <v>0</v>
      </c>
      <c r="I182" s="1888">
        <v>0</v>
      </c>
      <c r="J182" s="1887">
        <v>0</v>
      </c>
      <c r="K182" s="1887">
        <v>0</v>
      </c>
      <c r="L182" s="1887">
        <v>0</v>
      </c>
      <c r="M182" s="1887">
        <v>0</v>
      </c>
      <c r="N182" s="1887">
        <v>0</v>
      </c>
      <c r="O182" s="1887">
        <v>0</v>
      </c>
      <c r="P182" s="1887">
        <v>0</v>
      </c>
      <c r="Q182" s="1887">
        <v>0</v>
      </c>
      <c r="R182" s="1887">
        <v>0</v>
      </c>
      <c r="S182" s="1887">
        <v>0</v>
      </c>
      <c r="T182" s="1889"/>
      <c r="U182" s="758"/>
    </row>
    <row r="183" spans="1:170" s="5" customFormat="1">
      <c r="A183" s="2024"/>
      <c r="B183" s="1879" t="s">
        <v>911</v>
      </c>
      <c r="C183" s="1881"/>
      <c r="D183" s="1881">
        <v>125000000</v>
      </c>
      <c r="E183" s="1881"/>
      <c r="F183" s="516">
        <v>4200000000</v>
      </c>
      <c r="G183" s="1892"/>
      <c r="H183" s="1887">
        <v>0</v>
      </c>
      <c r="I183" s="1888">
        <v>0</v>
      </c>
      <c r="J183" s="1887">
        <v>0</v>
      </c>
      <c r="K183" s="1887">
        <v>0</v>
      </c>
      <c r="L183" s="1887">
        <v>0</v>
      </c>
      <c r="M183" s="1887">
        <v>0</v>
      </c>
      <c r="N183" s="1887">
        <v>0</v>
      </c>
      <c r="O183" s="1887">
        <v>0</v>
      </c>
      <c r="P183" s="1887">
        <v>0</v>
      </c>
      <c r="Q183" s="1887">
        <v>0</v>
      </c>
      <c r="R183" s="1887">
        <v>0</v>
      </c>
      <c r="S183" s="1887">
        <v>0</v>
      </c>
      <c r="T183" s="1889"/>
      <c r="U183" s="758"/>
    </row>
    <row r="184" spans="1:170" s="5" customFormat="1">
      <c r="A184" s="2024"/>
      <c r="B184" s="1879" t="s">
        <v>912</v>
      </c>
      <c r="C184" s="1881"/>
      <c r="D184" s="1881">
        <v>0</v>
      </c>
      <c r="E184" s="1881"/>
      <c r="F184" s="516">
        <v>0</v>
      </c>
      <c r="G184" s="1892"/>
      <c r="H184" s="1887">
        <v>0</v>
      </c>
      <c r="I184" s="1888">
        <v>0</v>
      </c>
      <c r="J184" s="1887">
        <v>0</v>
      </c>
      <c r="K184" s="1887">
        <v>0</v>
      </c>
      <c r="L184" s="1887">
        <v>0</v>
      </c>
      <c r="M184" s="1887">
        <v>0</v>
      </c>
      <c r="N184" s="1887">
        <v>0</v>
      </c>
      <c r="O184" s="1887">
        <v>0</v>
      </c>
      <c r="P184" s="1887">
        <v>0</v>
      </c>
      <c r="Q184" s="1887">
        <v>0</v>
      </c>
      <c r="R184" s="1887">
        <v>0</v>
      </c>
      <c r="S184" s="1887">
        <v>0</v>
      </c>
      <c r="T184" s="1889"/>
      <c r="U184" s="758"/>
    </row>
    <row r="185" spans="1:170" s="5" customFormat="1">
      <c r="A185" s="2024"/>
      <c r="B185" s="1879" t="s">
        <v>913</v>
      </c>
      <c r="C185" s="1881"/>
      <c r="D185" s="1881">
        <v>0</v>
      </c>
      <c r="E185" s="1881"/>
      <c r="F185" s="516">
        <v>0</v>
      </c>
      <c r="G185" s="1892"/>
      <c r="H185" s="1887">
        <v>0</v>
      </c>
      <c r="I185" s="1888">
        <v>0</v>
      </c>
      <c r="J185" s="1887">
        <v>0</v>
      </c>
      <c r="K185" s="1887">
        <v>0</v>
      </c>
      <c r="L185" s="1887">
        <v>0</v>
      </c>
      <c r="M185" s="1887">
        <v>0</v>
      </c>
      <c r="N185" s="1887">
        <v>0</v>
      </c>
      <c r="O185" s="1887">
        <v>0</v>
      </c>
      <c r="P185" s="1887">
        <v>0</v>
      </c>
      <c r="Q185" s="1887">
        <v>0</v>
      </c>
      <c r="R185" s="1887">
        <v>0</v>
      </c>
      <c r="S185" s="1887">
        <v>0</v>
      </c>
      <c r="T185" s="1889"/>
      <c r="U185" s="758"/>
    </row>
    <row r="186" spans="1:170" s="5" customFormat="1">
      <c r="A186" s="2024"/>
      <c r="B186" s="1879" t="s">
        <v>914</v>
      </c>
      <c r="C186" s="1881"/>
      <c r="D186" s="1881">
        <v>0</v>
      </c>
      <c r="E186" s="1881"/>
      <c r="F186" s="516">
        <v>0</v>
      </c>
      <c r="G186" s="1892"/>
      <c r="H186" s="1887">
        <v>0</v>
      </c>
      <c r="I186" s="1888">
        <v>0</v>
      </c>
      <c r="J186" s="1887">
        <v>0</v>
      </c>
      <c r="K186" s="1887">
        <v>0</v>
      </c>
      <c r="L186" s="1887">
        <v>0</v>
      </c>
      <c r="M186" s="1887">
        <v>0</v>
      </c>
      <c r="N186" s="1887">
        <v>0</v>
      </c>
      <c r="O186" s="1887">
        <v>0</v>
      </c>
      <c r="P186" s="1887">
        <v>0</v>
      </c>
      <c r="Q186" s="1887">
        <v>0</v>
      </c>
      <c r="R186" s="1887">
        <v>0</v>
      </c>
      <c r="S186" s="1887">
        <v>0</v>
      </c>
      <c r="T186" s="1889"/>
      <c r="U186" s="758"/>
    </row>
    <row r="187" spans="1:170" s="5" customFormat="1">
      <c r="A187" s="2024"/>
      <c r="B187" s="1879" t="s">
        <v>915</v>
      </c>
      <c r="C187" s="1881"/>
      <c r="D187" s="1881">
        <v>0</v>
      </c>
      <c r="E187" s="1881"/>
      <c r="F187" s="516">
        <v>1000000000</v>
      </c>
      <c r="G187" s="1892"/>
      <c r="H187" s="1887">
        <v>0</v>
      </c>
      <c r="I187" s="1888">
        <v>0</v>
      </c>
      <c r="J187" s="1887">
        <v>0</v>
      </c>
      <c r="K187" s="1887">
        <v>0</v>
      </c>
      <c r="L187" s="1887">
        <v>0</v>
      </c>
      <c r="M187" s="1887">
        <v>0</v>
      </c>
      <c r="N187" s="1887">
        <v>0</v>
      </c>
      <c r="O187" s="1887">
        <v>0</v>
      </c>
      <c r="P187" s="1887">
        <v>0</v>
      </c>
      <c r="Q187" s="1887">
        <v>0</v>
      </c>
      <c r="R187" s="1887">
        <v>0</v>
      </c>
      <c r="S187" s="1887">
        <v>0</v>
      </c>
      <c r="T187" s="1889"/>
      <c r="U187" s="758"/>
    </row>
    <row r="188" spans="1:170" s="5" customFormat="1">
      <c r="A188" s="2024"/>
      <c r="B188" s="1879" t="s">
        <v>837</v>
      </c>
      <c r="C188" s="1881"/>
      <c r="D188" s="1881"/>
      <c r="E188" s="1881"/>
      <c r="F188" s="516">
        <v>0</v>
      </c>
      <c r="G188" s="1892"/>
      <c r="H188" s="1887">
        <v>0</v>
      </c>
      <c r="I188" s="1888">
        <v>0</v>
      </c>
      <c r="J188" s="1887">
        <v>0</v>
      </c>
      <c r="K188" s="1887">
        <v>0</v>
      </c>
      <c r="L188" s="1887">
        <v>0</v>
      </c>
      <c r="M188" s="1887">
        <v>0</v>
      </c>
      <c r="N188" s="1887">
        <v>0</v>
      </c>
      <c r="O188" s="1887">
        <v>0</v>
      </c>
      <c r="P188" s="1887">
        <v>0</v>
      </c>
      <c r="Q188" s="1887">
        <v>0</v>
      </c>
      <c r="R188" s="1887">
        <v>0</v>
      </c>
      <c r="S188" s="1887">
        <v>0</v>
      </c>
      <c r="T188" s="1889"/>
      <c r="U188" s="758"/>
    </row>
    <row r="189" spans="1:170" s="5" customFormat="1">
      <c r="A189" s="2024"/>
      <c r="B189" s="1879" t="s">
        <v>1440</v>
      </c>
      <c r="C189" s="1881"/>
      <c r="D189" s="1881"/>
      <c r="E189" s="1881"/>
      <c r="F189" s="516">
        <v>0</v>
      </c>
      <c r="G189" s="1892"/>
      <c r="H189" s="1887">
        <v>0</v>
      </c>
      <c r="I189" s="1888">
        <v>0</v>
      </c>
      <c r="J189" s="1887">
        <v>0</v>
      </c>
      <c r="K189" s="1887">
        <v>0</v>
      </c>
      <c r="L189" s="1887">
        <v>0</v>
      </c>
      <c r="M189" s="1887">
        <v>0</v>
      </c>
      <c r="N189" s="1887">
        <v>0</v>
      </c>
      <c r="O189" s="1887">
        <v>0</v>
      </c>
      <c r="P189" s="1887">
        <v>0</v>
      </c>
      <c r="Q189" s="1887">
        <v>0</v>
      </c>
      <c r="R189" s="1887">
        <v>0</v>
      </c>
      <c r="S189" s="1887">
        <v>0</v>
      </c>
      <c r="T189" s="1889"/>
      <c r="U189" s="758"/>
    </row>
    <row r="190" spans="1:170" s="5" customFormat="1">
      <c r="A190" s="1895">
        <v>7</v>
      </c>
      <c r="B190" s="1895" t="s">
        <v>491</v>
      </c>
      <c r="C190" s="1870">
        <f t="shared" ref="C190:H190" si="42">SUM(C191:C194)</f>
        <v>442008600</v>
      </c>
      <c r="D190" s="1870">
        <f t="shared" si="42"/>
        <v>384000000</v>
      </c>
      <c r="E190" s="1870">
        <f t="shared" si="42"/>
        <v>284964000</v>
      </c>
      <c r="F190" s="1870">
        <f t="shared" si="42"/>
        <v>385000000</v>
      </c>
      <c r="G190" s="1871">
        <f t="shared" si="42"/>
        <v>371000000</v>
      </c>
      <c r="H190" s="1884">
        <f t="shared" si="42"/>
        <v>0</v>
      </c>
      <c r="I190" s="1885">
        <f t="shared" ref="I190:S190" si="43">SUM(I191:I194)</f>
        <v>0</v>
      </c>
      <c r="J190" s="1884">
        <f t="shared" si="43"/>
        <v>100000000</v>
      </c>
      <c r="K190" s="1884">
        <f t="shared" si="43"/>
        <v>0</v>
      </c>
      <c r="L190" s="1884">
        <f t="shared" si="43"/>
        <v>0</v>
      </c>
      <c r="M190" s="1884">
        <f t="shared" si="43"/>
        <v>0</v>
      </c>
      <c r="N190" s="1884">
        <f t="shared" si="43"/>
        <v>65000000</v>
      </c>
      <c r="O190" s="1884">
        <f t="shared" si="43"/>
        <v>0</v>
      </c>
      <c r="P190" s="1884">
        <f t="shared" si="43"/>
        <v>0</v>
      </c>
      <c r="Q190" s="1884">
        <f t="shared" si="43"/>
        <v>150000000</v>
      </c>
      <c r="R190" s="1884">
        <f t="shared" si="43"/>
        <v>70000000</v>
      </c>
      <c r="S190" s="1884">
        <f t="shared" si="43"/>
        <v>0</v>
      </c>
      <c r="T190" s="1889"/>
      <c r="U190" s="758"/>
    </row>
    <row r="191" spans="1:170">
      <c r="A191" s="2024">
        <v>627742</v>
      </c>
      <c r="B191" s="1827" t="s">
        <v>685</v>
      </c>
      <c r="C191" s="1876">
        <v>19119600</v>
      </c>
      <c r="D191" s="84">
        <v>9000000</v>
      </c>
      <c r="E191" s="1875">
        <f>'[82]DK2024 (11.24)'!$W$103</f>
        <v>26259000</v>
      </c>
      <c r="F191" s="516">
        <f t="shared" ref="F191:F198" si="44">SUM(H191:S191)</f>
        <v>35000000</v>
      </c>
      <c r="G191" s="1153">
        <f>F191*60%</f>
        <v>21000000</v>
      </c>
      <c r="H191" s="1887">
        <v>0</v>
      </c>
      <c r="I191" s="1888">
        <v>0</v>
      </c>
      <c r="J191" s="1887">
        <v>0</v>
      </c>
      <c r="K191" s="1887">
        <v>0</v>
      </c>
      <c r="L191" s="1887">
        <v>0</v>
      </c>
      <c r="M191" s="1887">
        <v>0</v>
      </c>
      <c r="N191" s="1887">
        <v>35000000</v>
      </c>
      <c r="O191" s="1887">
        <v>0</v>
      </c>
      <c r="P191" s="1887">
        <v>0</v>
      </c>
      <c r="Q191" s="1887">
        <v>0</v>
      </c>
      <c r="R191" s="1887">
        <v>0</v>
      </c>
      <c r="S191" s="1887">
        <v>0</v>
      </c>
      <c r="T191" s="1889"/>
      <c r="U191" s="758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</row>
    <row r="192" spans="1:170">
      <c r="A192" s="2024">
        <v>627741</v>
      </c>
      <c r="B192" s="1827" t="s">
        <v>730</v>
      </c>
      <c r="C192" s="1876"/>
      <c r="D192" s="1875">
        <v>90000000</v>
      </c>
      <c r="E192" s="1876"/>
      <c r="F192" s="516">
        <f t="shared" si="44"/>
        <v>70000000</v>
      </c>
      <c r="G192" s="1883">
        <f>F192</f>
        <v>70000000</v>
      </c>
      <c r="H192" s="1887">
        <v>0</v>
      </c>
      <c r="I192" s="1888">
        <v>0</v>
      </c>
      <c r="J192" s="1887">
        <v>0</v>
      </c>
      <c r="K192" s="1887">
        <v>0</v>
      </c>
      <c r="L192" s="1887">
        <v>0</v>
      </c>
      <c r="M192" s="1887">
        <v>0</v>
      </c>
      <c r="N192" s="1887">
        <v>0</v>
      </c>
      <c r="O192" s="1887">
        <v>0</v>
      </c>
      <c r="P192" s="1887">
        <v>0</v>
      </c>
      <c r="Q192" s="1887">
        <v>0</v>
      </c>
      <c r="R192" s="1887">
        <v>70000000</v>
      </c>
      <c r="S192" s="1887">
        <v>0</v>
      </c>
      <c r="T192" s="1889"/>
      <c r="U192" s="758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</row>
    <row r="193" spans="1:170" s="185" customFormat="1">
      <c r="A193" s="2024">
        <v>627741</v>
      </c>
      <c r="B193" s="1827" t="s">
        <v>1416</v>
      </c>
      <c r="C193" s="1876"/>
      <c r="D193" s="1875">
        <v>35000000</v>
      </c>
      <c r="E193" s="1876"/>
      <c r="F193" s="516">
        <f t="shared" si="44"/>
        <v>0</v>
      </c>
      <c r="G193" s="1883">
        <f>F193*70%</f>
        <v>0</v>
      </c>
      <c r="H193" s="1887">
        <v>0</v>
      </c>
      <c r="I193" s="1888">
        <v>0</v>
      </c>
      <c r="J193" s="1887">
        <v>0</v>
      </c>
      <c r="K193" s="1887">
        <v>0</v>
      </c>
      <c r="L193" s="1887">
        <v>0</v>
      </c>
      <c r="M193" s="1887">
        <v>0</v>
      </c>
      <c r="N193" s="1887">
        <v>0</v>
      </c>
      <c r="O193" s="1887">
        <v>0</v>
      </c>
      <c r="P193" s="1887">
        <v>0</v>
      </c>
      <c r="Q193" s="1887">
        <v>0</v>
      </c>
      <c r="R193" s="1887">
        <v>0</v>
      </c>
      <c r="S193" s="1887">
        <v>0</v>
      </c>
      <c r="T193" s="1889"/>
      <c r="U193" s="758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</row>
    <row r="194" spans="1:170" s="185" customFormat="1">
      <c r="A194" s="2024">
        <v>627741</v>
      </c>
      <c r="B194" s="1827" t="s">
        <v>686</v>
      </c>
      <c r="C194" s="1876">
        <v>422889000</v>
      </c>
      <c r="D194" s="84">
        <v>250000000</v>
      </c>
      <c r="E194" s="1876">
        <f>'[82]DK2024 (11.24)'!$W$105+'[82]DK2024 (11.24)'!$W$106</f>
        <v>258705000</v>
      </c>
      <c r="F194" s="516">
        <f t="shared" si="44"/>
        <v>280000000</v>
      </c>
      <c r="G194" s="1153">
        <f>F194</f>
        <v>280000000</v>
      </c>
      <c r="H194" s="1887">
        <v>0</v>
      </c>
      <c r="I194" s="1888">
        <v>0</v>
      </c>
      <c r="J194" s="1887">
        <v>100000000</v>
      </c>
      <c r="K194" s="1887">
        <v>0</v>
      </c>
      <c r="L194" s="1887">
        <v>0</v>
      </c>
      <c r="M194" s="1887">
        <v>0</v>
      </c>
      <c r="N194" s="1887">
        <v>30000000</v>
      </c>
      <c r="O194" s="1887">
        <v>0</v>
      </c>
      <c r="P194" s="1887">
        <v>0</v>
      </c>
      <c r="Q194" s="1887">
        <v>150000000</v>
      </c>
      <c r="R194" s="1887">
        <v>0</v>
      </c>
      <c r="S194" s="1887">
        <v>0</v>
      </c>
      <c r="T194" s="1889"/>
      <c r="U194" s="758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</row>
    <row r="195" spans="1:170" s="220" customFormat="1">
      <c r="A195" s="1895">
        <v>8</v>
      </c>
      <c r="B195" s="1895" t="s">
        <v>430</v>
      </c>
      <c r="C195" s="1870">
        <f t="shared" ref="C195:H195" si="45">SUM(C196:C199)</f>
        <v>199970151</v>
      </c>
      <c r="D195" s="1870">
        <f t="shared" si="45"/>
        <v>432000000</v>
      </c>
      <c r="E195" s="1870">
        <f t="shared" si="45"/>
        <v>165288562</v>
      </c>
      <c r="F195" s="1870">
        <f t="shared" si="45"/>
        <v>293000000</v>
      </c>
      <c r="G195" s="1871">
        <f t="shared" si="45"/>
        <v>282200000</v>
      </c>
      <c r="H195" s="1884">
        <f t="shared" si="45"/>
        <v>0</v>
      </c>
      <c r="I195" s="1885">
        <f t="shared" ref="I195:S195" si="46">SUM(I196:I199)</f>
        <v>15000000</v>
      </c>
      <c r="J195" s="1884">
        <f t="shared" si="46"/>
        <v>17000000</v>
      </c>
      <c r="K195" s="1884">
        <f t="shared" si="46"/>
        <v>27000000</v>
      </c>
      <c r="L195" s="1884">
        <f t="shared" si="46"/>
        <v>42000000</v>
      </c>
      <c r="M195" s="1884">
        <f t="shared" si="46"/>
        <v>31000000</v>
      </c>
      <c r="N195" s="1884">
        <f t="shared" si="46"/>
        <v>0</v>
      </c>
      <c r="O195" s="1884">
        <f t="shared" si="46"/>
        <v>54000000</v>
      </c>
      <c r="P195" s="1884">
        <f t="shared" si="46"/>
        <v>0</v>
      </c>
      <c r="Q195" s="1884">
        <f t="shared" si="46"/>
        <v>33000000</v>
      </c>
      <c r="R195" s="1884">
        <f t="shared" si="46"/>
        <v>74000000</v>
      </c>
      <c r="S195" s="1884">
        <f t="shared" si="46"/>
        <v>0</v>
      </c>
      <c r="T195" s="1889"/>
      <c r="U195" s="758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</row>
    <row r="196" spans="1:170" s="185" customFormat="1">
      <c r="A196" s="2024">
        <v>627752</v>
      </c>
      <c r="B196" s="1827" t="s">
        <v>685</v>
      </c>
      <c r="C196" s="84">
        <v>3629548</v>
      </c>
      <c r="D196" s="84">
        <v>27000000</v>
      </c>
      <c r="E196" s="1875">
        <f>'[82]DK2024 (11.24)'!$W$108</f>
        <v>15299433</v>
      </c>
      <c r="F196" s="516">
        <f t="shared" si="44"/>
        <v>27000000</v>
      </c>
      <c r="G196" s="1153">
        <f>F196*60%</f>
        <v>16200000</v>
      </c>
      <c r="H196" s="1878">
        <v>0</v>
      </c>
      <c r="I196" s="1882">
        <v>0</v>
      </c>
      <c r="J196" s="1878">
        <v>0</v>
      </c>
      <c r="K196" s="1878">
        <v>0</v>
      </c>
      <c r="L196" s="1878">
        <v>0</v>
      </c>
      <c r="M196" s="1878">
        <v>0</v>
      </c>
      <c r="N196" s="1878">
        <v>0</v>
      </c>
      <c r="O196" s="1878">
        <v>27000000</v>
      </c>
      <c r="P196" s="1878">
        <v>0</v>
      </c>
      <c r="Q196" s="1878">
        <v>0</v>
      </c>
      <c r="R196" s="1878">
        <v>0</v>
      </c>
      <c r="S196" s="1878">
        <v>0</v>
      </c>
      <c r="T196" s="1889"/>
      <c r="U196" s="758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</row>
    <row r="197" spans="1:170" s="185" customFormat="1">
      <c r="A197" s="2024">
        <v>627751</v>
      </c>
      <c r="B197" s="1827" t="s">
        <v>730</v>
      </c>
      <c r="C197" s="84"/>
      <c r="D197" s="84">
        <v>90000000</v>
      </c>
      <c r="E197" s="84"/>
      <c r="F197" s="516">
        <f t="shared" si="44"/>
        <v>50000000</v>
      </c>
      <c r="G197" s="1153">
        <f>F197</f>
        <v>50000000</v>
      </c>
      <c r="H197" s="1878">
        <v>0</v>
      </c>
      <c r="I197" s="1882">
        <v>0</v>
      </c>
      <c r="J197" s="1878">
        <v>0</v>
      </c>
      <c r="K197" s="1878">
        <v>0</v>
      </c>
      <c r="L197" s="1878">
        <v>0</v>
      </c>
      <c r="M197" s="1878">
        <v>0</v>
      </c>
      <c r="N197" s="1878">
        <v>0</v>
      </c>
      <c r="O197" s="1878">
        <v>0</v>
      </c>
      <c r="P197" s="1878">
        <v>0</v>
      </c>
      <c r="Q197" s="1878">
        <v>0</v>
      </c>
      <c r="R197" s="1878">
        <v>50000000</v>
      </c>
      <c r="S197" s="1878">
        <v>0</v>
      </c>
      <c r="T197" s="1889"/>
      <c r="U197" s="758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</row>
    <row r="198" spans="1:170" s="185" customFormat="1">
      <c r="A198" s="2024">
        <v>627751</v>
      </c>
      <c r="B198" s="1827" t="s">
        <v>1416</v>
      </c>
      <c r="C198" s="84"/>
      <c r="D198" s="84">
        <v>35000000</v>
      </c>
      <c r="E198" s="84"/>
      <c r="F198" s="516">
        <f t="shared" si="44"/>
        <v>0</v>
      </c>
      <c r="G198" s="1153">
        <f>F198*70%</f>
        <v>0</v>
      </c>
      <c r="H198" s="1878">
        <v>0</v>
      </c>
      <c r="I198" s="1882">
        <v>0</v>
      </c>
      <c r="J198" s="1878">
        <v>0</v>
      </c>
      <c r="K198" s="1878">
        <v>0</v>
      </c>
      <c r="L198" s="1878">
        <v>0</v>
      </c>
      <c r="M198" s="1878">
        <v>0</v>
      </c>
      <c r="N198" s="1878">
        <v>0</v>
      </c>
      <c r="O198" s="1878">
        <v>0</v>
      </c>
      <c r="P198" s="1878">
        <v>0</v>
      </c>
      <c r="Q198" s="1878">
        <v>0</v>
      </c>
      <c r="R198" s="1878">
        <v>0</v>
      </c>
      <c r="S198" s="1878">
        <v>0</v>
      </c>
      <c r="T198" s="1889"/>
      <c r="U198" s="758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</row>
    <row r="199" spans="1:170" s="185" customFormat="1">
      <c r="A199" s="2024">
        <v>627751</v>
      </c>
      <c r="B199" s="1827" t="s">
        <v>686</v>
      </c>
      <c r="C199" s="84">
        <v>196340603</v>
      </c>
      <c r="D199" s="84">
        <v>280000000</v>
      </c>
      <c r="E199" s="84">
        <f>'[82]DK2024 (11.24)'!$W$110</f>
        <v>149989129</v>
      </c>
      <c r="F199" s="516">
        <f>SUM(H199:S199)</f>
        <v>216000000</v>
      </c>
      <c r="G199" s="1153">
        <f>F199</f>
        <v>216000000</v>
      </c>
      <c r="H199" s="1878">
        <v>0</v>
      </c>
      <c r="I199" s="1882">
        <v>15000000</v>
      </c>
      <c r="J199" s="1878">
        <v>17000000</v>
      </c>
      <c r="K199" s="1878">
        <v>27000000</v>
      </c>
      <c r="L199" s="1878">
        <v>42000000</v>
      </c>
      <c r="M199" s="1878">
        <v>31000000</v>
      </c>
      <c r="N199" s="1878">
        <v>0</v>
      </c>
      <c r="O199" s="1878">
        <v>27000000</v>
      </c>
      <c r="P199" s="1878">
        <v>0</v>
      </c>
      <c r="Q199" s="1878">
        <v>33000000</v>
      </c>
      <c r="R199" s="1878">
        <v>24000000</v>
      </c>
      <c r="S199" s="1878">
        <v>0</v>
      </c>
      <c r="T199" s="1889"/>
      <c r="U199" s="758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</row>
    <row r="200" spans="1:170" s="184" customFormat="1" ht="16.2">
      <c r="A200" s="1895">
        <v>9</v>
      </c>
      <c r="B200" s="1895" t="s">
        <v>1597</v>
      </c>
      <c r="C200" s="2081"/>
      <c r="D200" s="2082"/>
      <c r="E200" s="2081"/>
      <c r="F200" s="1158">
        <f>SUM(H200:S200)</f>
        <v>120000000</v>
      </c>
      <c r="G200" s="2083">
        <f>F200</f>
        <v>120000000</v>
      </c>
      <c r="H200" s="1884">
        <v>10000000</v>
      </c>
      <c r="I200" s="1885">
        <v>10000000</v>
      </c>
      <c r="J200" s="1884">
        <v>10000000</v>
      </c>
      <c r="K200" s="1884">
        <v>10000000</v>
      </c>
      <c r="L200" s="1884">
        <v>10000000</v>
      </c>
      <c r="M200" s="1884">
        <v>10000000</v>
      </c>
      <c r="N200" s="1884">
        <v>10000000</v>
      </c>
      <c r="O200" s="1884">
        <v>10000000</v>
      </c>
      <c r="P200" s="1884">
        <v>10000000</v>
      </c>
      <c r="Q200" s="1884">
        <v>10000000</v>
      </c>
      <c r="R200" s="1884">
        <v>10000000</v>
      </c>
      <c r="S200" s="1884">
        <v>10000000</v>
      </c>
      <c r="T200" s="1889"/>
      <c r="U200" s="758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</row>
    <row r="201" spans="1:170" s="5" customFormat="1" ht="31.2">
      <c r="A201" s="2084">
        <v>10</v>
      </c>
      <c r="B201" s="2085" t="s">
        <v>1695</v>
      </c>
      <c r="C201" s="2086"/>
      <c r="D201" s="2086"/>
      <c r="E201" s="2086"/>
      <c r="F201" s="1158">
        <f>SUM(F202:F213)</f>
        <v>1962049868</v>
      </c>
      <c r="G201" s="1158">
        <f>SUM(G202:G213)</f>
        <v>1902049868</v>
      </c>
      <c r="H201" s="1893">
        <f>SUM(H202:H213)</f>
        <v>0</v>
      </c>
      <c r="I201" s="1894">
        <f>SUM(I202:I213)</f>
        <v>406269868</v>
      </c>
      <c r="J201" s="1893"/>
      <c r="K201" s="1893"/>
      <c r="L201" s="1893"/>
      <c r="M201" s="1893"/>
      <c r="N201" s="1893"/>
      <c r="O201" s="1893">
        <f>SUM(O202:O213)</f>
        <v>839780000</v>
      </c>
      <c r="P201" s="1893"/>
      <c r="Q201" s="1893"/>
      <c r="R201" s="1893">
        <f>SUM(R202:R213)</f>
        <v>537000000</v>
      </c>
      <c r="S201" s="1893"/>
      <c r="T201" s="1889"/>
      <c r="U201" s="758"/>
    </row>
    <row r="202" spans="1:170" s="5" customFormat="1">
      <c r="A202" s="2024">
        <v>627811</v>
      </c>
      <c r="B202" s="2087" t="s">
        <v>995</v>
      </c>
      <c r="C202" s="1881"/>
      <c r="D202" s="1881"/>
      <c r="E202" s="1881"/>
      <c r="F202" s="516">
        <f t="shared" ref="F202:F211" si="47">SUM(H202:S202)</f>
        <v>0</v>
      </c>
      <c r="G202" s="2088">
        <f>F202</f>
        <v>0</v>
      </c>
      <c r="H202" s="1887">
        <v>0</v>
      </c>
      <c r="I202" s="1888">
        <v>0</v>
      </c>
      <c r="J202" s="1887">
        <v>0</v>
      </c>
      <c r="K202" s="1887">
        <v>0</v>
      </c>
      <c r="L202" s="1887">
        <v>0</v>
      </c>
      <c r="M202" s="1887">
        <v>0</v>
      </c>
      <c r="N202" s="1887">
        <v>0</v>
      </c>
      <c r="O202" s="1887">
        <v>0</v>
      </c>
      <c r="P202" s="1887">
        <v>0</v>
      </c>
      <c r="Q202" s="1887">
        <v>0</v>
      </c>
      <c r="R202" s="1887">
        <v>0</v>
      </c>
      <c r="S202" s="1887">
        <v>0</v>
      </c>
      <c r="T202" s="1889"/>
      <c r="U202" s="758"/>
    </row>
    <row r="203" spans="1:170" s="5" customFormat="1">
      <c r="A203" s="2024">
        <v>627811</v>
      </c>
      <c r="B203" s="2089" t="s">
        <v>996</v>
      </c>
      <c r="C203" s="1881"/>
      <c r="D203" s="1881"/>
      <c r="E203" s="1881"/>
      <c r="F203" s="516">
        <f t="shared" si="47"/>
        <v>0</v>
      </c>
      <c r="G203" s="2088">
        <f t="shared" ref="G203:G213" si="48">F203</f>
        <v>0</v>
      </c>
      <c r="H203" s="1887">
        <v>0</v>
      </c>
      <c r="I203" s="1888">
        <v>0</v>
      </c>
      <c r="J203" s="1887">
        <v>0</v>
      </c>
      <c r="K203" s="1887">
        <v>0</v>
      </c>
      <c r="L203" s="1887">
        <v>0</v>
      </c>
      <c r="M203" s="1887">
        <v>0</v>
      </c>
      <c r="N203" s="1887">
        <v>0</v>
      </c>
      <c r="O203" s="1887">
        <v>0</v>
      </c>
      <c r="P203" s="1887">
        <v>0</v>
      </c>
      <c r="Q203" s="1887">
        <v>0</v>
      </c>
      <c r="R203" s="1887">
        <v>0</v>
      </c>
      <c r="S203" s="1887">
        <v>0</v>
      </c>
      <c r="T203" s="1889"/>
      <c r="U203" s="758"/>
    </row>
    <row r="204" spans="1:170" s="5" customFormat="1">
      <c r="A204" s="2024">
        <v>627811</v>
      </c>
      <c r="B204" s="2089" t="s">
        <v>909</v>
      </c>
      <c r="C204" s="1881"/>
      <c r="D204" s="1881"/>
      <c r="E204" s="1881"/>
      <c r="F204" s="516">
        <f>SUM(H204:S204)</f>
        <v>277512467</v>
      </c>
      <c r="G204" s="2088">
        <f t="shared" si="48"/>
        <v>277512467</v>
      </c>
      <c r="H204" s="1887">
        <v>0</v>
      </c>
      <c r="I204" s="1888">
        <v>101567467</v>
      </c>
      <c r="J204" s="1887">
        <v>0</v>
      </c>
      <c r="K204" s="1887">
        <v>0</v>
      </c>
      <c r="L204" s="1887">
        <v>0</v>
      </c>
      <c r="M204" s="1887">
        <v>0</v>
      </c>
      <c r="N204" s="1887">
        <v>0</v>
      </c>
      <c r="O204" s="2328">
        <f>165945000-50000000</f>
        <v>115945000</v>
      </c>
      <c r="P204" s="1887">
        <v>0</v>
      </c>
      <c r="Q204" s="1887">
        <v>0</v>
      </c>
      <c r="R204" s="1887">
        <v>60000000</v>
      </c>
      <c r="S204" s="1887">
        <v>0</v>
      </c>
      <c r="T204" s="1889"/>
      <c r="U204" s="758"/>
    </row>
    <row r="205" spans="1:170" s="5" customFormat="1">
      <c r="A205" s="2024">
        <v>627812</v>
      </c>
      <c r="B205" s="2089" t="s">
        <v>910</v>
      </c>
      <c r="C205" s="1881"/>
      <c r="D205" s="1881"/>
      <c r="E205" s="1881"/>
      <c r="F205" s="516">
        <f>SUM(H205:S205)</f>
        <v>150000000</v>
      </c>
      <c r="G205" s="2088">
        <f>F205*0.6</f>
        <v>90000000</v>
      </c>
      <c r="H205" s="1887">
        <v>0</v>
      </c>
      <c r="I205" s="1888">
        <v>0</v>
      </c>
      <c r="J205" s="1887">
        <v>0</v>
      </c>
      <c r="K205" s="1887">
        <v>0</v>
      </c>
      <c r="L205" s="1887">
        <v>0</v>
      </c>
      <c r="M205" s="1887">
        <v>0</v>
      </c>
      <c r="N205" s="1887">
        <v>0</v>
      </c>
      <c r="O205" s="2328">
        <f>143000000-50000000</f>
        <v>93000000</v>
      </c>
      <c r="P205" s="1887">
        <v>0</v>
      </c>
      <c r="Q205" s="1887">
        <v>0</v>
      </c>
      <c r="R205" s="1887">
        <v>57000000</v>
      </c>
      <c r="S205" s="1887">
        <v>0</v>
      </c>
      <c r="T205" s="1889"/>
      <c r="U205" s="758"/>
    </row>
    <row r="206" spans="1:170" s="5" customFormat="1">
      <c r="A206" s="2024">
        <v>627811</v>
      </c>
      <c r="B206" s="2089" t="s">
        <v>911</v>
      </c>
      <c r="C206" s="1881"/>
      <c r="D206" s="1881"/>
      <c r="E206" s="1881"/>
      <c r="F206" s="516">
        <f t="shared" si="47"/>
        <v>244567467</v>
      </c>
      <c r="G206" s="2088">
        <f t="shared" si="48"/>
        <v>244567467</v>
      </c>
      <c r="H206" s="1887">
        <v>0</v>
      </c>
      <c r="I206" s="1888">
        <v>101567467</v>
      </c>
      <c r="J206" s="1887">
        <v>0</v>
      </c>
      <c r="K206" s="1887">
        <v>0</v>
      </c>
      <c r="L206" s="1887">
        <v>0</v>
      </c>
      <c r="M206" s="1887">
        <v>0</v>
      </c>
      <c r="N206" s="1887">
        <v>0</v>
      </c>
      <c r="O206" s="2328">
        <f>140000000-50000000</f>
        <v>90000000</v>
      </c>
      <c r="P206" s="1887">
        <v>0</v>
      </c>
      <c r="Q206" s="1887">
        <v>0</v>
      </c>
      <c r="R206" s="1887">
        <v>53000000</v>
      </c>
      <c r="S206" s="1887">
        <v>0</v>
      </c>
      <c r="T206" s="1889"/>
      <c r="U206" s="758"/>
    </row>
    <row r="207" spans="1:170" s="5" customFormat="1">
      <c r="A207" s="2024">
        <v>627811</v>
      </c>
      <c r="B207" s="2089" t="s">
        <v>912</v>
      </c>
      <c r="C207" s="1881"/>
      <c r="D207" s="1881"/>
      <c r="E207" s="1881"/>
      <c r="F207" s="516">
        <f t="shared" si="47"/>
        <v>294567467</v>
      </c>
      <c r="G207" s="2088">
        <f t="shared" si="48"/>
        <v>294567467</v>
      </c>
      <c r="H207" s="1887">
        <v>0</v>
      </c>
      <c r="I207" s="1888">
        <v>101567467</v>
      </c>
      <c r="J207" s="1887">
        <v>0</v>
      </c>
      <c r="K207" s="1887">
        <v>0</v>
      </c>
      <c r="L207" s="1887">
        <v>0</v>
      </c>
      <c r="M207" s="1887">
        <v>0</v>
      </c>
      <c r="N207" s="1887">
        <v>0</v>
      </c>
      <c r="O207" s="2328">
        <f>181000000-50000000</f>
        <v>131000000</v>
      </c>
      <c r="P207" s="1887">
        <v>0</v>
      </c>
      <c r="Q207" s="1887">
        <v>0</v>
      </c>
      <c r="R207" s="1887">
        <v>62000000</v>
      </c>
      <c r="S207" s="1887">
        <v>0</v>
      </c>
      <c r="T207" s="1889"/>
      <c r="U207" s="758"/>
    </row>
    <row r="208" spans="1:170" s="5" customFormat="1">
      <c r="A208" s="2024">
        <v>627811</v>
      </c>
      <c r="B208" s="2089" t="s">
        <v>913</v>
      </c>
      <c r="C208" s="1881"/>
      <c r="D208" s="1881"/>
      <c r="E208" s="1881"/>
      <c r="F208" s="516">
        <f t="shared" si="47"/>
        <v>273567467</v>
      </c>
      <c r="G208" s="2088">
        <f t="shared" si="48"/>
        <v>273567467</v>
      </c>
      <c r="H208" s="1887">
        <v>0</v>
      </c>
      <c r="I208" s="1888">
        <v>101567467</v>
      </c>
      <c r="J208" s="1887">
        <v>0</v>
      </c>
      <c r="K208" s="1887">
        <v>0</v>
      </c>
      <c r="L208" s="1887">
        <v>0</v>
      </c>
      <c r="M208" s="1887">
        <v>0</v>
      </c>
      <c r="N208" s="1887">
        <v>0</v>
      </c>
      <c r="O208" s="2328">
        <f>162000000-50000000</f>
        <v>112000000</v>
      </c>
      <c r="P208" s="1887">
        <v>0</v>
      </c>
      <c r="Q208" s="1887">
        <v>0</v>
      </c>
      <c r="R208" s="1887">
        <v>60000000</v>
      </c>
      <c r="S208" s="1887">
        <v>0</v>
      </c>
      <c r="T208" s="1889"/>
      <c r="U208" s="758"/>
    </row>
    <row r="209" spans="1:170" s="5" customFormat="1">
      <c r="A209" s="2024">
        <v>627811</v>
      </c>
      <c r="B209" s="2089" t="s">
        <v>914</v>
      </c>
      <c r="C209" s="1881"/>
      <c r="D209" s="1881"/>
      <c r="E209" s="1881"/>
      <c r="F209" s="516">
        <f t="shared" si="47"/>
        <v>190945000</v>
      </c>
      <c r="G209" s="2088">
        <f t="shared" si="48"/>
        <v>190945000</v>
      </c>
      <c r="H209" s="1887">
        <v>0</v>
      </c>
      <c r="I209" s="1888">
        <v>0</v>
      </c>
      <c r="J209" s="1887">
        <v>0</v>
      </c>
      <c r="K209" s="1887">
        <v>0</v>
      </c>
      <c r="L209" s="1887">
        <v>0</v>
      </c>
      <c r="M209" s="1887">
        <v>0</v>
      </c>
      <c r="N209" s="1887">
        <v>0</v>
      </c>
      <c r="O209" s="2328">
        <f>165945000-50000000</f>
        <v>115945000</v>
      </c>
      <c r="P209" s="1887">
        <v>0</v>
      </c>
      <c r="Q209" s="1887">
        <v>0</v>
      </c>
      <c r="R209" s="1887">
        <v>75000000</v>
      </c>
      <c r="S209" s="1887">
        <v>0</v>
      </c>
      <c r="T209" s="1889"/>
      <c r="U209" s="758"/>
    </row>
    <row r="210" spans="1:170" s="5" customFormat="1">
      <c r="A210" s="2024">
        <v>627811</v>
      </c>
      <c r="B210" s="2089" t="s">
        <v>915</v>
      </c>
      <c r="C210" s="1881"/>
      <c r="D210" s="1881"/>
      <c r="E210" s="1881"/>
      <c r="F210" s="516">
        <f t="shared" si="47"/>
        <v>195945000</v>
      </c>
      <c r="G210" s="2088">
        <f t="shared" si="48"/>
        <v>195945000</v>
      </c>
      <c r="H210" s="1887">
        <v>0</v>
      </c>
      <c r="I210" s="1888">
        <v>0</v>
      </c>
      <c r="J210" s="1887">
        <v>0</v>
      </c>
      <c r="K210" s="1887">
        <v>0</v>
      </c>
      <c r="L210" s="1887">
        <v>0</v>
      </c>
      <c r="M210" s="1887">
        <v>0</v>
      </c>
      <c r="N210" s="1887">
        <v>0</v>
      </c>
      <c r="O210" s="2328">
        <f>165945000-50000000</f>
        <v>115945000</v>
      </c>
      <c r="P210" s="1887">
        <v>0</v>
      </c>
      <c r="Q210" s="1887">
        <v>0</v>
      </c>
      <c r="R210" s="1887">
        <v>80000000</v>
      </c>
      <c r="S210" s="1887">
        <v>0</v>
      </c>
      <c r="T210" s="1889"/>
      <c r="U210" s="758"/>
    </row>
    <row r="211" spans="1:170" s="5" customFormat="1">
      <c r="A211" s="2024">
        <v>627811</v>
      </c>
      <c r="B211" s="2089" t="s">
        <v>837</v>
      </c>
      <c r="C211" s="1881"/>
      <c r="D211" s="1881"/>
      <c r="E211" s="1881"/>
      <c r="F211" s="516">
        <f t="shared" si="47"/>
        <v>155945000</v>
      </c>
      <c r="G211" s="2088">
        <f t="shared" si="48"/>
        <v>155945000</v>
      </c>
      <c r="H211" s="1887">
        <v>0</v>
      </c>
      <c r="I211" s="1888">
        <v>0</v>
      </c>
      <c r="J211" s="1887">
        <v>0</v>
      </c>
      <c r="K211" s="1887">
        <v>0</v>
      </c>
      <c r="L211" s="1887">
        <v>0</v>
      </c>
      <c r="M211" s="1887">
        <v>0</v>
      </c>
      <c r="N211" s="1887">
        <v>0</v>
      </c>
      <c r="O211" s="2328">
        <f>165945000-100000000</f>
        <v>65945000</v>
      </c>
      <c r="P211" s="1887">
        <v>0</v>
      </c>
      <c r="Q211" s="1887">
        <v>0</v>
      </c>
      <c r="R211" s="2328">
        <f>110000000-20000000</f>
        <v>90000000</v>
      </c>
      <c r="S211" s="1887">
        <v>0</v>
      </c>
      <c r="T211" s="1889"/>
      <c r="U211" s="758"/>
    </row>
    <row r="212" spans="1:170" s="5" customFormat="1">
      <c r="A212" s="2024">
        <v>627811</v>
      </c>
      <c r="B212" s="2089" t="s">
        <v>1440</v>
      </c>
      <c r="C212" s="1881"/>
      <c r="D212" s="1881"/>
      <c r="E212" s="1881"/>
      <c r="F212" s="516"/>
      <c r="G212" s="2088">
        <f t="shared" si="48"/>
        <v>0</v>
      </c>
      <c r="H212" s="1887"/>
      <c r="I212" s="1888"/>
      <c r="J212" s="1887"/>
      <c r="K212" s="1887"/>
      <c r="L212" s="1887"/>
      <c r="M212" s="1887"/>
      <c r="N212" s="1887"/>
      <c r="O212" s="1887"/>
      <c r="P212" s="1887"/>
      <c r="Q212" s="1887"/>
      <c r="R212" s="1887"/>
      <c r="S212" s="1887"/>
      <c r="T212" s="1889"/>
      <c r="U212" s="758"/>
    </row>
    <row r="213" spans="1:170" s="5" customFormat="1" ht="16.2">
      <c r="A213" s="2024">
        <v>627811</v>
      </c>
      <c r="B213" s="2089" t="s">
        <v>1705</v>
      </c>
      <c r="C213" s="1881"/>
      <c r="D213" s="1881"/>
      <c r="E213" s="1881"/>
      <c r="F213" s="516">
        <f>SUM(H213:S213)</f>
        <v>179000000</v>
      </c>
      <c r="G213" s="2088">
        <f t="shared" si="48"/>
        <v>179000000</v>
      </c>
      <c r="H213" s="1887"/>
      <c r="I213" s="2090"/>
      <c r="J213" s="2091"/>
      <c r="K213" s="2091"/>
      <c r="L213" s="2091"/>
      <c r="M213" s="2091"/>
      <c r="N213" s="2091"/>
      <c r="O213" s="2092"/>
      <c r="P213" s="2091"/>
      <c r="Q213" s="2091">
        <v>39000000</v>
      </c>
      <c r="R213" s="2091"/>
      <c r="S213" s="2093">
        <v>140000000</v>
      </c>
      <c r="T213" s="2094"/>
      <c r="U213" s="758"/>
    </row>
    <row r="214" spans="1:170" s="801" customFormat="1" ht="13.8">
      <c r="A214" s="2095">
        <v>62786</v>
      </c>
      <c r="B214" s="2096" t="s">
        <v>1354</v>
      </c>
      <c r="C214" s="2097">
        <v>329626000</v>
      </c>
      <c r="D214" s="2097">
        <v>50000000</v>
      </c>
      <c r="E214" s="2097">
        <f>'[82]DK2024 (11.24)'!$W$141</f>
        <v>158900000</v>
      </c>
      <c r="F214" s="2097">
        <f>SUM(H214:S214)</f>
        <v>250000000</v>
      </c>
      <c r="G214" s="2097">
        <f>F214</f>
        <v>250000000</v>
      </c>
      <c r="H214" s="2097"/>
      <c r="I214" s="2098"/>
      <c r="J214" s="2098"/>
      <c r="K214" s="2098"/>
      <c r="L214" s="2098"/>
      <c r="M214" s="2098"/>
      <c r="N214" s="2098"/>
      <c r="O214" s="2098"/>
      <c r="P214" s="2098"/>
      <c r="Q214" s="2098">
        <v>250000000</v>
      </c>
      <c r="R214" s="2098"/>
      <c r="S214" s="2099"/>
      <c r="T214" s="2100"/>
    </row>
    <row r="215" spans="1:170" s="5" customFormat="1" ht="15.6" customHeight="1">
      <c r="A215" s="2433" t="s">
        <v>150</v>
      </c>
      <c r="B215" s="2434"/>
      <c r="C215" s="2079">
        <f t="shared" ref="C215:H215" si="49">C12+C42+C56+C69+C83+C190+C195+C176+C200+C201</f>
        <v>106451231780</v>
      </c>
      <c r="D215" s="2079">
        <f t="shared" si="49"/>
        <v>110297280068.7469</v>
      </c>
      <c r="E215" s="2079">
        <f t="shared" si="49"/>
        <v>105463898964.94547</v>
      </c>
      <c r="F215" s="2079">
        <f>F12+F42+F56+F69+F83+F190+F195+F176+F200+F201</f>
        <v>128084877880.01324</v>
      </c>
      <c r="G215" s="2079">
        <f>G12+G42+G56+G69+G83+G190+G195+G176+G200+G201</f>
        <v>84405202804.689621</v>
      </c>
      <c r="H215" s="2079">
        <f t="shared" si="49"/>
        <v>6782782872.0746155</v>
      </c>
      <c r="I215" s="2079">
        <f t="shared" ref="I215:S215" si="50">I12+I42+I56+I69+I83+I190+I195+I176+I200+I201</f>
        <v>12521980927.654987</v>
      </c>
      <c r="J215" s="2079">
        <f t="shared" si="50"/>
        <v>9478570732.9691505</v>
      </c>
      <c r="K215" s="2079">
        <f t="shared" si="50"/>
        <v>14350267463.014397</v>
      </c>
      <c r="L215" s="2079">
        <f t="shared" si="50"/>
        <v>9637758216.4535122</v>
      </c>
      <c r="M215" s="2079">
        <f t="shared" si="50"/>
        <v>6680690554.2154398</v>
      </c>
      <c r="N215" s="2079">
        <f t="shared" si="50"/>
        <v>6454767496.720583</v>
      </c>
      <c r="O215" s="2079">
        <f t="shared" si="50"/>
        <v>7957838071.3506937</v>
      </c>
      <c r="P215" s="2079">
        <f t="shared" si="50"/>
        <v>7399099086.2739344</v>
      </c>
      <c r="Q215" s="2079">
        <f t="shared" si="50"/>
        <v>13457689054.306654</v>
      </c>
      <c r="R215" s="2079">
        <f t="shared" si="50"/>
        <v>8136745412.1112089</v>
      </c>
      <c r="S215" s="2079">
        <f t="shared" si="50"/>
        <v>7265937317.5444393</v>
      </c>
      <c r="T215" s="2080"/>
      <c r="U215" s="758"/>
    </row>
    <row r="216" spans="1:170">
      <c r="E216" s="18"/>
      <c r="F216" s="1998"/>
      <c r="G216" s="1998">
        <f>G201-'[87]PHONG KTVT'!$G$201</f>
        <v>-450000000</v>
      </c>
      <c r="H216" s="1998"/>
      <c r="I216" s="1998"/>
      <c r="J216" s="1998"/>
      <c r="K216" s="1998"/>
      <c r="L216" s="1998"/>
      <c r="M216" s="1998"/>
      <c r="N216" s="1998"/>
      <c r="O216" s="1998"/>
      <c r="P216" s="1998"/>
      <c r="Q216" s="1998"/>
      <c r="R216" s="1998"/>
      <c r="S216" s="1998"/>
      <c r="T216" s="1998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</row>
    <row r="217" spans="1:170">
      <c r="E217" s="18"/>
      <c r="F217" s="1418"/>
      <c r="G217" s="1418"/>
      <c r="H217" s="1908"/>
      <c r="I217" s="1908"/>
      <c r="J217" s="1908"/>
      <c r="K217" s="1908"/>
      <c r="L217" s="1908"/>
      <c r="M217" s="1908"/>
      <c r="N217" s="1908"/>
      <c r="O217" s="1908">
        <f>O201-'[87]PHONG KTVT'!$O$201</f>
        <v>-450000000</v>
      </c>
      <c r="P217" s="1908"/>
      <c r="Q217" s="1908"/>
      <c r="R217" s="1908"/>
      <c r="S217" s="1908"/>
      <c r="T217" s="7" t="s">
        <v>182</v>
      </c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</row>
    <row r="218" spans="1:170">
      <c r="E218" s="18"/>
      <c r="F218" s="1418"/>
      <c r="G218" s="1418"/>
      <c r="H218" s="1908">
        <f>G201-'[87]PHONG KTVT'!G201</f>
        <v>-450000000</v>
      </c>
      <c r="I218" s="1908"/>
      <c r="J218" s="1908"/>
      <c r="K218" s="1908"/>
      <c r="L218" s="1908"/>
      <c r="M218" s="1908"/>
      <c r="N218" s="1908"/>
      <c r="O218" s="1908"/>
      <c r="P218" s="1908"/>
      <c r="Q218" s="1908"/>
      <c r="R218" s="1908"/>
      <c r="S218" s="1908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</row>
    <row r="219" spans="1:170">
      <c r="B219" s="32"/>
      <c r="E219" s="18"/>
      <c r="F219" s="1418"/>
      <c r="G219" s="1418"/>
      <c r="H219" s="1908">
        <f>G202-'[87]PHONG KTVT'!G202</f>
        <v>0</v>
      </c>
      <c r="I219" s="1908"/>
      <c r="J219" s="1908"/>
      <c r="K219" s="1908"/>
      <c r="L219" s="1908"/>
      <c r="M219" s="1908"/>
      <c r="N219" s="1908"/>
      <c r="O219" s="1908"/>
      <c r="P219" s="1908"/>
      <c r="Q219" s="1908"/>
      <c r="R219" s="1908"/>
      <c r="S219" s="1908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</row>
    <row r="220" spans="1:170" hidden="1">
      <c r="H220" s="1908">
        <f>G203-'[87]PHONG KTVT'!G203</f>
        <v>0</v>
      </c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</row>
    <row r="221" spans="1:170" hidden="1">
      <c r="H221" s="1908">
        <f>G204-'[87]PHONG KTVT'!G204</f>
        <v>-50000000</v>
      </c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</row>
    <row r="222" spans="1:170" hidden="1">
      <c r="H222" s="1908">
        <f>G205-'[87]PHONG KTVT'!G205</f>
        <v>-30000000</v>
      </c>
      <c r="T222" s="7" t="s">
        <v>322</v>
      </c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</row>
    <row r="223" spans="1:170" hidden="1">
      <c r="H223" s="1908">
        <f>G206-'[87]PHONG KTVT'!G206</f>
        <v>-50000000</v>
      </c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</row>
    <row r="224" spans="1:170">
      <c r="E224" s="32"/>
      <c r="F224" s="32"/>
      <c r="G224" s="32"/>
      <c r="H224" s="1908">
        <f>G203-'[87]PHONG KTVT'!G203</f>
        <v>0</v>
      </c>
      <c r="T224" s="32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</row>
    <row r="225" spans="1:170" s="5" customFormat="1" ht="15.75" customHeight="1">
      <c r="A225" s="2360" t="s">
        <v>392</v>
      </c>
      <c r="B225" s="2360"/>
      <c r="C225" s="2429" t="s">
        <v>416</v>
      </c>
      <c r="D225" s="2429"/>
      <c r="E225" s="32"/>
      <c r="F225" s="1159" t="s">
        <v>1993</v>
      </c>
      <c r="G225" s="758"/>
      <c r="H225" s="1908">
        <f>G204-'[87]PHONG KTVT'!G204</f>
        <v>-50000000</v>
      </c>
      <c r="I225" s="758"/>
      <c r="J225" s="758"/>
      <c r="K225" s="758"/>
      <c r="L225" s="758"/>
      <c r="M225" s="758"/>
      <c r="N225" s="758"/>
      <c r="O225" s="758"/>
      <c r="P225" s="758"/>
      <c r="Q225" s="758"/>
      <c r="R225" s="758"/>
      <c r="S225" s="758"/>
      <c r="T225" s="758"/>
    </row>
    <row r="226" spans="1:170">
      <c r="B226" s="11"/>
      <c r="D226" s="32"/>
      <c r="E226" s="32"/>
      <c r="F226" s="32"/>
      <c r="G226" s="32"/>
      <c r="H226" s="1908">
        <f>G205-'[87]PHONG KTVT'!G205</f>
        <v>-30000000</v>
      </c>
      <c r="T226" s="32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</row>
    <row r="227" spans="1:170">
      <c r="B227" s="11"/>
      <c r="D227" s="32"/>
      <c r="E227" s="32"/>
      <c r="F227" s="32"/>
      <c r="G227" s="32"/>
      <c r="H227" s="1908">
        <f>G206-'[87]PHONG KTVT'!G206</f>
        <v>-50000000</v>
      </c>
      <c r="T227" s="32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</row>
    <row r="228" spans="1:170">
      <c r="B228" s="11"/>
      <c r="D228" s="32"/>
      <c r="E228" s="32"/>
      <c r="F228" s="32"/>
      <c r="G228" s="32"/>
      <c r="H228" s="1908">
        <f>G207-'[87]PHONG KTVT'!G207</f>
        <v>-50000000</v>
      </c>
      <c r="T228" s="32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</row>
    <row r="229" spans="1:170" s="5" customFormat="1">
      <c r="A229" s="2360" t="s">
        <v>1812</v>
      </c>
      <c r="B229" s="2360"/>
      <c r="C229" s="2429" t="s">
        <v>857</v>
      </c>
      <c r="D229" s="2429"/>
      <c r="E229" s="32"/>
      <c r="F229" s="758" t="s">
        <v>1696</v>
      </c>
      <c r="G229" s="758"/>
      <c r="H229" s="1908">
        <f>G208-'[87]PHONG KTVT'!G208</f>
        <v>-50000000</v>
      </c>
      <c r="I229" s="758"/>
      <c r="J229" s="758"/>
      <c r="K229" s="758"/>
      <c r="L229" s="758"/>
      <c r="M229" s="758"/>
      <c r="N229" s="758"/>
      <c r="O229" s="758"/>
      <c r="P229" s="758"/>
      <c r="Q229" s="758"/>
      <c r="R229" s="758"/>
      <c r="S229" s="758"/>
      <c r="T229" s="758"/>
    </row>
    <row r="230" spans="1:170">
      <c r="D230" s="32"/>
      <c r="E230" s="32"/>
      <c r="F230" s="32"/>
      <c r="G230" s="32"/>
      <c r="H230" s="1908">
        <f>G209-'[87]PHONG KTVT'!G209</f>
        <v>-50000000</v>
      </c>
      <c r="T230" s="32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</row>
    <row r="231" spans="1:170">
      <c r="D231" s="32"/>
      <c r="E231" s="32"/>
      <c r="F231" s="32"/>
      <c r="G231" s="32"/>
      <c r="H231" s="1908">
        <f>G210-'[87]PHONG KTVT'!G210</f>
        <v>-50000000</v>
      </c>
      <c r="T231" s="32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</row>
    <row r="232" spans="1:170">
      <c r="D232" s="32"/>
      <c r="E232" s="32"/>
      <c r="F232" s="32"/>
      <c r="G232" s="32"/>
      <c r="H232" s="1908">
        <f>G211-'[87]PHONG KTVT'!G211</f>
        <v>-120000000</v>
      </c>
      <c r="T232" s="32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</row>
    <row r="233" spans="1:170">
      <c r="D233" s="32"/>
      <c r="E233" s="32"/>
      <c r="F233" s="32"/>
      <c r="G233" s="32"/>
      <c r="T233" s="32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</row>
    <row r="234" spans="1:170">
      <c r="D234" s="32"/>
      <c r="E234" s="32"/>
      <c r="F234" s="32"/>
      <c r="G234" s="32"/>
      <c r="T234" s="32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</row>
    <row r="235" spans="1:170">
      <c r="D235" s="32"/>
      <c r="E235" s="32"/>
      <c r="F235" s="32"/>
      <c r="G235" s="32"/>
      <c r="T235" s="32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</row>
    <row r="236" spans="1:170">
      <c r="D236" s="32"/>
      <c r="E236" s="32"/>
      <c r="F236" s="32"/>
      <c r="G236" s="32"/>
      <c r="T236" s="32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</row>
    <row r="237" spans="1:170">
      <c r="D237" s="32"/>
      <c r="E237" s="32"/>
      <c r="F237" s="32"/>
      <c r="G237" s="32"/>
      <c r="T237" s="32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</row>
    <row r="238" spans="1:170">
      <c r="D238" s="32"/>
      <c r="E238" s="32"/>
      <c r="F238" s="32"/>
      <c r="G238" s="32"/>
      <c r="T238" s="32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</row>
    <row r="239" spans="1:170">
      <c r="D239" s="32"/>
      <c r="E239" s="32"/>
      <c r="F239" s="32"/>
      <c r="G239" s="32"/>
      <c r="T239" s="32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</row>
    <row r="240" spans="1:170">
      <c r="D240" s="32"/>
      <c r="E240" s="32"/>
      <c r="F240" s="32"/>
      <c r="G240" s="32"/>
      <c r="T240" s="32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</row>
    <row r="241" spans="4:170">
      <c r="D241" s="32"/>
      <c r="E241" s="32"/>
      <c r="F241" s="32"/>
      <c r="G241" s="32"/>
      <c r="T241" s="32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</row>
    <row r="242" spans="4:170">
      <c r="D242" s="32"/>
      <c r="E242" s="32"/>
      <c r="F242" s="32"/>
      <c r="G242" s="32"/>
      <c r="T242" s="32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</row>
    <row r="243" spans="4:170">
      <c r="D243" s="32"/>
      <c r="E243" s="32"/>
      <c r="F243" s="32"/>
      <c r="G243" s="32"/>
      <c r="T243" s="32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</row>
    <row r="244" spans="4:170">
      <c r="D244" s="32"/>
      <c r="E244" s="32"/>
      <c r="F244" s="32"/>
      <c r="G244" s="32"/>
      <c r="T244" s="32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</row>
    <row r="245" spans="4:170">
      <c r="D245" s="32"/>
      <c r="E245" s="32"/>
      <c r="F245" s="32"/>
      <c r="G245" s="32"/>
      <c r="T245" s="32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</row>
    <row r="246" spans="4:170">
      <c r="D246" s="32"/>
      <c r="E246" s="32"/>
      <c r="F246" s="32"/>
      <c r="G246" s="32"/>
      <c r="T246" s="32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</row>
    <row r="247" spans="4:170">
      <c r="D247" s="32"/>
      <c r="E247" s="32"/>
      <c r="F247" s="32"/>
      <c r="G247" s="32"/>
      <c r="T247" s="32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</row>
    <row r="248" spans="4:170">
      <c r="D248" s="32"/>
      <c r="E248" s="32"/>
      <c r="F248" s="32"/>
      <c r="G248" s="32"/>
      <c r="T248" s="32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</row>
    <row r="249" spans="4:170">
      <c r="D249" s="32"/>
      <c r="E249" s="32"/>
      <c r="F249" s="32"/>
      <c r="G249" s="32"/>
      <c r="T249" s="32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</row>
    <row r="250" spans="4:170">
      <c r="D250" s="32"/>
      <c r="E250" s="32"/>
      <c r="F250" s="32"/>
      <c r="G250" s="32"/>
      <c r="T250" s="32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</row>
    <row r="251" spans="4:170">
      <c r="D251" s="32"/>
      <c r="E251" s="32"/>
      <c r="F251" s="32"/>
      <c r="G251" s="32"/>
      <c r="T251" s="32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</row>
    <row r="252" spans="4:170">
      <c r="D252" s="32"/>
      <c r="E252" s="32"/>
      <c r="F252" s="32"/>
      <c r="G252" s="32"/>
      <c r="T252" s="32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</row>
    <row r="253" spans="4:170">
      <c r="D253" s="32"/>
      <c r="E253" s="32"/>
      <c r="F253" s="32"/>
      <c r="G253" s="32"/>
      <c r="T253" s="32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</row>
    <row r="254" spans="4:170">
      <c r="D254" s="32"/>
      <c r="E254" s="32"/>
      <c r="F254" s="32"/>
      <c r="G254" s="32"/>
      <c r="T254" s="32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</row>
    <row r="255" spans="4:170">
      <c r="D255" s="32"/>
      <c r="E255" s="32"/>
      <c r="F255" s="32"/>
      <c r="G255" s="32"/>
      <c r="T255" s="32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</row>
    <row r="256" spans="4:170">
      <c r="D256" s="32"/>
      <c r="E256" s="32"/>
      <c r="F256" s="32"/>
      <c r="G256" s="32"/>
      <c r="T256" s="32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</row>
    <row r="257" spans="4:170">
      <c r="D257" s="32"/>
      <c r="E257" s="32"/>
      <c r="F257" s="32"/>
      <c r="G257" s="32"/>
      <c r="T257" s="32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</row>
    <row r="258" spans="4:170">
      <c r="D258" s="32"/>
      <c r="E258" s="32"/>
      <c r="F258" s="32"/>
      <c r="G258" s="32"/>
      <c r="T258" s="32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</row>
    <row r="259" spans="4:170">
      <c r="D259" s="32"/>
      <c r="E259" s="32"/>
      <c r="F259" s="32"/>
      <c r="G259" s="32"/>
      <c r="T259" s="32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</row>
    <row r="260" spans="4:170">
      <c r="D260" s="32"/>
      <c r="E260" s="32"/>
      <c r="F260" s="32"/>
      <c r="G260" s="32"/>
      <c r="T260" s="32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</row>
    <row r="261" spans="4:170">
      <c r="D261" s="32"/>
      <c r="E261" s="32"/>
      <c r="F261" s="32"/>
      <c r="G261" s="32"/>
      <c r="T261" s="32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</row>
    <row r="262" spans="4:170">
      <c r="D262" s="32"/>
      <c r="E262" s="32"/>
      <c r="F262" s="32"/>
      <c r="G262" s="32"/>
      <c r="T262" s="32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</row>
    <row r="263" spans="4:170">
      <c r="D263" s="32"/>
      <c r="E263" s="32"/>
      <c r="F263" s="32"/>
      <c r="G263" s="32"/>
      <c r="T263" s="32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</row>
    <row r="264" spans="4:170">
      <c r="D264" s="32"/>
      <c r="E264" s="32"/>
      <c r="F264" s="32"/>
      <c r="G264" s="32"/>
      <c r="T264" s="32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</row>
    <row r="265" spans="4:170">
      <c r="D265" s="32"/>
      <c r="E265" s="32"/>
      <c r="F265" s="32"/>
      <c r="G265" s="32"/>
      <c r="T265" s="32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</row>
    <row r="266" spans="4:170">
      <c r="D266" s="32"/>
      <c r="E266" s="32"/>
      <c r="F266" s="32"/>
      <c r="G266" s="32"/>
      <c r="T266" s="32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</row>
    <row r="267" spans="4:170">
      <c r="D267" s="32"/>
      <c r="E267" s="32"/>
      <c r="F267" s="32"/>
      <c r="G267" s="32"/>
      <c r="T267" s="32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</row>
    <row r="268" spans="4:170">
      <c r="D268" s="32"/>
      <c r="E268" s="32"/>
      <c r="F268" s="32"/>
      <c r="G268" s="32"/>
      <c r="T268" s="32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</row>
    <row r="269" spans="4:170">
      <c r="D269" s="32"/>
      <c r="E269" s="32"/>
      <c r="F269" s="32"/>
      <c r="G269" s="32"/>
      <c r="T269" s="32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</row>
    <row r="270" spans="4:170">
      <c r="D270" s="32"/>
      <c r="E270" s="32"/>
      <c r="F270" s="32"/>
      <c r="G270" s="32"/>
      <c r="T270" s="32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</row>
    <row r="271" spans="4:170">
      <c r="D271" s="32"/>
      <c r="E271" s="32"/>
      <c r="F271" s="32"/>
      <c r="G271" s="32"/>
      <c r="T271" s="32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</row>
    <row r="272" spans="4:170">
      <c r="D272" s="32"/>
      <c r="E272" s="32"/>
      <c r="F272" s="32"/>
      <c r="G272" s="32"/>
      <c r="T272" s="32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</row>
    <row r="273" spans="4:170">
      <c r="D273" s="32"/>
      <c r="E273" s="32"/>
      <c r="F273" s="32"/>
      <c r="G273" s="32"/>
      <c r="T273" s="32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</row>
    <row r="274" spans="4:170">
      <c r="D274" s="32"/>
      <c r="E274" s="32"/>
      <c r="F274" s="32"/>
      <c r="G274" s="32"/>
      <c r="T274" s="32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</row>
    <row r="275" spans="4:170">
      <c r="D275" s="32"/>
      <c r="E275" s="32"/>
      <c r="F275" s="32"/>
      <c r="G275" s="32"/>
      <c r="T275" s="32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</row>
    <row r="276" spans="4:170">
      <c r="D276" s="32"/>
      <c r="E276" s="32"/>
      <c r="F276" s="32"/>
      <c r="G276" s="32"/>
      <c r="T276" s="32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</row>
    <row r="277" spans="4:170">
      <c r="D277" s="32"/>
      <c r="E277" s="32"/>
      <c r="F277" s="32"/>
      <c r="G277" s="32"/>
      <c r="T277" s="32"/>
    </row>
    <row r="278" spans="4:170">
      <c r="D278" s="32"/>
      <c r="E278" s="32"/>
      <c r="F278" s="32"/>
      <c r="G278" s="32"/>
      <c r="T278" s="32"/>
    </row>
    <row r="279" spans="4:170">
      <c r="D279" s="32"/>
      <c r="E279" s="32"/>
      <c r="F279" s="32"/>
      <c r="G279" s="32"/>
      <c r="T279" s="32"/>
    </row>
    <row r="280" spans="4:170">
      <c r="D280" s="32"/>
      <c r="E280" s="32"/>
      <c r="F280" s="32"/>
      <c r="G280" s="32"/>
      <c r="T280" s="32"/>
    </row>
    <row r="281" spans="4:170">
      <c r="D281" s="32"/>
      <c r="E281" s="32"/>
      <c r="F281" s="32"/>
      <c r="G281" s="32"/>
      <c r="T281" s="32"/>
    </row>
    <row r="282" spans="4:170">
      <c r="D282" s="32"/>
      <c r="E282" s="32"/>
      <c r="F282" s="32"/>
      <c r="G282" s="32"/>
      <c r="T282" s="32"/>
    </row>
    <row r="283" spans="4:170">
      <c r="D283" s="32"/>
      <c r="E283" s="32"/>
      <c r="F283" s="32"/>
      <c r="G283" s="32"/>
      <c r="T283" s="32"/>
    </row>
    <row r="284" spans="4:170">
      <c r="D284" s="32"/>
      <c r="E284" s="32"/>
      <c r="F284" s="32"/>
      <c r="G284" s="32"/>
      <c r="T284" s="32"/>
    </row>
    <row r="285" spans="4:170">
      <c r="D285" s="32"/>
      <c r="E285" s="32"/>
      <c r="F285" s="32"/>
      <c r="G285" s="32"/>
      <c r="T285" s="32"/>
    </row>
    <row r="286" spans="4:170">
      <c r="D286" s="32"/>
      <c r="E286" s="32"/>
      <c r="F286" s="32"/>
      <c r="G286" s="32"/>
      <c r="T286" s="32"/>
    </row>
    <row r="287" spans="4:170">
      <c r="D287" s="32"/>
      <c r="E287" s="32"/>
      <c r="F287" s="32"/>
      <c r="G287" s="32"/>
      <c r="T287" s="32"/>
    </row>
    <row r="288" spans="4:170">
      <c r="D288" s="32"/>
      <c r="E288" s="32"/>
      <c r="F288" s="32"/>
      <c r="G288" s="32"/>
      <c r="T288" s="32"/>
    </row>
    <row r="289" spans="4:20">
      <c r="D289" s="32"/>
      <c r="E289" s="32"/>
      <c r="F289" s="32"/>
      <c r="G289" s="32"/>
      <c r="T289" s="32"/>
    </row>
    <row r="290" spans="4:20">
      <c r="D290" s="32"/>
      <c r="E290" s="32"/>
      <c r="F290" s="32"/>
      <c r="G290" s="32"/>
      <c r="T290" s="32"/>
    </row>
    <row r="291" spans="4:20">
      <c r="D291" s="32"/>
      <c r="E291" s="32"/>
      <c r="F291" s="32"/>
      <c r="G291" s="32"/>
      <c r="T291" s="32"/>
    </row>
    <row r="292" spans="4:20">
      <c r="D292" s="32"/>
      <c r="E292" s="32"/>
      <c r="F292" s="32"/>
      <c r="G292" s="32"/>
      <c r="T292" s="32"/>
    </row>
    <row r="293" spans="4:20">
      <c r="D293" s="32"/>
      <c r="E293" s="32"/>
      <c r="F293" s="32"/>
      <c r="G293" s="32"/>
      <c r="T293" s="32"/>
    </row>
    <row r="294" spans="4:20">
      <c r="D294" s="32"/>
      <c r="E294" s="32"/>
      <c r="F294" s="32"/>
      <c r="G294" s="32"/>
      <c r="T294" s="32"/>
    </row>
    <row r="295" spans="4:20">
      <c r="D295" s="32"/>
      <c r="E295" s="32"/>
      <c r="F295" s="32"/>
      <c r="G295" s="32"/>
      <c r="T295" s="32"/>
    </row>
    <row r="296" spans="4:20">
      <c r="D296" s="32"/>
      <c r="E296" s="32"/>
      <c r="F296" s="32"/>
      <c r="G296" s="32"/>
      <c r="T296" s="32"/>
    </row>
    <row r="297" spans="4:20">
      <c r="D297" s="32"/>
      <c r="E297" s="32"/>
      <c r="F297" s="32"/>
      <c r="G297" s="32"/>
      <c r="T297" s="32"/>
    </row>
    <row r="298" spans="4:20">
      <c r="D298" s="32"/>
      <c r="E298" s="32"/>
      <c r="F298" s="32"/>
      <c r="G298" s="32"/>
      <c r="T298" s="32"/>
    </row>
    <row r="299" spans="4:20">
      <c r="D299" s="32"/>
      <c r="E299" s="32"/>
      <c r="F299" s="32"/>
      <c r="G299" s="32"/>
      <c r="T299" s="32"/>
    </row>
    <row r="300" spans="4:20">
      <c r="D300" s="32"/>
      <c r="E300" s="32"/>
      <c r="F300" s="32"/>
      <c r="G300" s="32"/>
      <c r="T300" s="32"/>
    </row>
    <row r="301" spans="4:20">
      <c r="D301" s="32"/>
      <c r="E301" s="32"/>
      <c r="F301" s="32"/>
      <c r="G301" s="32"/>
      <c r="T301" s="32"/>
    </row>
    <row r="302" spans="4:20">
      <c r="D302" s="32"/>
      <c r="E302" s="32"/>
      <c r="F302" s="32"/>
      <c r="G302" s="32"/>
      <c r="T302" s="32"/>
    </row>
    <row r="303" spans="4:20">
      <c r="D303" s="32"/>
      <c r="E303" s="32"/>
      <c r="F303" s="32"/>
      <c r="G303" s="32"/>
      <c r="T303" s="32"/>
    </row>
    <row r="304" spans="4:20">
      <c r="D304" s="32"/>
      <c r="E304" s="32"/>
      <c r="F304" s="32"/>
      <c r="G304" s="32"/>
      <c r="T304" s="32"/>
    </row>
    <row r="305" spans="4:20">
      <c r="D305" s="32"/>
      <c r="E305" s="32"/>
      <c r="F305" s="32"/>
      <c r="G305" s="32"/>
      <c r="T305" s="32"/>
    </row>
    <row r="306" spans="4:20">
      <c r="D306" s="32"/>
      <c r="E306" s="32"/>
      <c r="F306" s="32"/>
      <c r="G306" s="32"/>
      <c r="T306" s="32"/>
    </row>
    <row r="307" spans="4:20">
      <c r="D307" s="32"/>
      <c r="E307" s="32"/>
      <c r="F307" s="32"/>
      <c r="G307" s="32"/>
      <c r="T307" s="32"/>
    </row>
    <row r="308" spans="4:20">
      <c r="D308" s="32"/>
      <c r="E308" s="32"/>
      <c r="F308" s="32"/>
      <c r="G308" s="32"/>
      <c r="T308" s="32"/>
    </row>
    <row r="309" spans="4:20">
      <c r="D309" s="32"/>
      <c r="E309" s="32"/>
      <c r="F309" s="32"/>
      <c r="G309" s="32"/>
      <c r="T309" s="32"/>
    </row>
    <row r="310" spans="4:20">
      <c r="D310" s="32"/>
      <c r="E310" s="32"/>
      <c r="F310" s="32"/>
      <c r="G310" s="32"/>
      <c r="T310" s="32"/>
    </row>
    <row r="311" spans="4:20">
      <c r="D311" s="32"/>
      <c r="E311" s="32"/>
      <c r="F311" s="32"/>
      <c r="G311" s="32"/>
      <c r="T311" s="32"/>
    </row>
    <row r="312" spans="4:20">
      <c r="D312" s="32"/>
      <c r="E312" s="32"/>
      <c r="F312" s="32"/>
      <c r="G312" s="32"/>
      <c r="T312" s="32"/>
    </row>
    <row r="313" spans="4:20">
      <c r="D313" s="32"/>
      <c r="E313" s="32"/>
      <c r="F313" s="32"/>
      <c r="G313" s="32"/>
      <c r="T313" s="32"/>
    </row>
    <row r="314" spans="4:20">
      <c r="D314" s="32"/>
      <c r="E314" s="32"/>
      <c r="F314" s="32"/>
      <c r="G314" s="32"/>
      <c r="T314" s="32"/>
    </row>
    <row r="315" spans="4:20">
      <c r="D315" s="32"/>
      <c r="E315" s="32"/>
      <c r="F315" s="32"/>
      <c r="G315" s="32"/>
      <c r="T315" s="32"/>
    </row>
    <row r="316" spans="4:20">
      <c r="D316" s="32"/>
      <c r="E316" s="32"/>
      <c r="F316" s="32"/>
      <c r="G316" s="32"/>
      <c r="T316" s="32"/>
    </row>
    <row r="317" spans="4:20">
      <c r="D317" s="32"/>
      <c r="E317" s="32"/>
      <c r="F317" s="32"/>
      <c r="G317" s="32"/>
      <c r="T317" s="32"/>
    </row>
    <row r="318" spans="4:20">
      <c r="D318" s="32"/>
      <c r="E318" s="32"/>
      <c r="F318" s="32"/>
      <c r="G318" s="32"/>
      <c r="T318" s="32"/>
    </row>
    <row r="319" spans="4:20">
      <c r="D319" s="32"/>
      <c r="E319" s="32"/>
      <c r="F319" s="32"/>
      <c r="G319" s="32"/>
      <c r="T319" s="32"/>
    </row>
    <row r="320" spans="4:20">
      <c r="D320" s="32"/>
      <c r="E320" s="32"/>
      <c r="F320" s="32"/>
      <c r="G320" s="32"/>
      <c r="T320" s="32"/>
    </row>
    <row r="321" spans="4:20">
      <c r="D321" s="32"/>
      <c r="E321" s="32"/>
      <c r="F321" s="32"/>
      <c r="G321" s="32"/>
      <c r="T321" s="32"/>
    </row>
    <row r="322" spans="4:20">
      <c r="D322" s="32"/>
      <c r="E322" s="32"/>
      <c r="F322" s="32"/>
      <c r="G322" s="32"/>
      <c r="T322" s="32"/>
    </row>
    <row r="323" spans="4:20">
      <c r="D323" s="32"/>
      <c r="E323" s="32"/>
      <c r="F323" s="32"/>
      <c r="G323" s="32"/>
      <c r="T323" s="32"/>
    </row>
    <row r="324" spans="4:20">
      <c r="D324" s="32"/>
      <c r="E324" s="32"/>
      <c r="F324" s="32"/>
      <c r="G324" s="32"/>
      <c r="T324" s="32"/>
    </row>
    <row r="325" spans="4:20">
      <c r="D325" s="32"/>
      <c r="E325" s="32"/>
      <c r="F325" s="32"/>
      <c r="G325" s="32"/>
      <c r="T325" s="32"/>
    </row>
    <row r="326" spans="4:20">
      <c r="D326" s="32"/>
      <c r="E326" s="32"/>
      <c r="F326" s="32"/>
      <c r="G326" s="32"/>
      <c r="T326" s="32"/>
    </row>
    <row r="327" spans="4:20">
      <c r="D327" s="32"/>
      <c r="E327" s="32"/>
      <c r="F327" s="32"/>
      <c r="G327" s="32"/>
      <c r="T327" s="32"/>
    </row>
    <row r="328" spans="4:20">
      <c r="D328" s="32"/>
      <c r="E328" s="32"/>
      <c r="F328" s="32"/>
      <c r="G328" s="32"/>
      <c r="T328" s="32"/>
    </row>
    <row r="329" spans="4:20">
      <c r="D329" s="32"/>
      <c r="E329" s="32"/>
      <c r="F329" s="32"/>
      <c r="G329" s="32"/>
      <c r="T329" s="32"/>
    </row>
    <row r="330" spans="4:20">
      <c r="D330" s="32"/>
      <c r="E330" s="32"/>
      <c r="F330" s="32"/>
      <c r="G330" s="32"/>
      <c r="T330" s="32"/>
    </row>
    <row r="331" spans="4:20">
      <c r="D331" s="32"/>
      <c r="E331" s="32"/>
      <c r="F331" s="32"/>
      <c r="G331" s="32"/>
      <c r="T331" s="32"/>
    </row>
    <row r="332" spans="4:20">
      <c r="D332" s="32"/>
      <c r="E332" s="32"/>
      <c r="F332" s="32"/>
      <c r="G332" s="32"/>
      <c r="T332" s="32"/>
    </row>
    <row r="333" spans="4:20">
      <c r="D333" s="32"/>
      <c r="E333" s="32"/>
      <c r="F333" s="32"/>
      <c r="G333" s="32"/>
      <c r="T333" s="32"/>
    </row>
    <row r="334" spans="4:20">
      <c r="D334" s="32"/>
      <c r="E334" s="32"/>
      <c r="F334" s="32"/>
      <c r="G334" s="32"/>
      <c r="T334" s="32"/>
    </row>
    <row r="335" spans="4:20">
      <c r="D335" s="32"/>
      <c r="E335" s="32"/>
      <c r="F335" s="32"/>
      <c r="G335" s="32"/>
      <c r="T335" s="32"/>
    </row>
    <row r="336" spans="4:20">
      <c r="D336" s="32"/>
      <c r="E336" s="32"/>
      <c r="F336" s="32"/>
      <c r="G336" s="32"/>
      <c r="T336" s="32"/>
    </row>
    <row r="337" spans="4:20">
      <c r="D337" s="32"/>
      <c r="E337" s="32"/>
      <c r="F337" s="32"/>
      <c r="G337" s="32"/>
      <c r="T337" s="32"/>
    </row>
    <row r="338" spans="4:20">
      <c r="D338" s="32"/>
      <c r="E338" s="32"/>
      <c r="F338" s="32"/>
      <c r="G338" s="32"/>
      <c r="T338" s="32"/>
    </row>
    <row r="339" spans="4:20">
      <c r="D339" s="32"/>
      <c r="E339" s="32"/>
      <c r="F339" s="32"/>
      <c r="G339" s="32"/>
      <c r="T339" s="32"/>
    </row>
    <row r="340" spans="4:20">
      <c r="D340" s="32"/>
      <c r="E340" s="32"/>
      <c r="F340" s="32"/>
      <c r="G340" s="32"/>
      <c r="T340" s="32"/>
    </row>
    <row r="341" spans="4:20">
      <c r="D341" s="32"/>
      <c r="E341" s="32"/>
      <c r="F341" s="32"/>
      <c r="G341" s="32"/>
      <c r="T341" s="32"/>
    </row>
    <row r="342" spans="4:20">
      <c r="D342" s="32"/>
      <c r="E342" s="32"/>
      <c r="F342" s="32"/>
      <c r="G342" s="32"/>
      <c r="T342" s="32"/>
    </row>
    <row r="343" spans="4:20">
      <c r="D343" s="32"/>
      <c r="E343" s="32"/>
      <c r="F343" s="32"/>
      <c r="G343" s="32"/>
      <c r="T343" s="32"/>
    </row>
    <row r="344" spans="4:20">
      <c r="D344" s="32"/>
      <c r="E344" s="32"/>
      <c r="F344" s="32"/>
      <c r="G344" s="32"/>
      <c r="T344" s="32"/>
    </row>
    <row r="345" spans="4:20">
      <c r="D345" s="32"/>
      <c r="E345" s="32"/>
      <c r="F345" s="32"/>
      <c r="G345" s="32"/>
      <c r="T345" s="32"/>
    </row>
    <row r="346" spans="4:20">
      <c r="D346" s="32"/>
      <c r="E346" s="32"/>
      <c r="F346" s="32"/>
      <c r="G346" s="32"/>
      <c r="T346" s="32"/>
    </row>
    <row r="347" spans="4:20">
      <c r="D347" s="32"/>
      <c r="E347" s="32"/>
      <c r="F347" s="32"/>
      <c r="G347" s="32"/>
      <c r="T347" s="32"/>
    </row>
    <row r="348" spans="4:20">
      <c r="D348" s="32"/>
      <c r="E348" s="32"/>
      <c r="F348" s="32"/>
      <c r="G348" s="32"/>
      <c r="T348" s="32"/>
    </row>
    <row r="349" spans="4:20">
      <c r="D349" s="32"/>
      <c r="E349" s="32"/>
      <c r="F349" s="32"/>
      <c r="G349" s="32"/>
      <c r="T349" s="32"/>
    </row>
    <row r="350" spans="4:20">
      <c r="D350" s="32"/>
      <c r="E350" s="32"/>
      <c r="F350" s="32"/>
      <c r="G350" s="32"/>
      <c r="T350" s="32"/>
    </row>
    <row r="351" spans="4:20">
      <c r="D351" s="32"/>
      <c r="E351" s="32"/>
      <c r="F351" s="32"/>
      <c r="G351" s="32"/>
      <c r="T351" s="32"/>
    </row>
    <row r="352" spans="4:20">
      <c r="D352" s="32"/>
      <c r="E352" s="32"/>
      <c r="F352" s="32"/>
      <c r="G352" s="32"/>
      <c r="T352" s="32"/>
    </row>
    <row r="353" spans="4:20">
      <c r="D353" s="32"/>
      <c r="E353" s="32"/>
      <c r="F353" s="32"/>
      <c r="G353" s="32"/>
      <c r="T353" s="32"/>
    </row>
    <row r="354" spans="4:20">
      <c r="D354" s="32"/>
      <c r="E354" s="32"/>
      <c r="F354" s="32"/>
      <c r="G354" s="32"/>
      <c r="T354" s="32"/>
    </row>
    <row r="355" spans="4:20">
      <c r="D355" s="32"/>
      <c r="E355" s="32"/>
      <c r="F355" s="32"/>
      <c r="G355" s="32"/>
      <c r="T355" s="32"/>
    </row>
    <row r="356" spans="4:20">
      <c r="D356" s="32"/>
      <c r="E356" s="32"/>
      <c r="F356" s="32"/>
      <c r="G356" s="32"/>
      <c r="T356" s="32"/>
    </row>
    <row r="357" spans="4:20">
      <c r="D357" s="32"/>
      <c r="E357" s="32"/>
      <c r="F357" s="32"/>
      <c r="G357" s="32"/>
      <c r="T357" s="32"/>
    </row>
    <row r="358" spans="4:20">
      <c r="D358" s="32"/>
      <c r="E358" s="32"/>
      <c r="F358" s="32"/>
      <c r="G358" s="32"/>
      <c r="T358" s="32"/>
    </row>
    <row r="359" spans="4:20">
      <c r="D359" s="32"/>
      <c r="E359" s="32"/>
      <c r="F359" s="32"/>
      <c r="G359" s="32"/>
      <c r="T359" s="32"/>
    </row>
    <row r="360" spans="4:20">
      <c r="D360" s="32"/>
      <c r="E360" s="32"/>
      <c r="F360" s="32"/>
      <c r="G360" s="32"/>
      <c r="T360" s="32"/>
    </row>
    <row r="361" spans="4:20">
      <c r="D361" s="32"/>
      <c r="E361" s="32"/>
      <c r="F361" s="32"/>
      <c r="G361" s="32"/>
      <c r="T361" s="32"/>
    </row>
    <row r="362" spans="4:20">
      <c r="D362" s="32"/>
      <c r="E362" s="32"/>
      <c r="F362" s="32"/>
      <c r="G362" s="32"/>
      <c r="T362" s="32"/>
    </row>
    <row r="363" spans="4:20">
      <c r="D363" s="32"/>
      <c r="E363" s="32"/>
      <c r="F363" s="32"/>
      <c r="G363" s="32"/>
      <c r="T363" s="32"/>
    </row>
    <row r="364" spans="4:20">
      <c r="D364" s="32"/>
      <c r="E364" s="32"/>
      <c r="F364" s="32"/>
      <c r="G364" s="32"/>
      <c r="T364" s="32"/>
    </row>
    <row r="365" spans="4:20">
      <c r="D365" s="32"/>
      <c r="E365" s="32"/>
      <c r="F365" s="32"/>
      <c r="G365" s="32"/>
      <c r="T365" s="32"/>
    </row>
    <row r="366" spans="4:20">
      <c r="D366" s="32"/>
      <c r="E366" s="32"/>
      <c r="F366" s="32"/>
      <c r="G366" s="32"/>
      <c r="T366" s="32"/>
    </row>
    <row r="367" spans="4:20">
      <c r="D367" s="32"/>
      <c r="E367" s="32"/>
      <c r="F367" s="32"/>
      <c r="G367" s="32"/>
      <c r="T367" s="32"/>
    </row>
    <row r="368" spans="4:20">
      <c r="D368" s="32"/>
      <c r="E368" s="32"/>
      <c r="F368" s="32"/>
      <c r="G368" s="32"/>
      <c r="T368" s="32"/>
    </row>
    <row r="369" spans="4:20">
      <c r="D369" s="32"/>
      <c r="E369" s="32"/>
      <c r="F369" s="32"/>
      <c r="G369" s="32"/>
      <c r="T369" s="32"/>
    </row>
    <row r="370" spans="4:20">
      <c r="D370" s="32"/>
      <c r="E370" s="32"/>
      <c r="F370" s="32"/>
      <c r="G370" s="32"/>
      <c r="T370" s="32"/>
    </row>
    <row r="371" spans="4:20">
      <c r="D371" s="32"/>
      <c r="E371" s="32"/>
      <c r="F371" s="32"/>
      <c r="G371" s="32"/>
      <c r="T371" s="32"/>
    </row>
    <row r="372" spans="4:20">
      <c r="D372" s="32"/>
      <c r="E372" s="32"/>
      <c r="F372" s="32"/>
      <c r="G372" s="32"/>
      <c r="T372" s="32"/>
    </row>
    <row r="373" spans="4:20">
      <c r="D373" s="32"/>
      <c r="E373" s="32"/>
      <c r="F373" s="32"/>
      <c r="G373" s="32"/>
      <c r="T373" s="32"/>
    </row>
    <row r="374" spans="4:20">
      <c r="D374" s="32"/>
      <c r="E374" s="32"/>
      <c r="F374" s="32"/>
      <c r="G374" s="32"/>
      <c r="T374" s="32"/>
    </row>
    <row r="375" spans="4:20">
      <c r="D375" s="32"/>
      <c r="E375" s="32"/>
      <c r="F375" s="32"/>
      <c r="G375" s="32"/>
      <c r="T375" s="32"/>
    </row>
    <row r="376" spans="4:20">
      <c r="D376" s="32"/>
      <c r="E376" s="32"/>
      <c r="F376" s="32"/>
      <c r="G376" s="32"/>
      <c r="T376" s="32"/>
    </row>
    <row r="377" spans="4:20">
      <c r="D377" s="32"/>
      <c r="E377" s="32"/>
      <c r="F377" s="32"/>
      <c r="G377" s="32"/>
      <c r="T377" s="32"/>
    </row>
    <row r="378" spans="4:20">
      <c r="D378" s="32"/>
      <c r="E378" s="32"/>
      <c r="F378" s="32"/>
      <c r="G378" s="32"/>
      <c r="T378" s="32"/>
    </row>
    <row r="379" spans="4:20">
      <c r="D379" s="32"/>
      <c r="E379" s="32"/>
      <c r="F379" s="32"/>
      <c r="G379" s="32"/>
      <c r="T379" s="32"/>
    </row>
    <row r="380" spans="4:20">
      <c r="D380" s="32"/>
      <c r="E380" s="32"/>
      <c r="F380" s="32"/>
      <c r="G380" s="32"/>
      <c r="T380" s="32"/>
    </row>
    <row r="381" spans="4:20">
      <c r="D381" s="32"/>
      <c r="E381" s="32"/>
      <c r="F381" s="32"/>
      <c r="G381" s="32"/>
      <c r="T381" s="32"/>
    </row>
    <row r="382" spans="4:20">
      <c r="D382" s="32"/>
      <c r="E382" s="32"/>
      <c r="F382" s="32"/>
      <c r="G382" s="32"/>
      <c r="T382" s="32"/>
    </row>
    <row r="383" spans="4:20">
      <c r="D383" s="32"/>
      <c r="E383" s="32"/>
      <c r="F383" s="32"/>
      <c r="G383" s="32"/>
      <c r="T383" s="32"/>
    </row>
    <row r="384" spans="4:20">
      <c r="D384" s="32"/>
      <c r="E384" s="32"/>
      <c r="F384" s="32"/>
      <c r="G384" s="32"/>
      <c r="T384" s="32"/>
    </row>
    <row r="385" spans="4:20">
      <c r="D385" s="32"/>
      <c r="E385" s="32"/>
      <c r="F385" s="32"/>
      <c r="G385" s="32"/>
      <c r="T385" s="32"/>
    </row>
    <row r="386" spans="4:20">
      <c r="D386" s="32"/>
      <c r="E386" s="32"/>
      <c r="F386" s="32"/>
      <c r="G386" s="32"/>
      <c r="T386" s="32"/>
    </row>
    <row r="387" spans="4:20">
      <c r="D387" s="32"/>
      <c r="E387" s="32"/>
      <c r="F387" s="32"/>
      <c r="G387" s="32"/>
      <c r="T387" s="32"/>
    </row>
    <row r="388" spans="4:20">
      <c r="D388" s="32"/>
      <c r="E388" s="32"/>
      <c r="F388" s="32"/>
      <c r="G388" s="32"/>
      <c r="T388" s="32"/>
    </row>
    <row r="389" spans="4:20">
      <c r="D389" s="32"/>
      <c r="E389" s="32"/>
      <c r="F389" s="32"/>
      <c r="G389" s="32"/>
      <c r="T389" s="32"/>
    </row>
    <row r="390" spans="4:20">
      <c r="D390" s="32"/>
      <c r="E390" s="32"/>
      <c r="F390" s="32"/>
      <c r="G390" s="32"/>
      <c r="T390" s="32"/>
    </row>
    <row r="391" spans="4:20">
      <c r="D391" s="32"/>
      <c r="E391" s="32"/>
      <c r="F391" s="32"/>
      <c r="G391" s="32"/>
      <c r="T391" s="32"/>
    </row>
    <row r="392" spans="4:20">
      <c r="D392" s="32"/>
      <c r="E392" s="32"/>
      <c r="F392" s="32"/>
      <c r="G392" s="32"/>
      <c r="T392" s="32"/>
    </row>
    <row r="393" spans="4:20">
      <c r="D393" s="32"/>
      <c r="E393" s="32"/>
      <c r="F393" s="32"/>
      <c r="G393" s="32"/>
      <c r="T393" s="32"/>
    </row>
    <row r="394" spans="4:20">
      <c r="D394" s="32"/>
      <c r="E394" s="32"/>
      <c r="F394" s="32"/>
      <c r="G394" s="32"/>
      <c r="T394" s="32"/>
    </row>
    <row r="395" spans="4:20">
      <c r="D395" s="32"/>
      <c r="E395" s="32"/>
      <c r="F395" s="32"/>
      <c r="G395" s="32"/>
      <c r="T395" s="32"/>
    </row>
    <row r="396" spans="4:20">
      <c r="D396" s="32"/>
      <c r="E396" s="32"/>
      <c r="F396" s="32"/>
      <c r="G396" s="32"/>
      <c r="T396" s="32"/>
    </row>
    <row r="397" spans="4:20">
      <c r="D397" s="32"/>
      <c r="E397" s="32"/>
      <c r="F397" s="32"/>
      <c r="G397" s="32"/>
      <c r="T397" s="32"/>
    </row>
    <row r="398" spans="4:20">
      <c r="D398" s="32"/>
      <c r="E398" s="32"/>
      <c r="F398" s="32"/>
      <c r="G398" s="32"/>
      <c r="T398" s="32"/>
    </row>
    <row r="399" spans="4:20">
      <c r="D399" s="32"/>
      <c r="E399" s="32"/>
      <c r="F399" s="32"/>
      <c r="G399" s="32"/>
      <c r="T399" s="32"/>
    </row>
    <row r="400" spans="4:20">
      <c r="D400" s="32"/>
      <c r="E400" s="32"/>
      <c r="F400" s="32"/>
      <c r="G400" s="32"/>
      <c r="T400" s="32"/>
    </row>
    <row r="401" spans="4:20">
      <c r="D401" s="32"/>
      <c r="E401" s="32"/>
      <c r="F401" s="32"/>
      <c r="G401" s="32"/>
      <c r="T401" s="32"/>
    </row>
    <row r="402" spans="4:20">
      <c r="D402" s="32"/>
      <c r="E402" s="32"/>
      <c r="F402" s="32"/>
      <c r="G402" s="32"/>
      <c r="T402" s="32"/>
    </row>
    <row r="403" spans="4:20">
      <c r="D403" s="32"/>
      <c r="E403" s="32"/>
      <c r="F403" s="32"/>
      <c r="G403" s="32"/>
      <c r="T403" s="32"/>
    </row>
    <row r="404" spans="4:20">
      <c r="D404" s="32"/>
      <c r="E404" s="32"/>
      <c r="F404" s="32"/>
      <c r="G404" s="32"/>
      <c r="T404" s="32"/>
    </row>
    <row r="405" spans="4:20">
      <c r="D405" s="32"/>
      <c r="E405" s="32"/>
      <c r="F405" s="32"/>
      <c r="G405" s="32"/>
      <c r="T405" s="32"/>
    </row>
    <row r="406" spans="4:20">
      <c r="D406" s="32"/>
      <c r="E406" s="32"/>
      <c r="F406" s="32"/>
      <c r="G406" s="32"/>
      <c r="T406" s="32"/>
    </row>
    <row r="407" spans="4:20">
      <c r="D407" s="32"/>
      <c r="E407" s="32"/>
      <c r="F407" s="32"/>
      <c r="G407" s="32"/>
      <c r="T407" s="32"/>
    </row>
    <row r="408" spans="4:20">
      <c r="D408" s="32"/>
      <c r="E408" s="32"/>
      <c r="F408" s="32"/>
      <c r="G408" s="32"/>
      <c r="T408" s="32"/>
    </row>
    <row r="409" spans="4:20">
      <c r="D409" s="32"/>
      <c r="E409" s="32"/>
      <c r="F409" s="32"/>
      <c r="G409" s="32"/>
      <c r="T409" s="32"/>
    </row>
    <row r="410" spans="4:20">
      <c r="D410" s="32"/>
      <c r="E410" s="32"/>
      <c r="F410" s="32"/>
      <c r="G410" s="32"/>
      <c r="T410" s="32"/>
    </row>
    <row r="411" spans="4:20">
      <c r="D411" s="32"/>
      <c r="E411" s="32"/>
      <c r="F411" s="32"/>
      <c r="G411" s="32"/>
      <c r="T411" s="32"/>
    </row>
    <row r="412" spans="4:20">
      <c r="D412" s="32"/>
      <c r="E412" s="32"/>
      <c r="F412" s="32"/>
      <c r="G412" s="32"/>
      <c r="T412" s="32"/>
    </row>
    <row r="413" spans="4:20">
      <c r="D413" s="32"/>
      <c r="E413" s="32"/>
      <c r="F413" s="32"/>
      <c r="G413" s="32"/>
      <c r="T413" s="32"/>
    </row>
    <row r="414" spans="4:20">
      <c r="D414" s="32"/>
      <c r="E414" s="32"/>
      <c r="F414" s="32"/>
      <c r="G414" s="32"/>
      <c r="T414" s="32"/>
    </row>
    <row r="415" spans="4:20">
      <c r="D415" s="32"/>
      <c r="E415" s="32"/>
      <c r="F415" s="32"/>
      <c r="G415" s="32"/>
      <c r="T415" s="32"/>
    </row>
    <row r="416" spans="4:20">
      <c r="D416" s="32"/>
      <c r="E416" s="32"/>
      <c r="F416" s="32"/>
      <c r="G416" s="32"/>
      <c r="T416" s="32"/>
    </row>
    <row r="417" spans="4:20">
      <c r="D417" s="32"/>
      <c r="E417" s="32"/>
      <c r="F417" s="32"/>
      <c r="G417" s="32"/>
      <c r="T417" s="32"/>
    </row>
    <row r="418" spans="4:20">
      <c r="D418" s="32"/>
      <c r="E418" s="32"/>
      <c r="F418" s="32"/>
      <c r="G418" s="32"/>
      <c r="T418" s="32"/>
    </row>
    <row r="419" spans="4:20">
      <c r="D419" s="32"/>
      <c r="E419" s="32"/>
      <c r="F419" s="32"/>
      <c r="G419" s="32"/>
      <c r="T419" s="32"/>
    </row>
    <row r="420" spans="4:20">
      <c r="D420" s="32"/>
      <c r="E420" s="32"/>
      <c r="F420" s="32"/>
      <c r="G420" s="32"/>
      <c r="T420" s="32"/>
    </row>
    <row r="421" spans="4:20">
      <c r="D421" s="32"/>
      <c r="E421" s="32"/>
      <c r="F421" s="32"/>
      <c r="G421" s="32"/>
      <c r="T421" s="32"/>
    </row>
    <row r="422" spans="4:20">
      <c r="D422" s="32"/>
      <c r="E422" s="32"/>
      <c r="F422" s="32"/>
      <c r="G422" s="32"/>
      <c r="T422" s="32"/>
    </row>
    <row r="423" spans="4:20">
      <c r="D423" s="32"/>
      <c r="E423" s="32"/>
      <c r="F423" s="32"/>
      <c r="G423" s="32"/>
      <c r="T423" s="32"/>
    </row>
    <row r="424" spans="4:20">
      <c r="D424" s="32"/>
      <c r="E424" s="32"/>
      <c r="F424" s="32"/>
      <c r="G424" s="32"/>
      <c r="T424" s="32"/>
    </row>
    <row r="425" spans="4:20">
      <c r="D425" s="32"/>
      <c r="E425" s="32"/>
      <c r="F425" s="32"/>
      <c r="G425" s="32"/>
      <c r="T425" s="32"/>
    </row>
    <row r="426" spans="4:20">
      <c r="D426" s="32"/>
      <c r="E426" s="32"/>
      <c r="F426" s="32"/>
      <c r="G426" s="32"/>
      <c r="T426" s="32"/>
    </row>
    <row r="427" spans="4:20">
      <c r="D427" s="32"/>
      <c r="E427" s="32"/>
      <c r="F427" s="32"/>
      <c r="G427" s="32"/>
      <c r="T427" s="32"/>
    </row>
    <row r="428" spans="4:20">
      <c r="D428" s="32"/>
      <c r="E428" s="32"/>
      <c r="F428" s="32"/>
      <c r="G428" s="32"/>
      <c r="T428" s="32"/>
    </row>
    <row r="429" spans="4:20">
      <c r="D429" s="32"/>
      <c r="E429" s="32"/>
      <c r="F429" s="32"/>
      <c r="G429" s="32"/>
      <c r="T429" s="32"/>
    </row>
    <row r="430" spans="4:20">
      <c r="D430" s="32"/>
      <c r="E430" s="32"/>
      <c r="F430" s="32"/>
      <c r="G430" s="32"/>
      <c r="T430" s="32"/>
    </row>
    <row r="431" spans="4:20">
      <c r="D431" s="32"/>
      <c r="E431" s="32"/>
      <c r="F431" s="32"/>
      <c r="G431" s="32"/>
      <c r="T431" s="32"/>
    </row>
    <row r="432" spans="4:20">
      <c r="D432" s="32"/>
      <c r="E432" s="32"/>
      <c r="F432" s="32"/>
      <c r="G432" s="32"/>
      <c r="T432" s="32"/>
    </row>
    <row r="433" spans="4:20">
      <c r="D433" s="32"/>
      <c r="E433" s="32"/>
      <c r="F433" s="32"/>
      <c r="G433" s="32"/>
      <c r="T433" s="32"/>
    </row>
    <row r="434" spans="4:20">
      <c r="D434" s="32"/>
      <c r="E434" s="32"/>
      <c r="F434" s="32"/>
      <c r="G434" s="32"/>
      <c r="T434" s="32"/>
    </row>
    <row r="435" spans="4:20">
      <c r="D435" s="32"/>
      <c r="E435" s="32"/>
      <c r="F435" s="32"/>
      <c r="G435" s="32"/>
      <c r="T435" s="32"/>
    </row>
    <row r="436" spans="4:20">
      <c r="D436" s="32"/>
      <c r="E436" s="32"/>
      <c r="F436" s="32"/>
      <c r="G436" s="32"/>
      <c r="T436" s="32"/>
    </row>
    <row r="437" spans="4:20">
      <c r="D437" s="32"/>
      <c r="E437" s="32"/>
      <c r="F437" s="32"/>
      <c r="G437" s="32"/>
      <c r="T437" s="32"/>
    </row>
    <row r="438" spans="4:20">
      <c r="D438" s="32"/>
      <c r="E438" s="32"/>
      <c r="F438" s="32"/>
      <c r="G438" s="32"/>
      <c r="T438" s="32"/>
    </row>
    <row r="439" spans="4:20">
      <c r="D439" s="32"/>
      <c r="E439" s="32"/>
      <c r="F439" s="32"/>
      <c r="G439" s="32"/>
      <c r="T439" s="32"/>
    </row>
    <row r="440" spans="4:20">
      <c r="D440" s="32"/>
      <c r="E440" s="32"/>
      <c r="F440" s="32"/>
      <c r="G440" s="32"/>
      <c r="T440" s="32"/>
    </row>
    <row r="441" spans="4:20">
      <c r="D441" s="32"/>
      <c r="E441" s="32"/>
      <c r="F441" s="32"/>
      <c r="G441" s="32"/>
      <c r="T441" s="32"/>
    </row>
    <row r="442" spans="4:20">
      <c r="D442" s="32"/>
      <c r="E442" s="32"/>
      <c r="F442" s="32"/>
      <c r="G442" s="32"/>
      <c r="T442" s="32"/>
    </row>
    <row r="443" spans="4:20">
      <c r="D443" s="32"/>
      <c r="E443" s="32"/>
      <c r="F443" s="32"/>
      <c r="G443" s="32"/>
      <c r="T443" s="32"/>
    </row>
    <row r="444" spans="4:20">
      <c r="D444" s="32"/>
      <c r="E444" s="32"/>
      <c r="F444" s="32"/>
      <c r="G444" s="32"/>
      <c r="T444" s="32"/>
    </row>
    <row r="445" spans="4:20">
      <c r="D445" s="32"/>
      <c r="E445" s="32"/>
      <c r="F445" s="32"/>
      <c r="G445" s="32"/>
      <c r="T445" s="32"/>
    </row>
    <row r="446" spans="4:20">
      <c r="D446" s="32"/>
      <c r="E446" s="32"/>
      <c r="F446" s="32"/>
      <c r="G446" s="32"/>
      <c r="T446" s="32"/>
    </row>
    <row r="447" spans="4:20">
      <c r="D447" s="32"/>
      <c r="E447" s="32"/>
      <c r="F447" s="32"/>
      <c r="G447" s="32"/>
      <c r="T447" s="32"/>
    </row>
    <row r="448" spans="4:20">
      <c r="D448" s="32"/>
      <c r="E448" s="32"/>
      <c r="F448" s="32"/>
      <c r="G448" s="32"/>
      <c r="T448" s="32"/>
    </row>
    <row r="449" spans="4:20">
      <c r="D449" s="32"/>
      <c r="E449" s="32"/>
      <c r="F449" s="32"/>
      <c r="G449" s="32"/>
      <c r="T449" s="32"/>
    </row>
    <row r="450" spans="4:20">
      <c r="D450" s="32"/>
      <c r="E450" s="32"/>
      <c r="F450" s="32"/>
      <c r="G450" s="32"/>
      <c r="T450" s="32"/>
    </row>
    <row r="451" spans="4:20">
      <c r="D451" s="32"/>
      <c r="E451" s="32"/>
      <c r="F451" s="32"/>
      <c r="G451" s="32"/>
      <c r="T451" s="32"/>
    </row>
    <row r="452" spans="4:20">
      <c r="D452" s="32"/>
      <c r="E452" s="32"/>
      <c r="F452" s="32"/>
      <c r="G452" s="32"/>
      <c r="T452" s="32"/>
    </row>
    <row r="453" spans="4:20">
      <c r="D453" s="32"/>
      <c r="E453" s="32"/>
      <c r="F453" s="32"/>
      <c r="G453" s="32"/>
      <c r="T453" s="32"/>
    </row>
    <row r="454" spans="4:20">
      <c r="D454" s="32"/>
      <c r="E454" s="32"/>
      <c r="F454" s="32"/>
      <c r="G454" s="32"/>
      <c r="T454" s="32"/>
    </row>
    <row r="455" spans="4:20">
      <c r="D455" s="32"/>
      <c r="E455" s="32"/>
      <c r="F455" s="32"/>
      <c r="G455" s="32"/>
      <c r="T455" s="32"/>
    </row>
    <row r="456" spans="4:20">
      <c r="D456" s="32"/>
      <c r="E456" s="32"/>
      <c r="F456" s="32"/>
      <c r="G456" s="32"/>
      <c r="T456" s="32"/>
    </row>
    <row r="457" spans="4:20">
      <c r="D457" s="32"/>
      <c r="E457" s="32"/>
      <c r="F457" s="32"/>
      <c r="G457" s="32"/>
      <c r="T457" s="32"/>
    </row>
    <row r="458" spans="4:20">
      <c r="D458" s="32"/>
      <c r="E458" s="32"/>
      <c r="F458" s="32"/>
      <c r="G458" s="32"/>
      <c r="T458" s="32"/>
    </row>
    <row r="459" spans="4:20">
      <c r="D459" s="32"/>
      <c r="E459" s="32"/>
      <c r="F459" s="32"/>
      <c r="G459" s="32"/>
      <c r="T459" s="32"/>
    </row>
    <row r="460" spans="4:20">
      <c r="D460" s="32"/>
      <c r="E460" s="32"/>
      <c r="F460" s="32"/>
      <c r="G460" s="32"/>
      <c r="T460" s="32"/>
    </row>
    <row r="461" spans="4:20">
      <c r="D461" s="32"/>
      <c r="E461" s="32"/>
      <c r="F461" s="32"/>
      <c r="G461" s="32"/>
      <c r="T461" s="32"/>
    </row>
    <row r="462" spans="4:20">
      <c r="D462" s="32"/>
      <c r="E462" s="32"/>
      <c r="F462" s="32"/>
      <c r="G462" s="32"/>
      <c r="T462" s="32"/>
    </row>
    <row r="463" spans="4:20">
      <c r="D463" s="32"/>
      <c r="E463" s="32"/>
      <c r="F463" s="32"/>
      <c r="G463" s="32"/>
      <c r="T463" s="32"/>
    </row>
    <row r="464" spans="4:20">
      <c r="D464" s="32"/>
      <c r="E464" s="32"/>
      <c r="F464" s="32"/>
      <c r="G464" s="32"/>
      <c r="T464" s="32"/>
    </row>
    <row r="465" spans="4:20">
      <c r="D465" s="32"/>
      <c r="E465" s="32"/>
      <c r="F465" s="32"/>
      <c r="G465" s="32"/>
      <c r="T465" s="32"/>
    </row>
    <row r="466" spans="4:20">
      <c r="D466" s="32"/>
      <c r="E466" s="32"/>
      <c r="F466" s="32"/>
      <c r="G466" s="32"/>
      <c r="T466" s="32"/>
    </row>
    <row r="467" spans="4:20">
      <c r="D467" s="32"/>
      <c r="E467" s="32"/>
      <c r="F467" s="32"/>
      <c r="G467" s="32"/>
      <c r="T467" s="32"/>
    </row>
    <row r="468" spans="4:20">
      <c r="D468" s="32"/>
      <c r="E468" s="32"/>
      <c r="F468" s="32"/>
      <c r="G468" s="32"/>
      <c r="T468" s="32"/>
    </row>
    <row r="469" spans="4:20">
      <c r="D469" s="32"/>
      <c r="E469" s="32"/>
      <c r="F469" s="32"/>
      <c r="G469" s="32"/>
      <c r="T469" s="32"/>
    </row>
    <row r="470" spans="4:20">
      <c r="D470" s="32"/>
      <c r="E470" s="32"/>
      <c r="F470" s="32"/>
      <c r="G470" s="32"/>
      <c r="T470" s="32"/>
    </row>
    <row r="471" spans="4:20">
      <c r="D471" s="32"/>
      <c r="E471" s="32"/>
      <c r="F471" s="32"/>
      <c r="G471" s="32"/>
      <c r="T471" s="32"/>
    </row>
    <row r="472" spans="4:20">
      <c r="D472" s="32"/>
      <c r="E472" s="32"/>
      <c r="F472" s="32"/>
      <c r="G472" s="32"/>
      <c r="T472" s="32"/>
    </row>
    <row r="473" spans="4:20">
      <c r="D473" s="32"/>
      <c r="E473" s="32"/>
      <c r="F473" s="32"/>
      <c r="G473" s="32"/>
      <c r="T473" s="32"/>
    </row>
    <row r="474" spans="4:20">
      <c r="D474" s="32"/>
      <c r="E474" s="32"/>
      <c r="F474" s="32"/>
      <c r="G474" s="32"/>
      <c r="T474" s="32"/>
    </row>
    <row r="475" spans="4:20">
      <c r="D475" s="32"/>
      <c r="E475" s="32"/>
      <c r="F475" s="32"/>
      <c r="G475" s="32"/>
      <c r="T475" s="32"/>
    </row>
    <row r="476" spans="4:20">
      <c r="D476" s="32"/>
      <c r="E476" s="32"/>
      <c r="F476" s="32"/>
      <c r="G476" s="32"/>
      <c r="T476" s="32"/>
    </row>
    <row r="477" spans="4:20">
      <c r="D477" s="32"/>
      <c r="E477" s="32"/>
      <c r="F477" s="32"/>
      <c r="G477" s="32"/>
      <c r="T477" s="32"/>
    </row>
    <row r="478" spans="4:20">
      <c r="D478" s="32"/>
      <c r="E478" s="32"/>
      <c r="F478" s="32"/>
      <c r="G478" s="32"/>
      <c r="T478" s="32"/>
    </row>
    <row r="479" spans="4:20">
      <c r="D479" s="32"/>
      <c r="E479" s="32"/>
      <c r="F479" s="32"/>
      <c r="G479" s="32"/>
      <c r="T479" s="32"/>
    </row>
    <row r="480" spans="4:20">
      <c r="D480" s="32"/>
      <c r="E480" s="32"/>
      <c r="F480" s="32"/>
      <c r="G480" s="32"/>
      <c r="T480" s="32"/>
    </row>
    <row r="481" spans="4:20">
      <c r="D481" s="32"/>
      <c r="E481" s="32"/>
      <c r="F481" s="32"/>
      <c r="G481" s="32"/>
      <c r="T481" s="32"/>
    </row>
    <row r="482" spans="4:20">
      <c r="D482" s="32"/>
      <c r="E482" s="32"/>
      <c r="F482" s="32"/>
      <c r="G482" s="32"/>
      <c r="T482" s="32"/>
    </row>
    <row r="483" spans="4:20">
      <c r="D483" s="32"/>
      <c r="E483" s="32"/>
      <c r="F483" s="32"/>
      <c r="G483" s="32"/>
      <c r="T483" s="32"/>
    </row>
    <row r="484" spans="4:20">
      <c r="D484" s="32"/>
      <c r="E484" s="32"/>
      <c r="F484" s="32"/>
      <c r="G484" s="32"/>
      <c r="T484" s="32"/>
    </row>
    <row r="485" spans="4:20">
      <c r="D485" s="32"/>
      <c r="E485" s="32"/>
      <c r="F485" s="32"/>
      <c r="G485" s="32"/>
      <c r="T485" s="32"/>
    </row>
    <row r="486" spans="4:20">
      <c r="D486" s="32"/>
      <c r="E486" s="32"/>
      <c r="F486" s="32"/>
      <c r="G486" s="32"/>
      <c r="T486" s="32"/>
    </row>
    <row r="487" spans="4:20">
      <c r="D487" s="32"/>
      <c r="E487" s="32"/>
      <c r="F487" s="32"/>
      <c r="G487" s="32"/>
      <c r="T487" s="32"/>
    </row>
    <row r="488" spans="4:20">
      <c r="D488" s="32"/>
      <c r="E488" s="32"/>
      <c r="F488" s="32"/>
      <c r="G488" s="32"/>
      <c r="T488" s="32"/>
    </row>
    <row r="489" spans="4:20">
      <c r="D489" s="32"/>
      <c r="E489" s="32"/>
      <c r="F489" s="32"/>
      <c r="G489" s="32"/>
      <c r="T489" s="32"/>
    </row>
    <row r="490" spans="4:20">
      <c r="D490" s="32"/>
      <c r="E490" s="32"/>
      <c r="F490" s="32"/>
      <c r="G490" s="32"/>
      <c r="T490" s="32"/>
    </row>
    <row r="491" spans="4:20">
      <c r="D491" s="32"/>
      <c r="E491" s="32"/>
      <c r="F491" s="32"/>
      <c r="G491" s="32"/>
      <c r="T491" s="32"/>
    </row>
    <row r="492" spans="4:20">
      <c r="D492" s="32"/>
      <c r="E492" s="32"/>
      <c r="F492" s="32"/>
      <c r="G492" s="32"/>
      <c r="T492" s="32"/>
    </row>
    <row r="493" spans="4:20">
      <c r="D493" s="32"/>
      <c r="E493" s="32"/>
      <c r="F493" s="32"/>
      <c r="G493" s="32"/>
      <c r="T493" s="32"/>
    </row>
    <row r="494" spans="4:20">
      <c r="D494" s="32"/>
      <c r="E494" s="32"/>
      <c r="F494" s="32"/>
      <c r="G494" s="32"/>
      <c r="T494" s="32"/>
    </row>
    <row r="495" spans="4:20">
      <c r="D495" s="32"/>
      <c r="E495" s="32"/>
      <c r="F495" s="32"/>
      <c r="G495" s="32"/>
      <c r="T495" s="32"/>
    </row>
    <row r="496" spans="4:20">
      <c r="D496" s="32"/>
      <c r="E496" s="32"/>
      <c r="F496" s="32"/>
      <c r="G496" s="32"/>
      <c r="T496" s="32"/>
    </row>
    <row r="497" spans="4:20">
      <c r="D497" s="32"/>
      <c r="E497" s="32"/>
      <c r="F497" s="32"/>
      <c r="G497" s="32"/>
      <c r="T497" s="32"/>
    </row>
    <row r="498" spans="4:20">
      <c r="D498" s="32"/>
      <c r="E498" s="32"/>
      <c r="F498" s="32"/>
      <c r="G498" s="32"/>
      <c r="T498" s="32"/>
    </row>
    <row r="499" spans="4:20">
      <c r="D499" s="32"/>
      <c r="E499" s="32"/>
      <c r="F499" s="32"/>
      <c r="G499" s="32"/>
      <c r="T499" s="32"/>
    </row>
    <row r="500" spans="4:20">
      <c r="D500" s="32"/>
      <c r="E500" s="32"/>
      <c r="F500" s="32"/>
      <c r="G500" s="32"/>
      <c r="T500" s="32"/>
    </row>
    <row r="501" spans="4:20">
      <c r="D501" s="32"/>
      <c r="E501" s="32"/>
      <c r="F501" s="32"/>
      <c r="G501" s="32"/>
      <c r="T501" s="32"/>
    </row>
    <row r="502" spans="4:20">
      <c r="D502" s="32"/>
      <c r="E502" s="32"/>
      <c r="F502" s="32"/>
      <c r="G502" s="32"/>
      <c r="T502" s="32"/>
    </row>
    <row r="503" spans="4:20">
      <c r="D503" s="32"/>
      <c r="E503" s="32"/>
      <c r="F503" s="32"/>
      <c r="G503" s="32"/>
      <c r="T503" s="32"/>
    </row>
    <row r="504" spans="4:20">
      <c r="D504" s="32"/>
      <c r="E504" s="32"/>
      <c r="F504" s="32"/>
      <c r="G504" s="32"/>
      <c r="T504" s="32"/>
    </row>
    <row r="505" spans="4:20">
      <c r="D505" s="32"/>
      <c r="E505" s="32"/>
      <c r="F505" s="32"/>
      <c r="G505" s="32"/>
      <c r="T505" s="32"/>
    </row>
    <row r="506" spans="4:20">
      <c r="D506" s="32"/>
      <c r="E506" s="32"/>
      <c r="F506" s="32"/>
      <c r="G506" s="32"/>
      <c r="T506" s="32"/>
    </row>
    <row r="507" spans="4:20">
      <c r="D507" s="32"/>
      <c r="E507" s="32"/>
      <c r="F507" s="32"/>
      <c r="G507" s="32"/>
      <c r="T507" s="32"/>
    </row>
    <row r="508" spans="4:20">
      <c r="D508" s="32"/>
      <c r="E508" s="32"/>
      <c r="F508" s="32"/>
      <c r="G508" s="32"/>
      <c r="T508" s="32"/>
    </row>
    <row r="509" spans="4:20">
      <c r="D509" s="32"/>
      <c r="E509" s="32"/>
      <c r="F509" s="32"/>
      <c r="G509" s="32"/>
      <c r="T509" s="32"/>
    </row>
    <row r="510" spans="4:20">
      <c r="D510" s="32"/>
      <c r="E510" s="32"/>
      <c r="F510" s="32"/>
      <c r="G510" s="32"/>
      <c r="T510" s="32"/>
    </row>
    <row r="511" spans="4:20">
      <c r="D511" s="32"/>
      <c r="E511" s="32"/>
      <c r="F511" s="32"/>
      <c r="G511" s="32"/>
      <c r="T511" s="32"/>
    </row>
    <row r="512" spans="4:20">
      <c r="D512" s="32"/>
      <c r="E512" s="32"/>
      <c r="F512" s="32"/>
      <c r="G512" s="32"/>
      <c r="T512" s="32"/>
    </row>
    <row r="513" spans="4:20">
      <c r="D513" s="32"/>
      <c r="E513" s="32"/>
      <c r="F513" s="32"/>
      <c r="G513" s="32"/>
      <c r="T513" s="32"/>
    </row>
    <row r="514" spans="4:20">
      <c r="D514" s="32"/>
      <c r="E514" s="32"/>
      <c r="F514" s="32"/>
      <c r="G514" s="32"/>
      <c r="T514" s="32"/>
    </row>
    <row r="515" spans="4:20">
      <c r="D515" s="32"/>
      <c r="E515" s="32"/>
      <c r="F515" s="32"/>
      <c r="G515" s="32"/>
      <c r="T515" s="32"/>
    </row>
    <row r="516" spans="4:20">
      <c r="D516" s="32"/>
      <c r="E516" s="32"/>
      <c r="F516" s="32"/>
      <c r="G516" s="32"/>
      <c r="T516" s="32"/>
    </row>
    <row r="517" spans="4:20">
      <c r="D517" s="32"/>
      <c r="E517" s="32"/>
      <c r="F517" s="32"/>
      <c r="G517" s="32"/>
      <c r="T517" s="32"/>
    </row>
    <row r="518" spans="4:20">
      <c r="D518" s="32"/>
      <c r="E518" s="32"/>
      <c r="F518" s="32"/>
      <c r="G518" s="32"/>
      <c r="T518" s="32"/>
    </row>
    <row r="519" spans="4:20">
      <c r="D519" s="32"/>
      <c r="E519" s="32"/>
      <c r="F519" s="32"/>
      <c r="G519" s="32"/>
      <c r="T519" s="32"/>
    </row>
    <row r="520" spans="4:20">
      <c r="D520" s="32"/>
      <c r="E520" s="32"/>
      <c r="F520" s="32"/>
      <c r="G520" s="32"/>
      <c r="T520" s="32"/>
    </row>
    <row r="521" spans="4:20">
      <c r="D521" s="32"/>
      <c r="E521" s="32"/>
      <c r="F521" s="32"/>
      <c r="G521" s="32"/>
      <c r="T521" s="32"/>
    </row>
    <row r="522" spans="4:20">
      <c r="D522" s="32"/>
      <c r="E522" s="32"/>
      <c r="F522" s="32"/>
      <c r="G522" s="32"/>
      <c r="T522" s="32"/>
    </row>
    <row r="523" spans="4:20">
      <c r="D523" s="32"/>
      <c r="E523" s="32"/>
      <c r="F523" s="32"/>
      <c r="G523" s="32"/>
      <c r="T523" s="32"/>
    </row>
    <row r="524" spans="4:20">
      <c r="D524" s="32"/>
      <c r="E524" s="32"/>
      <c r="F524" s="32"/>
      <c r="G524" s="32"/>
      <c r="T524" s="32"/>
    </row>
    <row r="525" spans="4:20">
      <c r="D525" s="32"/>
      <c r="E525" s="32"/>
      <c r="F525" s="32"/>
      <c r="G525" s="32"/>
      <c r="T525" s="32"/>
    </row>
    <row r="526" spans="4:20">
      <c r="D526" s="32"/>
      <c r="E526" s="32"/>
      <c r="F526" s="32"/>
      <c r="G526" s="32"/>
      <c r="T526" s="32"/>
    </row>
    <row r="527" spans="4:20">
      <c r="D527" s="32"/>
      <c r="E527" s="32"/>
      <c r="F527" s="32"/>
      <c r="G527" s="32"/>
      <c r="T527" s="32"/>
    </row>
    <row r="528" spans="4:20">
      <c r="D528" s="32"/>
      <c r="E528" s="32"/>
      <c r="F528" s="32"/>
      <c r="G528" s="32"/>
      <c r="T528" s="32"/>
    </row>
    <row r="529" spans="4:20">
      <c r="D529" s="32"/>
      <c r="E529" s="32"/>
      <c r="F529" s="32"/>
      <c r="G529" s="32"/>
      <c r="T529" s="32"/>
    </row>
    <row r="530" spans="4:20">
      <c r="D530" s="32"/>
      <c r="E530" s="32"/>
      <c r="F530" s="32"/>
      <c r="G530" s="32"/>
      <c r="T530" s="32"/>
    </row>
    <row r="531" spans="4:20">
      <c r="D531" s="32"/>
      <c r="E531" s="32"/>
      <c r="F531" s="32"/>
      <c r="G531" s="32"/>
      <c r="T531" s="32"/>
    </row>
    <row r="532" spans="4:20">
      <c r="D532" s="32"/>
      <c r="E532" s="32"/>
      <c r="F532" s="32"/>
      <c r="G532" s="32"/>
      <c r="T532" s="32"/>
    </row>
    <row r="533" spans="4:20">
      <c r="D533" s="32"/>
      <c r="E533" s="32"/>
      <c r="F533" s="32"/>
      <c r="G533" s="32"/>
      <c r="T533" s="32"/>
    </row>
    <row r="534" spans="4:20">
      <c r="D534" s="32"/>
      <c r="E534" s="32"/>
      <c r="F534" s="32"/>
      <c r="G534" s="32"/>
      <c r="T534" s="32"/>
    </row>
    <row r="535" spans="4:20">
      <c r="D535" s="32"/>
      <c r="E535" s="32"/>
      <c r="F535" s="32"/>
      <c r="G535" s="32"/>
      <c r="T535" s="32"/>
    </row>
    <row r="536" spans="4:20">
      <c r="D536" s="32"/>
      <c r="E536" s="32"/>
      <c r="F536" s="32"/>
      <c r="G536" s="32"/>
      <c r="T536" s="32"/>
    </row>
    <row r="537" spans="4:20">
      <c r="D537" s="32"/>
      <c r="E537" s="32"/>
      <c r="F537" s="32"/>
      <c r="G537" s="32"/>
      <c r="T537" s="32"/>
    </row>
    <row r="538" spans="4:20">
      <c r="D538" s="32"/>
      <c r="E538" s="32"/>
      <c r="F538" s="32"/>
      <c r="G538" s="32"/>
      <c r="T538" s="32"/>
    </row>
    <row r="539" spans="4:20">
      <c r="D539" s="32"/>
      <c r="E539" s="32"/>
      <c r="F539" s="32"/>
      <c r="G539" s="32"/>
      <c r="T539" s="32"/>
    </row>
    <row r="540" spans="4:20">
      <c r="D540" s="32"/>
      <c r="E540" s="32"/>
      <c r="F540" s="32"/>
      <c r="G540" s="32"/>
      <c r="T540" s="32"/>
    </row>
    <row r="541" spans="4:20">
      <c r="D541" s="32"/>
      <c r="E541" s="32"/>
      <c r="F541" s="32"/>
      <c r="G541" s="32"/>
      <c r="T541" s="32"/>
    </row>
    <row r="542" spans="4:20">
      <c r="D542" s="32"/>
      <c r="E542" s="32"/>
      <c r="F542" s="32"/>
      <c r="G542" s="32"/>
      <c r="T542" s="32"/>
    </row>
    <row r="543" spans="4:20">
      <c r="D543" s="32"/>
      <c r="E543" s="32"/>
      <c r="F543" s="32"/>
      <c r="G543" s="32"/>
      <c r="T543" s="32"/>
    </row>
    <row r="544" spans="4:20">
      <c r="D544" s="32"/>
      <c r="E544" s="32"/>
      <c r="F544" s="32"/>
      <c r="G544" s="32"/>
      <c r="T544" s="32"/>
    </row>
    <row r="545" spans="4:20">
      <c r="D545" s="32"/>
      <c r="E545" s="32"/>
      <c r="F545" s="32"/>
      <c r="G545" s="32"/>
      <c r="T545" s="32"/>
    </row>
    <row r="546" spans="4:20">
      <c r="D546" s="32"/>
      <c r="E546" s="32"/>
      <c r="F546" s="32"/>
      <c r="G546" s="32"/>
      <c r="T546" s="32"/>
    </row>
    <row r="547" spans="4:20">
      <c r="D547" s="32"/>
      <c r="E547" s="32"/>
      <c r="F547" s="32"/>
      <c r="G547" s="32"/>
      <c r="T547" s="32"/>
    </row>
    <row r="548" spans="4:20">
      <c r="D548" s="32"/>
      <c r="E548" s="32"/>
      <c r="F548" s="32"/>
      <c r="G548" s="32"/>
      <c r="T548" s="32"/>
    </row>
    <row r="549" spans="4:20">
      <c r="D549" s="32"/>
      <c r="E549" s="32"/>
      <c r="F549" s="32"/>
      <c r="G549" s="32"/>
      <c r="T549" s="32"/>
    </row>
    <row r="550" spans="4:20">
      <c r="D550" s="32"/>
      <c r="E550" s="32"/>
      <c r="F550" s="32"/>
      <c r="G550" s="32"/>
      <c r="T550" s="32"/>
    </row>
    <row r="551" spans="4:20">
      <c r="D551" s="32"/>
      <c r="E551" s="32"/>
      <c r="F551" s="32"/>
      <c r="G551" s="32"/>
      <c r="T551" s="32"/>
    </row>
    <row r="552" spans="4:20">
      <c r="D552" s="32"/>
      <c r="E552" s="32"/>
      <c r="F552" s="32"/>
      <c r="G552" s="32"/>
      <c r="T552" s="32"/>
    </row>
    <row r="553" spans="4:20">
      <c r="D553" s="32"/>
      <c r="E553" s="32"/>
      <c r="F553" s="32"/>
      <c r="G553" s="32"/>
      <c r="T553" s="32"/>
    </row>
    <row r="554" spans="4:20">
      <c r="D554" s="32"/>
      <c r="E554" s="32"/>
      <c r="F554" s="32"/>
      <c r="G554" s="32"/>
      <c r="T554" s="32"/>
    </row>
    <row r="555" spans="4:20">
      <c r="D555" s="32"/>
      <c r="E555" s="32"/>
      <c r="F555" s="32"/>
      <c r="G555" s="32"/>
      <c r="T555" s="32"/>
    </row>
    <row r="556" spans="4:20">
      <c r="D556" s="32"/>
      <c r="E556" s="32"/>
      <c r="F556" s="32"/>
      <c r="G556" s="32"/>
      <c r="T556" s="32"/>
    </row>
    <row r="557" spans="4:20">
      <c r="D557" s="32"/>
      <c r="E557" s="32"/>
      <c r="F557" s="32"/>
      <c r="G557" s="32"/>
      <c r="T557" s="32"/>
    </row>
    <row r="558" spans="4:20">
      <c r="D558" s="32"/>
      <c r="E558" s="32"/>
      <c r="F558" s="32"/>
      <c r="G558" s="32"/>
      <c r="T558" s="32"/>
    </row>
    <row r="559" spans="4:20">
      <c r="D559" s="32"/>
      <c r="E559" s="32"/>
      <c r="F559" s="32"/>
      <c r="G559" s="32"/>
      <c r="T559" s="32"/>
    </row>
    <row r="560" spans="4:20">
      <c r="D560" s="32"/>
      <c r="E560" s="32"/>
      <c r="F560" s="32"/>
      <c r="G560" s="32"/>
      <c r="T560" s="32"/>
    </row>
    <row r="561" spans="4:20">
      <c r="D561" s="32"/>
      <c r="E561" s="32"/>
      <c r="F561" s="32"/>
      <c r="G561" s="32"/>
      <c r="T561" s="32"/>
    </row>
    <row r="562" spans="4:20">
      <c r="D562" s="32"/>
      <c r="E562" s="32"/>
      <c r="F562" s="32"/>
      <c r="G562" s="32"/>
      <c r="T562" s="32"/>
    </row>
    <row r="563" spans="4:20">
      <c r="D563" s="32"/>
      <c r="E563" s="32"/>
      <c r="F563" s="32"/>
      <c r="G563" s="32"/>
      <c r="T563" s="32"/>
    </row>
    <row r="564" spans="4:20">
      <c r="D564" s="32"/>
      <c r="E564" s="32"/>
      <c r="F564" s="32"/>
      <c r="G564" s="32"/>
      <c r="T564" s="32"/>
    </row>
    <row r="565" spans="4:20">
      <c r="D565" s="32"/>
      <c r="E565" s="32"/>
      <c r="F565" s="32"/>
      <c r="G565" s="32"/>
      <c r="T565" s="32"/>
    </row>
    <row r="566" spans="4:20">
      <c r="D566" s="32"/>
      <c r="E566" s="32"/>
      <c r="F566" s="32"/>
      <c r="G566" s="32"/>
      <c r="T566" s="32"/>
    </row>
    <row r="567" spans="4:20">
      <c r="D567" s="32"/>
      <c r="E567" s="32"/>
      <c r="F567" s="32"/>
      <c r="G567" s="32"/>
      <c r="T567" s="32"/>
    </row>
    <row r="568" spans="4:20">
      <c r="D568" s="32"/>
      <c r="E568" s="32"/>
      <c r="F568" s="32"/>
      <c r="G568" s="32"/>
      <c r="T568" s="32"/>
    </row>
    <row r="569" spans="4:20">
      <c r="D569" s="32"/>
      <c r="E569" s="32"/>
      <c r="F569" s="32"/>
      <c r="G569" s="32"/>
      <c r="T569" s="32"/>
    </row>
    <row r="570" spans="4:20">
      <c r="D570" s="32"/>
      <c r="E570" s="32"/>
      <c r="F570" s="32"/>
      <c r="G570" s="32"/>
      <c r="T570" s="32"/>
    </row>
    <row r="571" spans="4:20">
      <c r="D571" s="32"/>
      <c r="E571" s="32"/>
      <c r="F571" s="32"/>
      <c r="G571" s="32"/>
      <c r="T571" s="32"/>
    </row>
    <row r="572" spans="4:20">
      <c r="D572" s="32"/>
      <c r="E572" s="32"/>
      <c r="F572" s="32"/>
      <c r="G572" s="32"/>
      <c r="T572" s="32"/>
    </row>
    <row r="573" spans="4:20">
      <c r="D573" s="32"/>
      <c r="E573" s="32"/>
      <c r="F573" s="32"/>
      <c r="G573" s="32"/>
      <c r="T573" s="32"/>
    </row>
    <row r="574" spans="4:20">
      <c r="D574" s="32"/>
      <c r="E574" s="32"/>
      <c r="F574" s="32"/>
      <c r="G574" s="32"/>
      <c r="T574" s="32"/>
    </row>
    <row r="575" spans="4:20">
      <c r="D575" s="32"/>
      <c r="E575" s="32"/>
      <c r="F575" s="32"/>
      <c r="G575" s="32"/>
      <c r="T575" s="32"/>
    </row>
    <row r="576" spans="4:20">
      <c r="D576" s="32"/>
      <c r="E576" s="32"/>
      <c r="F576" s="32"/>
      <c r="G576" s="32"/>
      <c r="T576" s="32"/>
    </row>
    <row r="577" spans="4:20">
      <c r="D577" s="32"/>
      <c r="E577" s="32"/>
      <c r="F577" s="32"/>
      <c r="G577" s="32"/>
      <c r="T577" s="32"/>
    </row>
    <row r="578" spans="4:20">
      <c r="D578" s="32"/>
      <c r="E578" s="32"/>
      <c r="F578" s="32"/>
      <c r="G578" s="32"/>
      <c r="T578" s="32"/>
    </row>
    <row r="579" spans="4:20">
      <c r="D579" s="32"/>
      <c r="E579" s="32"/>
      <c r="F579" s="32"/>
      <c r="G579" s="32"/>
      <c r="T579" s="32"/>
    </row>
    <row r="580" spans="4:20">
      <c r="D580" s="32"/>
      <c r="E580" s="32"/>
      <c r="F580" s="32"/>
      <c r="G580" s="32"/>
      <c r="T580" s="32"/>
    </row>
    <row r="581" spans="4:20">
      <c r="D581" s="32"/>
      <c r="E581" s="32"/>
      <c r="F581" s="32"/>
      <c r="G581" s="32"/>
      <c r="T581" s="32"/>
    </row>
    <row r="582" spans="4:20">
      <c r="D582" s="32"/>
      <c r="E582" s="32"/>
      <c r="F582" s="32"/>
      <c r="G582" s="32"/>
      <c r="T582" s="32"/>
    </row>
    <row r="583" spans="4:20">
      <c r="D583" s="32"/>
      <c r="E583" s="32"/>
      <c r="F583" s="32"/>
      <c r="G583" s="32"/>
      <c r="T583" s="32"/>
    </row>
    <row r="584" spans="4:20">
      <c r="D584" s="32"/>
      <c r="E584" s="32"/>
      <c r="F584" s="32"/>
      <c r="G584" s="32"/>
      <c r="T584" s="32"/>
    </row>
    <row r="585" spans="4:20">
      <c r="D585" s="32"/>
      <c r="E585" s="32"/>
      <c r="F585" s="32"/>
      <c r="G585" s="32"/>
      <c r="T585" s="32"/>
    </row>
    <row r="586" spans="4:20">
      <c r="D586" s="32"/>
      <c r="E586" s="32"/>
      <c r="F586" s="32"/>
      <c r="G586" s="32"/>
      <c r="T586" s="32"/>
    </row>
    <row r="587" spans="4:20">
      <c r="D587" s="32"/>
      <c r="E587" s="32"/>
      <c r="F587" s="32"/>
      <c r="G587" s="32"/>
      <c r="T587" s="32"/>
    </row>
    <row r="588" spans="4:20">
      <c r="D588" s="32"/>
      <c r="E588" s="32"/>
      <c r="F588" s="32"/>
      <c r="G588" s="32"/>
      <c r="T588" s="32"/>
    </row>
    <row r="589" spans="4:20">
      <c r="D589" s="32"/>
      <c r="E589" s="32"/>
      <c r="F589" s="32"/>
      <c r="G589" s="32"/>
      <c r="T589" s="32"/>
    </row>
    <row r="590" spans="4:20">
      <c r="D590" s="32"/>
      <c r="E590" s="32"/>
      <c r="F590" s="32"/>
      <c r="G590" s="32"/>
      <c r="T590" s="32"/>
    </row>
    <row r="591" spans="4:20">
      <c r="D591" s="32"/>
      <c r="E591" s="32"/>
      <c r="F591" s="32"/>
      <c r="G591" s="32"/>
      <c r="T591" s="32"/>
    </row>
    <row r="592" spans="4:20">
      <c r="D592" s="32"/>
      <c r="E592" s="32"/>
      <c r="F592" s="32"/>
      <c r="G592" s="32"/>
      <c r="T592" s="32"/>
    </row>
    <row r="593" spans="4:20">
      <c r="D593" s="32"/>
      <c r="E593" s="32"/>
      <c r="F593" s="32"/>
      <c r="G593" s="32"/>
      <c r="T593" s="32"/>
    </row>
    <row r="594" spans="4:20">
      <c r="D594" s="32"/>
      <c r="E594" s="32"/>
      <c r="F594" s="32"/>
      <c r="G594" s="32"/>
      <c r="T594" s="32"/>
    </row>
    <row r="595" spans="4:20">
      <c r="D595" s="32"/>
      <c r="E595" s="32"/>
      <c r="F595" s="32"/>
      <c r="G595" s="32"/>
      <c r="T595" s="32"/>
    </row>
    <row r="596" spans="4:20">
      <c r="D596" s="32"/>
      <c r="E596" s="32"/>
      <c r="F596" s="32"/>
      <c r="G596" s="32"/>
      <c r="T596" s="32"/>
    </row>
    <row r="597" spans="4:20">
      <c r="D597" s="32"/>
      <c r="E597" s="32"/>
      <c r="F597" s="32"/>
      <c r="G597" s="32"/>
      <c r="T597" s="32"/>
    </row>
    <row r="598" spans="4:20">
      <c r="D598" s="32"/>
      <c r="E598" s="32"/>
      <c r="F598" s="32"/>
      <c r="G598" s="32"/>
      <c r="T598" s="32"/>
    </row>
    <row r="599" spans="4:20">
      <c r="D599" s="32"/>
      <c r="E599" s="32"/>
      <c r="F599" s="32"/>
      <c r="G599" s="32"/>
      <c r="T599" s="32"/>
    </row>
    <row r="600" spans="4:20">
      <c r="D600" s="32"/>
      <c r="E600" s="32"/>
      <c r="F600" s="32"/>
      <c r="G600" s="32"/>
      <c r="T600" s="32"/>
    </row>
    <row r="601" spans="4:20">
      <c r="D601" s="32"/>
      <c r="E601" s="32"/>
      <c r="F601" s="32"/>
      <c r="G601" s="32"/>
      <c r="T601" s="32"/>
    </row>
    <row r="602" spans="4:20">
      <c r="D602" s="32"/>
      <c r="E602" s="32"/>
      <c r="F602" s="32"/>
      <c r="G602" s="32"/>
      <c r="T602" s="32"/>
    </row>
    <row r="603" spans="4:20">
      <c r="D603" s="32"/>
      <c r="E603" s="32"/>
      <c r="F603" s="32"/>
      <c r="G603" s="32"/>
      <c r="T603" s="32"/>
    </row>
    <row r="604" spans="4:20">
      <c r="D604" s="32"/>
      <c r="E604" s="32"/>
      <c r="F604" s="32"/>
      <c r="G604" s="32"/>
      <c r="T604" s="32"/>
    </row>
    <row r="605" spans="4:20">
      <c r="D605" s="32"/>
      <c r="E605" s="32"/>
      <c r="F605" s="32"/>
      <c r="G605" s="32"/>
      <c r="T605" s="32"/>
    </row>
    <row r="606" spans="4:20">
      <c r="D606" s="32"/>
      <c r="E606" s="32"/>
      <c r="F606" s="32"/>
      <c r="G606" s="32"/>
      <c r="T606" s="32"/>
    </row>
    <row r="607" spans="4:20">
      <c r="D607" s="32"/>
      <c r="E607" s="32"/>
      <c r="F607" s="32"/>
      <c r="G607" s="32"/>
      <c r="T607" s="32"/>
    </row>
    <row r="608" spans="4:20">
      <c r="D608" s="32"/>
      <c r="E608" s="32"/>
      <c r="F608" s="32"/>
      <c r="G608" s="32"/>
      <c r="T608" s="32"/>
    </row>
    <row r="609" spans="4:20">
      <c r="D609" s="32"/>
      <c r="E609" s="32"/>
      <c r="F609" s="32"/>
      <c r="G609" s="32"/>
      <c r="T609" s="32"/>
    </row>
    <row r="610" spans="4:20">
      <c r="D610" s="32"/>
      <c r="E610" s="32"/>
      <c r="F610" s="32"/>
      <c r="G610" s="32"/>
      <c r="T610" s="32"/>
    </row>
    <row r="611" spans="4:20">
      <c r="D611" s="32"/>
      <c r="E611" s="32"/>
      <c r="F611" s="32"/>
      <c r="G611" s="32"/>
      <c r="T611" s="32"/>
    </row>
    <row r="612" spans="4:20">
      <c r="D612" s="32"/>
      <c r="E612" s="32"/>
      <c r="F612" s="32"/>
      <c r="G612" s="32"/>
      <c r="T612" s="32"/>
    </row>
    <row r="613" spans="4:20">
      <c r="D613" s="32"/>
      <c r="E613" s="32"/>
      <c r="F613" s="32"/>
      <c r="G613" s="32"/>
      <c r="T613" s="32"/>
    </row>
    <row r="614" spans="4:20">
      <c r="D614" s="32"/>
      <c r="E614" s="32"/>
      <c r="F614" s="32"/>
      <c r="G614" s="32"/>
      <c r="T614" s="32"/>
    </row>
    <row r="615" spans="4:20">
      <c r="D615" s="32"/>
      <c r="E615" s="32"/>
      <c r="F615" s="32"/>
      <c r="G615" s="32"/>
      <c r="T615" s="32"/>
    </row>
    <row r="616" spans="4:20">
      <c r="D616" s="32"/>
      <c r="E616" s="32"/>
      <c r="F616" s="32"/>
      <c r="G616" s="32"/>
      <c r="T616" s="32"/>
    </row>
    <row r="617" spans="4:20">
      <c r="D617" s="32"/>
      <c r="E617" s="32"/>
      <c r="F617" s="32"/>
      <c r="G617" s="32"/>
      <c r="T617" s="32"/>
    </row>
    <row r="618" spans="4:20">
      <c r="D618" s="32"/>
      <c r="E618" s="32"/>
      <c r="F618" s="32"/>
      <c r="G618" s="32"/>
      <c r="T618" s="32"/>
    </row>
    <row r="619" spans="4:20">
      <c r="D619" s="32"/>
      <c r="E619" s="32"/>
      <c r="F619" s="32"/>
      <c r="G619" s="32"/>
      <c r="T619" s="32"/>
    </row>
    <row r="620" spans="4:20">
      <c r="D620" s="32"/>
      <c r="E620" s="32"/>
      <c r="F620" s="32"/>
      <c r="G620" s="32"/>
      <c r="T620" s="32"/>
    </row>
    <row r="621" spans="4:20">
      <c r="D621" s="32"/>
      <c r="E621" s="32"/>
      <c r="F621" s="32"/>
      <c r="G621" s="32"/>
      <c r="T621" s="32"/>
    </row>
    <row r="622" spans="4:20">
      <c r="D622" s="32"/>
      <c r="E622" s="32"/>
      <c r="F622" s="32"/>
      <c r="G622" s="32"/>
      <c r="T622" s="32"/>
    </row>
    <row r="623" spans="4:20">
      <c r="D623" s="32"/>
      <c r="E623" s="32"/>
      <c r="F623" s="32"/>
      <c r="G623" s="32"/>
      <c r="T623" s="32"/>
    </row>
    <row r="624" spans="4:20">
      <c r="D624" s="32"/>
      <c r="E624" s="32"/>
      <c r="F624" s="32"/>
      <c r="G624" s="32"/>
      <c r="T624" s="32"/>
    </row>
    <row r="625" spans="4:20">
      <c r="D625" s="32"/>
      <c r="E625" s="32"/>
      <c r="F625" s="32"/>
      <c r="G625" s="32"/>
      <c r="T625" s="32"/>
    </row>
    <row r="626" spans="4:20">
      <c r="D626" s="32"/>
      <c r="E626" s="32"/>
      <c r="F626" s="32"/>
      <c r="G626" s="32"/>
      <c r="T626" s="32"/>
    </row>
    <row r="627" spans="4:20">
      <c r="D627" s="32"/>
      <c r="E627" s="32"/>
      <c r="F627" s="32"/>
      <c r="G627" s="32"/>
      <c r="T627" s="32"/>
    </row>
    <row r="628" spans="4:20">
      <c r="D628" s="32"/>
      <c r="E628" s="32"/>
      <c r="F628" s="32"/>
      <c r="G628" s="32"/>
      <c r="T628" s="32"/>
    </row>
    <row r="629" spans="4:20">
      <c r="D629" s="32"/>
      <c r="E629" s="32"/>
      <c r="F629" s="32"/>
      <c r="G629" s="32"/>
      <c r="T629" s="32"/>
    </row>
    <row r="630" spans="4:20">
      <c r="D630" s="32"/>
      <c r="E630" s="32"/>
      <c r="F630" s="32"/>
      <c r="G630" s="32"/>
      <c r="T630" s="32"/>
    </row>
    <row r="631" spans="4:20">
      <c r="D631" s="32"/>
      <c r="E631" s="32"/>
      <c r="F631" s="32"/>
      <c r="G631" s="32"/>
      <c r="T631" s="32"/>
    </row>
    <row r="632" spans="4:20">
      <c r="D632" s="32"/>
      <c r="E632" s="32"/>
      <c r="F632" s="32"/>
      <c r="G632" s="32"/>
      <c r="T632" s="32"/>
    </row>
    <row r="633" spans="4:20">
      <c r="D633" s="32"/>
      <c r="E633" s="32"/>
      <c r="F633" s="32"/>
      <c r="G633" s="32"/>
      <c r="T633" s="32"/>
    </row>
    <row r="634" spans="4:20">
      <c r="D634" s="32"/>
      <c r="E634" s="32"/>
      <c r="F634" s="32"/>
      <c r="G634" s="32"/>
      <c r="T634" s="32"/>
    </row>
    <row r="635" spans="4:20">
      <c r="D635" s="32"/>
      <c r="E635" s="32"/>
      <c r="F635" s="32"/>
      <c r="G635" s="32"/>
      <c r="T635" s="32"/>
    </row>
    <row r="636" spans="4:20">
      <c r="D636" s="32"/>
      <c r="E636" s="32"/>
      <c r="F636" s="32"/>
      <c r="G636" s="32"/>
      <c r="T636" s="32"/>
    </row>
    <row r="637" spans="4:20">
      <c r="D637" s="32"/>
      <c r="E637" s="32"/>
      <c r="F637" s="32"/>
      <c r="G637" s="32"/>
      <c r="T637" s="32"/>
    </row>
    <row r="638" spans="4:20">
      <c r="D638" s="32"/>
      <c r="E638" s="32"/>
      <c r="F638" s="32"/>
      <c r="G638" s="32"/>
      <c r="T638" s="32"/>
    </row>
    <row r="639" spans="4:20">
      <c r="D639" s="32"/>
      <c r="E639" s="32"/>
      <c r="F639" s="32"/>
      <c r="G639" s="32"/>
      <c r="T639" s="32"/>
    </row>
    <row r="640" spans="4:20">
      <c r="D640" s="32"/>
      <c r="E640" s="32"/>
      <c r="F640" s="32"/>
      <c r="G640" s="32"/>
      <c r="T640" s="32"/>
    </row>
    <row r="641" spans="4:20">
      <c r="D641" s="32"/>
      <c r="E641" s="32"/>
      <c r="F641" s="32"/>
      <c r="G641" s="32"/>
      <c r="T641" s="32"/>
    </row>
    <row r="642" spans="4:20">
      <c r="D642" s="32"/>
      <c r="E642" s="32"/>
      <c r="F642" s="32"/>
      <c r="G642" s="32"/>
      <c r="T642" s="32"/>
    </row>
    <row r="643" spans="4:20">
      <c r="D643" s="32"/>
      <c r="E643" s="32"/>
      <c r="F643" s="32"/>
      <c r="G643" s="32"/>
      <c r="T643" s="32"/>
    </row>
    <row r="644" spans="4:20">
      <c r="D644" s="32"/>
      <c r="E644" s="32"/>
      <c r="F644" s="32"/>
      <c r="G644" s="32"/>
      <c r="T644" s="32"/>
    </row>
    <row r="645" spans="4:20">
      <c r="D645" s="32"/>
      <c r="E645" s="32"/>
      <c r="F645" s="32"/>
      <c r="G645" s="32"/>
      <c r="T645" s="32"/>
    </row>
    <row r="646" spans="4:20">
      <c r="D646" s="32"/>
      <c r="E646" s="32"/>
      <c r="F646" s="32"/>
      <c r="G646" s="32"/>
      <c r="T646" s="32"/>
    </row>
    <row r="647" spans="4:20">
      <c r="D647" s="32"/>
      <c r="E647" s="32"/>
      <c r="F647" s="32"/>
      <c r="G647" s="32"/>
      <c r="T647" s="32"/>
    </row>
    <row r="648" spans="4:20">
      <c r="D648" s="32"/>
      <c r="E648" s="32"/>
      <c r="F648" s="32"/>
      <c r="G648" s="32"/>
      <c r="T648" s="32"/>
    </row>
    <row r="649" spans="4:20">
      <c r="D649" s="32"/>
      <c r="E649" s="32"/>
      <c r="F649" s="32"/>
      <c r="G649" s="32"/>
      <c r="T649" s="32"/>
    </row>
    <row r="650" spans="4:20">
      <c r="D650" s="32"/>
      <c r="E650" s="32"/>
      <c r="F650" s="32"/>
      <c r="G650" s="32"/>
      <c r="T650" s="32"/>
    </row>
    <row r="651" spans="4:20">
      <c r="D651" s="32"/>
      <c r="E651" s="32"/>
      <c r="F651" s="32"/>
      <c r="G651" s="32"/>
      <c r="T651" s="32"/>
    </row>
    <row r="652" spans="4:20">
      <c r="D652" s="32"/>
      <c r="E652" s="32"/>
      <c r="F652" s="32"/>
      <c r="G652" s="32"/>
      <c r="T652" s="32"/>
    </row>
    <row r="653" spans="4:20">
      <c r="D653" s="32"/>
      <c r="E653" s="32"/>
      <c r="F653" s="32"/>
      <c r="G653" s="32"/>
      <c r="T653" s="32"/>
    </row>
    <row r="654" spans="4:20">
      <c r="D654" s="32"/>
      <c r="E654" s="32"/>
      <c r="F654" s="32"/>
      <c r="G654" s="32"/>
      <c r="T654" s="32"/>
    </row>
    <row r="655" spans="4:20">
      <c r="D655" s="32"/>
      <c r="E655" s="32"/>
      <c r="F655" s="32"/>
      <c r="G655" s="32"/>
      <c r="T655" s="32"/>
    </row>
    <row r="656" spans="4:20">
      <c r="D656" s="32"/>
      <c r="E656" s="32"/>
      <c r="F656" s="32"/>
      <c r="G656" s="32"/>
      <c r="T656" s="32"/>
    </row>
    <row r="657" spans="4:20">
      <c r="D657" s="32"/>
      <c r="E657" s="32"/>
      <c r="F657" s="32"/>
      <c r="G657" s="32"/>
      <c r="T657" s="32"/>
    </row>
    <row r="658" spans="4:20">
      <c r="D658" s="32"/>
      <c r="E658" s="32"/>
      <c r="F658" s="32"/>
      <c r="G658" s="32"/>
      <c r="T658" s="32"/>
    </row>
    <row r="659" spans="4:20">
      <c r="D659" s="32"/>
      <c r="E659" s="32"/>
      <c r="F659" s="32"/>
      <c r="G659" s="32"/>
      <c r="T659" s="32"/>
    </row>
    <row r="660" spans="4:20">
      <c r="D660" s="32"/>
      <c r="E660" s="32"/>
      <c r="F660" s="32"/>
      <c r="G660" s="32"/>
      <c r="T660" s="32"/>
    </row>
    <row r="661" spans="4:20">
      <c r="D661" s="32"/>
      <c r="E661" s="32"/>
      <c r="F661" s="32"/>
      <c r="G661" s="32"/>
      <c r="T661" s="32"/>
    </row>
    <row r="662" spans="4:20">
      <c r="D662" s="32"/>
      <c r="E662" s="32"/>
      <c r="F662" s="32"/>
      <c r="G662" s="32"/>
      <c r="T662" s="32"/>
    </row>
    <row r="663" spans="4:20">
      <c r="D663" s="32"/>
      <c r="E663" s="32"/>
      <c r="F663" s="32"/>
      <c r="G663" s="32"/>
      <c r="T663" s="32"/>
    </row>
    <row r="664" spans="4:20">
      <c r="D664" s="32"/>
      <c r="E664" s="32"/>
      <c r="F664" s="32"/>
      <c r="G664" s="32"/>
      <c r="T664" s="32"/>
    </row>
    <row r="665" spans="4:20">
      <c r="D665" s="32"/>
      <c r="E665" s="32"/>
      <c r="F665" s="32"/>
      <c r="G665" s="32"/>
      <c r="T665" s="32"/>
    </row>
    <row r="666" spans="4:20">
      <c r="D666" s="32"/>
      <c r="E666" s="32"/>
      <c r="F666" s="32"/>
      <c r="G666" s="32"/>
      <c r="T666" s="32"/>
    </row>
    <row r="667" spans="4:20">
      <c r="D667" s="32"/>
      <c r="E667" s="32"/>
      <c r="F667" s="32"/>
      <c r="G667" s="32"/>
      <c r="T667" s="32"/>
    </row>
    <row r="668" spans="4:20">
      <c r="D668" s="32"/>
      <c r="E668" s="32"/>
      <c r="F668" s="32"/>
      <c r="G668" s="32"/>
      <c r="T668" s="32"/>
    </row>
    <row r="669" spans="4:20">
      <c r="D669" s="32"/>
      <c r="E669" s="32"/>
      <c r="F669" s="32"/>
      <c r="G669" s="32"/>
      <c r="T669" s="32"/>
    </row>
    <row r="670" spans="4:20">
      <c r="D670" s="32"/>
      <c r="E670" s="32"/>
      <c r="F670" s="32"/>
      <c r="G670" s="32"/>
      <c r="T670" s="32"/>
    </row>
    <row r="671" spans="4:20">
      <c r="D671" s="32"/>
      <c r="E671" s="32"/>
      <c r="F671" s="32"/>
      <c r="G671" s="32"/>
      <c r="T671" s="32"/>
    </row>
    <row r="672" spans="4:20">
      <c r="D672" s="32"/>
      <c r="E672" s="32"/>
      <c r="F672" s="32"/>
      <c r="G672" s="32"/>
      <c r="T672" s="32"/>
    </row>
    <row r="673" spans="4:20">
      <c r="D673" s="32"/>
      <c r="E673" s="32"/>
      <c r="F673" s="32"/>
      <c r="G673" s="32"/>
      <c r="T673" s="32"/>
    </row>
    <row r="674" spans="4:20">
      <c r="D674" s="32"/>
      <c r="E674" s="32"/>
      <c r="F674" s="32"/>
      <c r="G674" s="32"/>
      <c r="T674" s="32"/>
    </row>
    <row r="675" spans="4:20">
      <c r="D675" s="32"/>
      <c r="E675" s="32"/>
      <c r="F675" s="32"/>
      <c r="G675" s="32"/>
      <c r="T675" s="32"/>
    </row>
    <row r="676" spans="4:20">
      <c r="D676" s="32"/>
      <c r="E676" s="32"/>
      <c r="F676" s="32"/>
      <c r="G676" s="32"/>
      <c r="T676" s="32"/>
    </row>
    <row r="677" spans="4:20">
      <c r="D677" s="32"/>
      <c r="E677" s="32"/>
      <c r="F677" s="32"/>
      <c r="G677" s="32"/>
      <c r="T677" s="32"/>
    </row>
    <row r="678" spans="4:20">
      <c r="D678" s="32"/>
      <c r="E678" s="32"/>
      <c r="F678" s="32"/>
      <c r="G678" s="32"/>
      <c r="T678" s="32"/>
    </row>
    <row r="679" spans="4:20">
      <c r="D679" s="32"/>
      <c r="E679" s="32"/>
      <c r="F679" s="32"/>
      <c r="G679" s="32"/>
      <c r="T679" s="32"/>
    </row>
    <row r="680" spans="4:20">
      <c r="D680" s="32"/>
      <c r="E680" s="32"/>
      <c r="F680" s="32"/>
      <c r="G680" s="32"/>
      <c r="T680" s="32"/>
    </row>
    <row r="681" spans="4:20">
      <c r="D681" s="32"/>
      <c r="E681" s="32"/>
      <c r="F681" s="32"/>
      <c r="G681" s="32"/>
      <c r="T681" s="32"/>
    </row>
    <row r="682" spans="4:20">
      <c r="D682" s="32"/>
      <c r="E682" s="32"/>
      <c r="F682" s="32"/>
      <c r="G682" s="32"/>
      <c r="T682" s="32"/>
    </row>
    <row r="683" spans="4:20">
      <c r="D683" s="32"/>
      <c r="E683" s="32"/>
      <c r="F683" s="32"/>
      <c r="G683" s="32"/>
      <c r="T683" s="32"/>
    </row>
    <row r="684" spans="4:20">
      <c r="D684" s="32"/>
      <c r="E684" s="32"/>
      <c r="F684" s="32"/>
      <c r="G684" s="32"/>
      <c r="T684" s="32"/>
    </row>
    <row r="685" spans="4:20">
      <c r="D685" s="32"/>
      <c r="E685" s="32"/>
      <c r="F685" s="32"/>
      <c r="G685" s="32"/>
      <c r="T685" s="32"/>
    </row>
    <row r="686" spans="4:20">
      <c r="D686" s="32"/>
      <c r="E686" s="32"/>
      <c r="F686" s="32"/>
      <c r="G686" s="32"/>
      <c r="T686" s="32"/>
    </row>
    <row r="687" spans="4:20">
      <c r="D687" s="32"/>
      <c r="E687" s="32"/>
      <c r="F687" s="32"/>
      <c r="G687" s="32"/>
      <c r="T687" s="32"/>
    </row>
    <row r="688" spans="4:20">
      <c r="D688" s="32"/>
      <c r="E688" s="32"/>
      <c r="F688" s="32"/>
      <c r="G688" s="32"/>
      <c r="T688" s="32"/>
    </row>
    <row r="689" spans="4:20">
      <c r="D689" s="32"/>
      <c r="E689" s="32"/>
      <c r="F689" s="32"/>
      <c r="G689" s="32"/>
      <c r="T689" s="32"/>
    </row>
    <row r="690" spans="4:20">
      <c r="D690" s="32"/>
      <c r="E690" s="32"/>
      <c r="F690" s="32"/>
      <c r="G690" s="32"/>
      <c r="T690" s="32"/>
    </row>
    <row r="691" spans="4:20">
      <c r="D691" s="32"/>
      <c r="E691" s="32"/>
      <c r="F691" s="32"/>
      <c r="G691" s="32"/>
      <c r="T691" s="32"/>
    </row>
    <row r="692" spans="4:20">
      <c r="D692" s="32"/>
      <c r="E692" s="32"/>
      <c r="F692" s="32"/>
      <c r="G692" s="32"/>
      <c r="T692" s="32"/>
    </row>
    <row r="693" spans="4:20">
      <c r="D693" s="32"/>
      <c r="E693" s="32"/>
      <c r="F693" s="32"/>
      <c r="G693" s="32"/>
      <c r="T693" s="32"/>
    </row>
    <row r="694" spans="4:20">
      <c r="D694" s="32"/>
      <c r="E694" s="32"/>
      <c r="F694" s="32"/>
      <c r="G694" s="32"/>
      <c r="T694" s="32"/>
    </row>
    <row r="695" spans="4:20">
      <c r="D695" s="32"/>
      <c r="E695" s="32"/>
      <c r="F695" s="32"/>
      <c r="G695" s="32"/>
      <c r="T695" s="32"/>
    </row>
    <row r="696" spans="4:20">
      <c r="D696" s="32"/>
      <c r="E696" s="32"/>
      <c r="F696" s="32"/>
      <c r="G696" s="32"/>
      <c r="T696" s="32"/>
    </row>
    <row r="697" spans="4:20">
      <c r="D697" s="32"/>
      <c r="E697" s="32"/>
      <c r="F697" s="32"/>
      <c r="G697" s="32"/>
      <c r="T697" s="32"/>
    </row>
    <row r="698" spans="4:20">
      <c r="D698" s="32"/>
      <c r="E698" s="32"/>
      <c r="F698" s="32"/>
      <c r="G698" s="32"/>
      <c r="T698" s="32"/>
    </row>
    <row r="699" spans="4:20">
      <c r="D699" s="32"/>
      <c r="E699" s="32"/>
      <c r="F699" s="32"/>
      <c r="G699" s="32"/>
      <c r="T699" s="32"/>
    </row>
    <row r="700" spans="4:20">
      <c r="D700" s="32"/>
      <c r="E700" s="32"/>
      <c r="F700" s="32"/>
      <c r="G700" s="32"/>
      <c r="T700" s="32"/>
    </row>
    <row r="701" spans="4:20">
      <c r="D701" s="32"/>
      <c r="E701" s="32"/>
      <c r="F701" s="32"/>
      <c r="G701" s="32"/>
      <c r="T701" s="32"/>
    </row>
    <row r="702" spans="4:20">
      <c r="D702" s="32"/>
      <c r="E702" s="32"/>
      <c r="F702" s="32"/>
      <c r="G702" s="32"/>
      <c r="T702" s="32"/>
    </row>
    <row r="703" spans="4:20">
      <c r="D703" s="32"/>
      <c r="E703" s="32"/>
      <c r="F703" s="32"/>
      <c r="G703" s="32"/>
      <c r="T703" s="32"/>
    </row>
    <row r="704" spans="4:20">
      <c r="D704" s="32"/>
      <c r="E704" s="32"/>
      <c r="F704" s="32"/>
      <c r="G704" s="32"/>
      <c r="T704" s="32"/>
    </row>
    <row r="705" spans="4:20">
      <c r="D705" s="32"/>
      <c r="E705" s="32"/>
      <c r="F705" s="32"/>
      <c r="G705" s="32"/>
      <c r="T705" s="32"/>
    </row>
    <row r="706" spans="4:20">
      <c r="D706" s="32"/>
      <c r="E706" s="32"/>
      <c r="F706" s="32"/>
      <c r="G706" s="32"/>
      <c r="T706" s="32"/>
    </row>
    <row r="707" spans="4:20">
      <c r="D707" s="32"/>
      <c r="E707" s="32"/>
      <c r="F707" s="32"/>
      <c r="G707" s="32"/>
      <c r="T707" s="32"/>
    </row>
    <row r="708" spans="4:20">
      <c r="D708" s="32"/>
      <c r="E708" s="32"/>
      <c r="F708" s="32"/>
      <c r="G708" s="32"/>
      <c r="T708" s="32"/>
    </row>
    <row r="709" spans="4:20">
      <c r="D709" s="32"/>
      <c r="E709" s="32"/>
      <c r="F709" s="32"/>
      <c r="G709" s="32"/>
      <c r="T709" s="32"/>
    </row>
    <row r="710" spans="4:20">
      <c r="D710" s="32"/>
      <c r="E710" s="32"/>
      <c r="F710" s="32"/>
      <c r="G710" s="32"/>
      <c r="T710" s="32"/>
    </row>
    <row r="711" spans="4:20">
      <c r="D711" s="32"/>
      <c r="E711" s="32"/>
      <c r="F711" s="32"/>
      <c r="G711" s="32"/>
      <c r="T711" s="32"/>
    </row>
    <row r="712" spans="4:20">
      <c r="D712" s="32"/>
      <c r="E712" s="32"/>
      <c r="F712" s="32"/>
      <c r="G712" s="32"/>
      <c r="T712" s="32"/>
    </row>
    <row r="713" spans="4:20">
      <c r="D713" s="32"/>
      <c r="E713" s="32"/>
      <c r="F713" s="32"/>
      <c r="G713" s="32"/>
      <c r="T713" s="32"/>
    </row>
    <row r="714" spans="4:20">
      <c r="D714" s="32"/>
      <c r="E714" s="32"/>
      <c r="F714" s="32"/>
      <c r="G714" s="32"/>
      <c r="T714" s="32"/>
    </row>
    <row r="715" spans="4:20">
      <c r="D715" s="32"/>
      <c r="E715" s="32"/>
      <c r="F715" s="32"/>
      <c r="G715" s="32"/>
      <c r="T715" s="32"/>
    </row>
    <row r="716" spans="4:20">
      <c r="D716" s="32"/>
      <c r="E716" s="32"/>
      <c r="F716" s="32"/>
      <c r="G716" s="32"/>
      <c r="T716" s="32"/>
    </row>
    <row r="717" spans="4:20">
      <c r="D717" s="32"/>
      <c r="E717" s="32"/>
      <c r="F717" s="32"/>
      <c r="G717" s="32"/>
      <c r="T717" s="32"/>
    </row>
    <row r="718" spans="4:20">
      <c r="D718" s="32"/>
      <c r="E718" s="32"/>
      <c r="F718" s="32"/>
      <c r="G718" s="32"/>
      <c r="T718" s="32"/>
    </row>
    <row r="719" spans="4:20">
      <c r="D719" s="32"/>
      <c r="E719" s="32"/>
      <c r="F719" s="32"/>
      <c r="G719" s="32"/>
      <c r="T719" s="32"/>
    </row>
    <row r="720" spans="4:20">
      <c r="D720" s="32"/>
      <c r="E720" s="32"/>
      <c r="F720" s="32"/>
      <c r="G720" s="32"/>
      <c r="T720" s="32"/>
    </row>
    <row r="721" spans="4:20">
      <c r="D721" s="32"/>
      <c r="E721" s="32"/>
      <c r="F721" s="32"/>
      <c r="G721" s="32"/>
      <c r="T721" s="32"/>
    </row>
    <row r="722" spans="4:20">
      <c r="D722" s="32"/>
      <c r="E722" s="32"/>
      <c r="F722" s="32"/>
      <c r="G722" s="32"/>
      <c r="T722" s="32"/>
    </row>
    <row r="723" spans="4:20">
      <c r="D723" s="32"/>
      <c r="E723" s="32"/>
      <c r="F723" s="32"/>
      <c r="G723" s="32"/>
      <c r="T723" s="32"/>
    </row>
    <row r="724" spans="4:20">
      <c r="D724" s="32"/>
      <c r="E724" s="32"/>
      <c r="F724" s="32"/>
      <c r="G724" s="32"/>
      <c r="T724" s="32"/>
    </row>
    <row r="725" spans="4:20">
      <c r="D725" s="32"/>
      <c r="E725" s="32"/>
      <c r="F725" s="32"/>
      <c r="G725" s="32"/>
      <c r="T725" s="32"/>
    </row>
    <row r="726" spans="4:20">
      <c r="D726" s="32"/>
      <c r="E726" s="32"/>
      <c r="F726" s="32"/>
      <c r="G726" s="32"/>
      <c r="T726" s="32"/>
    </row>
    <row r="727" spans="4:20">
      <c r="D727" s="32"/>
      <c r="E727" s="32"/>
      <c r="F727" s="32"/>
      <c r="G727" s="32"/>
      <c r="T727" s="32"/>
    </row>
    <row r="728" spans="4:20">
      <c r="D728" s="32"/>
      <c r="E728" s="32"/>
      <c r="F728" s="32"/>
      <c r="G728" s="32"/>
      <c r="T728" s="32"/>
    </row>
    <row r="729" spans="4:20">
      <c r="D729" s="32"/>
      <c r="E729" s="32"/>
      <c r="F729" s="32"/>
      <c r="G729" s="32"/>
      <c r="T729" s="32"/>
    </row>
    <row r="730" spans="4:20">
      <c r="D730" s="32"/>
      <c r="E730" s="32"/>
      <c r="F730" s="32"/>
      <c r="G730" s="32"/>
      <c r="T730" s="32"/>
    </row>
    <row r="731" spans="4:20">
      <c r="D731" s="32"/>
      <c r="E731" s="32"/>
      <c r="F731" s="32"/>
      <c r="G731" s="32"/>
      <c r="T731" s="32"/>
    </row>
    <row r="732" spans="4:20">
      <c r="D732" s="32"/>
      <c r="E732" s="32"/>
      <c r="F732" s="32"/>
      <c r="G732" s="32"/>
      <c r="T732" s="32"/>
    </row>
    <row r="733" spans="4:20">
      <c r="D733" s="32"/>
      <c r="E733" s="32"/>
      <c r="F733" s="32"/>
      <c r="G733" s="32"/>
      <c r="T733" s="32"/>
    </row>
    <row r="734" spans="4:20">
      <c r="D734" s="32"/>
      <c r="E734" s="32"/>
      <c r="F734" s="32"/>
      <c r="G734" s="32"/>
      <c r="T734" s="32"/>
    </row>
    <row r="735" spans="4:20">
      <c r="D735" s="32"/>
      <c r="E735" s="32"/>
      <c r="F735" s="32"/>
      <c r="G735" s="32"/>
      <c r="T735" s="32"/>
    </row>
    <row r="736" spans="4:20">
      <c r="D736" s="32"/>
      <c r="E736" s="32"/>
      <c r="F736" s="32"/>
      <c r="G736" s="32"/>
      <c r="T736" s="32"/>
    </row>
    <row r="737" spans="4:20">
      <c r="D737" s="32"/>
      <c r="E737" s="32"/>
      <c r="F737" s="32"/>
      <c r="G737" s="32"/>
      <c r="T737" s="32"/>
    </row>
    <row r="738" spans="4:20">
      <c r="D738" s="32"/>
      <c r="E738" s="32"/>
      <c r="F738" s="32"/>
      <c r="G738" s="32"/>
      <c r="T738" s="32"/>
    </row>
    <row r="739" spans="4:20">
      <c r="D739" s="32"/>
      <c r="E739" s="32"/>
      <c r="F739" s="32"/>
      <c r="G739" s="32"/>
      <c r="T739" s="32"/>
    </row>
    <row r="740" spans="4:20">
      <c r="D740" s="32"/>
      <c r="E740" s="32"/>
      <c r="F740" s="32"/>
      <c r="G740" s="32"/>
      <c r="T740" s="32"/>
    </row>
    <row r="741" spans="4:20">
      <c r="D741" s="32"/>
      <c r="E741" s="32"/>
      <c r="F741" s="32"/>
      <c r="G741" s="32"/>
      <c r="T741" s="32"/>
    </row>
    <row r="742" spans="4:20">
      <c r="D742" s="32"/>
      <c r="E742" s="32"/>
      <c r="F742" s="32"/>
      <c r="G742" s="32"/>
      <c r="T742" s="32"/>
    </row>
    <row r="743" spans="4:20">
      <c r="D743" s="32"/>
      <c r="E743" s="32"/>
      <c r="F743" s="32"/>
      <c r="G743" s="32"/>
      <c r="T743" s="32"/>
    </row>
    <row r="744" spans="4:20">
      <c r="D744" s="32"/>
      <c r="E744" s="32"/>
      <c r="F744" s="32"/>
      <c r="G744" s="32"/>
      <c r="T744" s="32"/>
    </row>
    <row r="745" spans="4:20">
      <c r="D745" s="32"/>
      <c r="E745" s="32"/>
      <c r="F745" s="32"/>
      <c r="G745" s="32"/>
      <c r="T745" s="32"/>
    </row>
    <row r="746" spans="4:20">
      <c r="D746" s="32"/>
      <c r="E746" s="32"/>
      <c r="F746" s="32"/>
      <c r="G746" s="32"/>
      <c r="T746" s="32"/>
    </row>
    <row r="747" spans="4:20">
      <c r="D747" s="32"/>
      <c r="E747" s="32"/>
      <c r="F747" s="32"/>
      <c r="G747" s="32"/>
      <c r="T747" s="32"/>
    </row>
    <row r="748" spans="4:20">
      <c r="D748" s="32"/>
      <c r="E748" s="32"/>
      <c r="F748" s="32"/>
      <c r="G748" s="32"/>
      <c r="T748" s="32"/>
    </row>
    <row r="749" spans="4:20">
      <c r="D749" s="32"/>
      <c r="E749" s="32"/>
      <c r="F749" s="32"/>
      <c r="G749" s="32"/>
      <c r="T749" s="32"/>
    </row>
    <row r="750" spans="4:20">
      <c r="D750" s="32"/>
      <c r="E750" s="32"/>
      <c r="F750" s="32"/>
      <c r="G750" s="32"/>
      <c r="T750" s="32"/>
    </row>
    <row r="751" spans="4:20">
      <c r="D751" s="32"/>
      <c r="E751" s="32"/>
      <c r="F751" s="32"/>
      <c r="G751" s="32"/>
      <c r="T751" s="32"/>
    </row>
    <row r="752" spans="4:20">
      <c r="D752" s="32"/>
      <c r="E752" s="32"/>
      <c r="F752" s="32"/>
      <c r="G752" s="32"/>
      <c r="T752" s="32"/>
    </row>
    <row r="753" spans="4:20">
      <c r="D753" s="32"/>
      <c r="E753" s="32"/>
      <c r="F753" s="32"/>
      <c r="G753" s="32"/>
      <c r="T753" s="32"/>
    </row>
    <row r="754" spans="4:20">
      <c r="D754" s="32"/>
      <c r="E754" s="32"/>
      <c r="F754" s="32"/>
      <c r="G754" s="32"/>
      <c r="T754" s="32"/>
    </row>
    <row r="755" spans="4:20">
      <c r="D755" s="32"/>
      <c r="E755" s="32"/>
      <c r="F755" s="32"/>
      <c r="G755" s="32"/>
      <c r="T755" s="32"/>
    </row>
    <row r="756" spans="4:20">
      <c r="D756" s="32"/>
      <c r="E756" s="32"/>
      <c r="F756" s="32"/>
      <c r="G756" s="32"/>
      <c r="T756" s="32"/>
    </row>
    <row r="757" spans="4:20">
      <c r="D757" s="32"/>
      <c r="E757" s="32"/>
      <c r="F757" s="32"/>
      <c r="G757" s="32"/>
      <c r="T757" s="32"/>
    </row>
    <row r="758" spans="4:20">
      <c r="D758" s="32"/>
      <c r="E758" s="32"/>
      <c r="F758" s="32"/>
      <c r="G758" s="32"/>
      <c r="T758" s="32"/>
    </row>
    <row r="759" spans="4:20">
      <c r="D759" s="32"/>
      <c r="E759" s="32"/>
      <c r="F759" s="32"/>
      <c r="G759" s="32"/>
      <c r="T759" s="32"/>
    </row>
    <row r="760" spans="4:20">
      <c r="D760" s="32"/>
      <c r="E760" s="32"/>
      <c r="F760" s="32"/>
      <c r="G760" s="32"/>
      <c r="T760" s="32"/>
    </row>
    <row r="761" spans="4:20">
      <c r="D761" s="32"/>
      <c r="E761" s="32"/>
      <c r="F761" s="32"/>
      <c r="G761" s="32"/>
      <c r="T761" s="32"/>
    </row>
    <row r="762" spans="4:20">
      <c r="D762" s="32"/>
      <c r="E762" s="32"/>
      <c r="F762" s="32"/>
      <c r="G762" s="32"/>
      <c r="T762" s="32"/>
    </row>
    <row r="763" spans="4:20">
      <c r="D763" s="32"/>
      <c r="E763" s="32"/>
      <c r="F763" s="32"/>
      <c r="G763" s="32"/>
      <c r="T763" s="32"/>
    </row>
    <row r="764" spans="4:20">
      <c r="D764" s="32"/>
      <c r="E764" s="32"/>
      <c r="F764" s="32"/>
      <c r="G764" s="32"/>
      <c r="T764" s="32"/>
    </row>
    <row r="765" spans="4:20">
      <c r="D765" s="32"/>
      <c r="E765" s="32"/>
      <c r="F765" s="32"/>
      <c r="G765" s="32"/>
      <c r="T765" s="32"/>
    </row>
    <row r="766" spans="4:20">
      <c r="D766" s="32"/>
      <c r="E766" s="32"/>
      <c r="F766" s="32"/>
      <c r="G766" s="32"/>
      <c r="T766" s="32"/>
    </row>
    <row r="767" spans="4:20">
      <c r="D767" s="32"/>
      <c r="E767" s="32"/>
      <c r="F767" s="32"/>
      <c r="G767" s="32"/>
      <c r="T767" s="32"/>
    </row>
    <row r="768" spans="4:20">
      <c r="D768" s="32"/>
      <c r="E768" s="32"/>
      <c r="F768" s="32"/>
      <c r="G768" s="32"/>
      <c r="T768" s="32"/>
    </row>
    <row r="769" spans="4:20">
      <c r="D769" s="32"/>
      <c r="E769" s="32"/>
      <c r="F769" s="32"/>
      <c r="G769" s="32"/>
      <c r="T769" s="32"/>
    </row>
    <row r="770" spans="4:20">
      <c r="D770" s="32"/>
      <c r="E770" s="32"/>
      <c r="F770" s="32"/>
      <c r="G770" s="32"/>
      <c r="T770" s="32"/>
    </row>
    <row r="771" spans="4:20">
      <c r="D771" s="32"/>
      <c r="E771" s="32"/>
      <c r="F771" s="32"/>
      <c r="G771" s="32"/>
      <c r="T771" s="32"/>
    </row>
    <row r="772" spans="4:20">
      <c r="D772" s="32"/>
      <c r="E772" s="32"/>
      <c r="F772" s="32"/>
      <c r="G772" s="32"/>
      <c r="T772" s="32"/>
    </row>
    <row r="773" spans="4:20">
      <c r="D773" s="32"/>
      <c r="E773" s="32"/>
      <c r="F773" s="32"/>
      <c r="G773" s="32"/>
      <c r="T773" s="32"/>
    </row>
    <row r="774" spans="4:20">
      <c r="D774" s="32"/>
      <c r="E774" s="32"/>
      <c r="F774" s="32"/>
      <c r="G774" s="32"/>
      <c r="T774" s="32"/>
    </row>
    <row r="775" spans="4:20">
      <c r="D775" s="32"/>
      <c r="E775" s="32"/>
      <c r="F775" s="32"/>
      <c r="G775" s="32"/>
      <c r="T775" s="32"/>
    </row>
    <row r="776" spans="4:20">
      <c r="D776" s="32"/>
      <c r="E776" s="32"/>
      <c r="F776" s="32"/>
      <c r="G776" s="32"/>
      <c r="T776" s="32"/>
    </row>
    <row r="777" spans="4:20">
      <c r="D777" s="32"/>
      <c r="E777" s="32"/>
      <c r="F777" s="32"/>
      <c r="G777" s="32"/>
      <c r="T777" s="32"/>
    </row>
    <row r="778" spans="4:20">
      <c r="D778" s="32"/>
      <c r="E778" s="32"/>
      <c r="F778" s="32"/>
      <c r="G778" s="32"/>
      <c r="T778" s="32"/>
    </row>
    <row r="779" spans="4:20">
      <c r="D779" s="32"/>
      <c r="E779" s="32"/>
      <c r="F779" s="32"/>
      <c r="G779" s="32"/>
      <c r="T779" s="32"/>
    </row>
    <row r="780" spans="4:20">
      <c r="D780" s="32"/>
      <c r="E780" s="32"/>
      <c r="F780" s="32"/>
      <c r="G780" s="32"/>
      <c r="T780" s="32"/>
    </row>
    <row r="781" spans="4:20">
      <c r="D781" s="32"/>
      <c r="E781" s="32"/>
      <c r="F781" s="32"/>
      <c r="G781" s="32"/>
      <c r="T781" s="32"/>
    </row>
    <row r="782" spans="4:20">
      <c r="D782" s="32"/>
      <c r="E782" s="32"/>
      <c r="F782" s="32"/>
      <c r="G782" s="32"/>
      <c r="T782" s="32"/>
    </row>
    <row r="783" spans="4:20">
      <c r="D783" s="32"/>
      <c r="E783" s="32"/>
      <c r="F783" s="32"/>
      <c r="G783" s="32"/>
      <c r="T783" s="32"/>
    </row>
    <row r="784" spans="4:20">
      <c r="D784" s="32"/>
      <c r="E784" s="32"/>
      <c r="F784" s="32"/>
      <c r="G784" s="32"/>
      <c r="T784" s="32"/>
    </row>
    <row r="785" spans="4:20">
      <c r="D785" s="32"/>
      <c r="E785" s="32"/>
      <c r="F785" s="32"/>
      <c r="G785" s="32"/>
      <c r="T785" s="32"/>
    </row>
    <row r="786" spans="4:20">
      <c r="D786" s="32"/>
      <c r="E786" s="32"/>
      <c r="F786" s="32"/>
      <c r="G786" s="32"/>
      <c r="T786" s="32"/>
    </row>
    <row r="787" spans="4:20">
      <c r="D787" s="32"/>
      <c r="E787" s="32"/>
      <c r="F787" s="32"/>
      <c r="G787" s="32"/>
      <c r="T787" s="32"/>
    </row>
    <row r="788" spans="4:20">
      <c r="D788" s="32"/>
      <c r="E788" s="32"/>
      <c r="F788" s="32"/>
      <c r="G788" s="32"/>
      <c r="T788" s="32"/>
    </row>
    <row r="789" spans="4:20">
      <c r="D789" s="32"/>
      <c r="E789" s="32"/>
      <c r="F789" s="32"/>
      <c r="G789" s="32"/>
      <c r="T789" s="32"/>
    </row>
    <row r="790" spans="4:20">
      <c r="D790" s="32"/>
      <c r="E790" s="32"/>
      <c r="F790" s="32"/>
      <c r="G790" s="32"/>
      <c r="T790" s="32"/>
    </row>
    <row r="791" spans="4:20">
      <c r="D791" s="32"/>
      <c r="E791" s="32"/>
      <c r="F791" s="32"/>
      <c r="G791" s="32"/>
      <c r="T791" s="32"/>
    </row>
    <row r="792" spans="4:20">
      <c r="D792" s="32"/>
      <c r="E792" s="32"/>
      <c r="F792" s="32"/>
      <c r="G792" s="32"/>
      <c r="T792" s="32"/>
    </row>
    <row r="793" spans="4:20">
      <c r="D793" s="32"/>
      <c r="E793" s="32"/>
      <c r="F793" s="32"/>
      <c r="G793" s="32"/>
      <c r="T793" s="32"/>
    </row>
    <row r="794" spans="4:20">
      <c r="D794" s="32"/>
      <c r="E794" s="32"/>
      <c r="F794" s="32"/>
      <c r="G794" s="32"/>
      <c r="T794" s="32"/>
    </row>
    <row r="795" spans="4:20">
      <c r="D795" s="32"/>
      <c r="E795" s="32"/>
      <c r="F795" s="32"/>
      <c r="G795" s="32"/>
      <c r="T795" s="32"/>
    </row>
    <row r="796" spans="4:20">
      <c r="D796" s="32"/>
      <c r="E796" s="32"/>
      <c r="F796" s="32"/>
      <c r="G796" s="32"/>
      <c r="T796" s="32"/>
    </row>
    <row r="797" spans="4:20">
      <c r="D797" s="32"/>
      <c r="E797" s="32"/>
      <c r="F797" s="32"/>
      <c r="G797" s="32"/>
      <c r="T797" s="32"/>
    </row>
    <row r="798" spans="4:20">
      <c r="D798" s="32"/>
      <c r="E798" s="32"/>
      <c r="F798" s="32"/>
      <c r="G798" s="32"/>
      <c r="T798" s="32"/>
    </row>
    <row r="799" spans="4:20">
      <c r="D799" s="32"/>
      <c r="E799" s="32"/>
      <c r="F799" s="32"/>
      <c r="G799" s="32"/>
      <c r="T799" s="32"/>
    </row>
    <row r="800" spans="4:20">
      <c r="D800" s="32"/>
      <c r="E800" s="32"/>
      <c r="F800" s="32"/>
      <c r="G800" s="32"/>
      <c r="T800" s="32"/>
    </row>
    <row r="801" spans="4:20">
      <c r="D801" s="32"/>
      <c r="E801" s="32"/>
      <c r="F801" s="32"/>
      <c r="G801" s="32"/>
      <c r="T801" s="32"/>
    </row>
    <row r="802" spans="4:20">
      <c r="D802" s="32"/>
      <c r="E802" s="32"/>
      <c r="F802" s="32"/>
      <c r="G802" s="32"/>
      <c r="T802" s="32"/>
    </row>
    <row r="803" spans="4:20">
      <c r="D803" s="32"/>
      <c r="E803" s="32"/>
      <c r="F803" s="32"/>
      <c r="G803" s="32"/>
      <c r="T803" s="32"/>
    </row>
    <row r="804" spans="4:20">
      <c r="D804" s="32"/>
      <c r="E804" s="32"/>
      <c r="F804" s="32"/>
      <c r="G804" s="32"/>
      <c r="T804" s="32"/>
    </row>
    <row r="805" spans="4:20">
      <c r="D805" s="32"/>
      <c r="E805" s="32"/>
      <c r="F805" s="32"/>
      <c r="G805" s="32"/>
      <c r="T805" s="32"/>
    </row>
    <row r="806" spans="4:20">
      <c r="D806" s="32"/>
      <c r="E806" s="32"/>
      <c r="F806" s="32"/>
      <c r="G806" s="32"/>
      <c r="T806" s="32"/>
    </row>
    <row r="807" spans="4:20">
      <c r="D807" s="32"/>
      <c r="E807" s="32"/>
      <c r="F807" s="32"/>
      <c r="G807" s="32"/>
      <c r="T807" s="32"/>
    </row>
    <row r="808" spans="4:20">
      <c r="D808" s="32"/>
      <c r="E808" s="32"/>
      <c r="F808" s="32"/>
      <c r="G808" s="32"/>
      <c r="T808" s="32"/>
    </row>
    <row r="809" spans="4:20">
      <c r="D809" s="32"/>
      <c r="E809" s="32"/>
      <c r="F809" s="32"/>
      <c r="G809" s="32"/>
      <c r="T809" s="32"/>
    </row>
    <row r="810" spans="4:20">
      <c r="D810" s="32"/>
      <c r="E810" s="32"/>
      <c r="F810" s="32"/>
      <c r="G810" s="32"/>
      <c r="T810" s="32"/>
    </row>
    <row r="811" spans="4:20">
      <c r="D811" s="32"/>
      <c r="E811" s="32"/>
      <c r="F811" s="32"/>
      <c r="G811" s="32"/>
      <c r="T811" s="32"/>
    </row>
    <row r="812" spans="4:20">
      <c r="D812" s="32"/>
      <c r="E812" s="32"/>
      <c r="F812" s="32"/>
      <c r="G812" s="32"/>
      <c r="T812" s="32"/>
    </row>
    <row r="813" spans="4:20">
      <c r="D813" s="32"/>
      <c r="E813" s="32"/>
      <c r="F813" s="32"/>
      <c r="G813" s="32"/>
      <c r="T813" s="32"/>
    </row>
    <row r="814" spans="4:20">
      <c r="D814" s="32"/>
      <c r="E814" s="32"/>
      <c r="F814" s="32"/>
      <c r="G814" s="32"/>
      <c r="T814" s="32"/>
    </row>
    <row r="815" spans="4:20">
      <c r="D815" s="32"/>
      <c r="E815" s="32"/>
      <c r="F815" s="32"/>
      <c r="G815" s="32"/>
      <c r="T815" s="32"/>
    </row>
    <row r="816" spans="4:20">
      <c r="D816" s="32"/>
      <c r="E816" s="32"/>
      <c r="F816" s="32"/>
      <c r="G816" s="32"/>
      <c r="T816" s="32"/>
    </row>
    <row r="817" spans="4:20">
      <c r="D817" s="32"/>
      <c r="E817" s="32"/>
      <c r="F817" s="32"/>
      <c r="G817" s="32"/>
      <c r="T817" s="32"/>
    </row>
    <row r="818" spans="4:20">
      <c r="D818" s="32"/>
      <c r="E818" s="32"/>
      <c r="F818" s="32"/>
      <c r="G818" s="32"/>
      <c r="T818" s="32"/>
    </row>
    <row r="819" spans="4:20">
      <c r="D819" s="32"/>
      <c r="E819" s="32"/>
      <c r="F819" s="32"/>
      <c r="G819" s="32"/>
      <c r="T819" s="32"/>
    </row>
    <row r="820" spans="4:20">
      <c r="D820" s="32"/>
      <c r="E820" s="32"/>
      <c r="F820" s="32"/>
      <c r="G820" s="32"/>
      <c r="T820" s="32"/>
    </row>
    <row r="821" spans="4:20">
      <c r="D821" s="32"/>
      <c r="E821" s="32"/>
      <c r="F821" s="32"/>
      <c r="G821" s="32"/>
      <c r="T821" s="32"/>
    </row>
    <row r="822" spans="4:20">
      <c r="D822" s="32"/>
      <c r="E822" s="32"/>
      <c r="F822" s="32"/>
      <c r="G822" s="32"/>
      <c r="T822" s="32"/>
    </row>
    <row r="823" spans="4:20">
      <c r="D823" s="32"/>
      <c r="E823" s="32"/>
      <c r="F823" s="32"/>
      <c r="G823" s="32"/>
      <c r="T823" s="32"/>
    </row>
    <row r="824" spans="4:20">
      <c r="D824" s="32"/>
      <c r="E824" s="32"/>
      <c r="F824" s="32"/>
      <c r="G824" s="32"/>
      <c r="T824" s="32"/>
    </row>
    <row r="825" spans="4:20">
      <c r="D825" s="32"/>
      <c r="E825" s="32"/>
      <c r="F825" s="32"/>
      <c r="G825" s="32"/>
      <c r="T825" s="32"/>
    </row>
    <row r="826" spans="4:20">
      <c r="D826" s="32"/>
      <c r="E826" s="32"/>
      <c r="F826" s="32"/>
      <c r="G826" s="32"/>
      <c r="T826" s="32"/>
    </row>
    <row r="827" spans="4:20">
      <c r="D827" s="32"/>
      <c r="E827" s="32"/>
      <c r="F827" s="32"/>
      <c r="G827" s="32"/>
      <c r="T827" s="32"/>
    </row>
    <row r="828" spans="4:20">
      <c r="D828" s="32"/>
      <c r="E828" s="32"/>
      <c r="F828" s="32"/>
      <c r="G828" s="32"/>
      <c r="T828" s="32"/>
    </row>
    <row r="829" spans="4:20">
      <c r="D829" s="32"/>
      <c r="E829" s="32"/>
      <c r="F829" s="32"/>
      <c r="G829" s="32"/>
      <c r="T829" s="32"/>
    </row>
    <row r="830" spans="4:20">
      <c r="D830" s="32"/>
      <c r="E830" s="32"/>
      <c r="F830" s="32"/>
      <c r="G830" s="32"/>
      <c r="T830" s="32"/>
    </row>
    <row r="831" spans="4:20">
      <c r="D831" s="32"/>
      <c r="E831" s="32"/>
      <c r="F831" s="32"/>
      <c r="G831" s="32"/>
      <c r="T831" s="32"/>
    </row>
    <row r="832" spans="4:20">
      <c r="D832" s="32"/>
      <c r="E832" s="32"/>
      <c r="F832" s="32"/>
      <c r="G832" s="32"/>
      <c r="T832" s="32"/>
    </row>
    <row r="833" spans="4:20">
      <c r="D833" s="32"/>
      <c r="E833" s="32"/>
      <c r="F833" s="32"/>
      <c r="G833" s="32"/>
      <c r="T833" s="32"/>
    </row>
    <row r="834" spans="4:20">
      <c r="D834" s="32"/>
      <c r="E834" s="32"/>
      <c r="F834" s="32"/>
      <c r="G834" s="32"/>
      <c r="T834" s="32"/>
    </row>
    <row r="835" spans="4:20">
      <c r="D835" s="32"/>
      <c r="E835" s="32"/>
      <c r="F835" s="32"/>
      <c r="G835" s="32"/>
      <c r="T835" s="32"/>
    </row>
    <row r="836" spans="4:20">
      <c r="D836" s="32"/>
      <c r="E836" s="32"/>
      <c r="F836" s="32"/>
      <c r="G836" s="32"/>
      <c r="T836" s="32"/>
    </row>
    <row r="837" spans="4:20">
      <c r="D837" s="32"/>
      <c r="E837" s="32"/>
      <c r="F837" s="32"/>
      <c r="G837" s="32"/>
      <c r="T837" s="32"/>
    </row>
    <row r="838" spans="4:20">
      <c r="D838" s="32"/>
      <c r="E838" s="32"/>
      <c r="F838" s="32"/>
      <c r="G838" s="32"/>
      <c r="T838" s="32"/>
    </row>
    <row r="839" spans="4:20">
      <c r="D839" s="32"/>
      <c r="E839" s="32"/>
      <c r="F839" s="32"/>
      <c r="G839" s="32"/>
      <c r="T839" s="32"/>
    </row>
    <row r="840" spans="4:20">
      <c r="D840" s="32"/>
      <c r="E840" s="32"/>
      <c r="F840" s="32"/>
      <c r="G840" s="32"/>
      <c r="T840" s="32"/>
    </row>
    <row r="841" spans="4:20">
      <c r="D841" s="32"/>
      <c r="E841" s="32"/>
      <c r="F841" s="32"/>
      <c r="G841" s="32"/>
      <c r="T841" s="32"/>
    </row>
    <row r="842" spans="4:20">
      <c r="D842" s="32"/>
      <c r="E842" s="32"/>
      <c r="F842" s="32"/>
      <c r="G842" s="32"/>
      <c r="T842" s="32"/>
    </row>
    <row r="843" spans="4:20">
      <c r="D843" s="32"/>
      <c r="E843" s="32"/>
      <c r="F843" s="32"/>
      <c r="G843" s="32"/>
      <c r="T843" s="32"/>
    </row>
    <row r="844" spans="4:20">
      <c r="D844" s="32"/>
      <c r="E844" s="32"/>
      <c r="F844" s="32"/>
      <c r="G844" s="32"/>
      <c r="T844" s="32"/>
    </row>
    <row r="845" spans="4:20">
      <c r="D845" s="32"/>
      <c r="E845" s="32"/>
      <c r="F845" s="32"/>
      <c r="G845" s="32"/>
      <c r="T845" s="32"/>
    </row>
    <row r="846" spans="4:20">
      <c r="D846" s="32"/>
      <c r="E846" s="32"/>
      <c r="F846" s="32"/>
      <c r="G846" s="32"/>
      <c r="T846" s="32"/>
    </row>
    <row r="847" spans="4:20">
      <c r="D847" s="32"/>
      <c r="E847" s="32"/>
      <c r="F847" s="32"/>
      <c r="G847" s="32"/>
      <c r="T847" s="32"/>
    </row>
    <row r="848" spans="4:20">
      <c r="D848" s="32"/>
      <c r="E848" s="32"/>
      <c r="F848" s="32"/>
      <c r="G848" s="32"/>
      <c r="T848" s="32"/>
    </row>
    <row r="849" spans="4:20">
      <c r="D849" s="32"/>
      <c r="E849" s="32"/>
      <c r="F849" s="32"/>
      <c r="G849" s="32"/>
      <c r="T849" s="32"/>
    </row>
    <row r="850" spans="4:20">
      <c r="D850" s="32"/>
      <c r="E850" s="32"/>
      <c r="F850" s="32"/>
      <c r="G850" s="32"/>
      <c r="T850" s="32"/>
    </row>
    <row r="851" spans="4:20">
      <c r="D851" s="32"/>
      <c r="E851" s="32"/>
      <c r="F851" s="32"/>
      <c r="G851" s="32"/>
      <c r="T851" s="32"/>
    </row>
    <row r="852" spans="4:20">
      <c r="D852" s="32"/>
      <c r="E852" s="32"/>
      <c r="F852" s="32"/>
      <c r="G852" s="32"/>
      <c r="T852" s="32"/>
    </row>
    <row r="853" spans="4:20">
      <c r="D853" s="32"/>
      <c r="E853" s="32"/>
      <c r="F853" s="32"/>
      <c r="G853" s="32"/>
      <c r="T853" s="32"/>
    </row>
    <row r="854" spans="4:20">
      <c r="D854" s="32"/>
      <c r="E854" s="32"/>
      <c r="F854" s="32"/>
      <c r="G854" s="32"/>
      <c r="T854" s="32"/>
    </row>
    <row r="855" spans="4:20">
      <c r="D855" s="32"/>
      <c r="E855" s="32"/>
      <c r="F855" s="32"/>
      <c r="G855" s="32"/>
      <c r="T855" s="32"/>
    </row>
    <row r="856" spans="4:20">
      <c r="D856" s="32"/>
      <c r="E856" s="32"/>
      <c r="F856" s="32"/>
      <c r="G856" s="32"/>
      <c r="T856" s="32"/>
    </row>
    <row r="857" spans="4:20">
      <c r="D857" s="32"/>
      <c r="E857" s="32"/>
      <c r="F857" s="32"/>
      <c r="G857" s="32"/>
      <c r="T857" s="32"/>
    </row>
    <row r="858" spans="4:20">
      <c r="D858" s="32"/>
      <c r="E858" s="32"/>
      <c r="F858" s="32"/>
      <c r="G858" s="32"/>
      <c r="T858" s="32"/>
    </row>
    <row r="859" spans="4:20">
      <c r="D859" s="32"/>
      <c r="E859" s="32"/>
      <c r="F859" s="32"/>
      <c r="G859" s="32"/>
      <c r="T859" s="32"/>
    </row>
    <row r="860" spans="4:20">
      <c r="D860" s="32"/>
      <c r="E860" s="32"/>
      <c r="F860" s="32"/>
      <c r="G860" s="32"/>
      <c r="T860" s="32"/>
    </row>
    <row r="861" spans="4:20">
      <c r="D861" s="32"/>
      <c r="E861" s="32"/>
      <c r="F861" s="32"/>
      <c r="G861" s="32"/>
      <c r="T861" s="32"/>
    </row>
    <row r="862" spans="4:20">
      <c r="D862" s="32"/>
      <c r="E862" s="32"/>
      <c r="F862" s="32"/>
      <c r="G862" s="32"/>
      <c r="T862" s="32"/>
    </row>
    <row r="863" spans="4:20">
      <c r="D863" s="32"/>
      <c r="E863" s="32"/>
      <c r="F863" s="32"/>
      <c r="G863" s="32"/>
      <c r="T863" s="32"/>
    </row>
    <row r="864" spans="4:20">
      <c r="D864" s="32"/>
      <c r="E864" s="32"/>
      <c r="F864" s="32"/>
      <c r="G864" s="32"/>
      <c r="T864" s="32"/>
    </row>
    <row r="865" spans="4:20">
      <c r="D865" s="32"/>
      <c r="E865" s="32"/>
      <c r="F865" s="32"/>
      <c r="G865" s="32"/>
      <c r="T865" s="32"/>
    </row>
    <row r="866" spans="4:20">
      <c r="D866" s="32"/>
      <c r="E866" s="32"/>
      <c r="F866" s="32"/>
      <c r="G866" s="32"/>
      <c r="T866" s="32"/>
    </row>
    <row r="867" spans="4:20">
      <c r="D867" s="32"/>
      <c r="E867" s="32"/>
      <c r="F867" s="32"/>
      <c r="G867" s="32"/>
      <c r="T867" s="32"/>
    </row>
    <row r="868" spans="4:20">
      <c r="D868" s="32"/>
      <c r="E868" s="32"/>
      <c r="F868" s="32"/>
      <c r="G868" s="32"/>
      <c r="T868" s="32"/>
    </row>
    <row r="869" spans="4:20">
      <c r="D869" s="32"/>
      <c r="E869" s="32"/>
      <c r="F869" s="32"/>
      <c r="G869" s="32"/>
      <c r="T869" s="32"/>
    </row>
    <row r="870" spans="4:20">
      <c r="D870" s="32"/>
      <c r="E870" s="32"/>
      <c r="F870" s="32"/>
      <c r="G870" s="32"/>
      <c r="T870" s="32"/>
    </row>
    <row r="871" spans="4:20">
      <c r="D871" s="32"/>
      <c r="E871" s="32"/>
      <c r="F871" s="32"/>
      <c r="G871" s="32"/>
      <c r="T871" s="32"/>
    </row>
    <row r="872" spans="4:20">
      <c r="D872" s="32"/>
      <c r="E872" s="32"/>
      <c r="F872" s="32"/>
      <c r="G872" s="32"/>
      <c r="T872" s="32"/>
    </row>
    <row r="873" spans="4:20">
      <c r="D873" s="32"/>
      <c r="E873" s="32"/>
      <c r="F873" s="32"/>
      <c r="G873" s="32"/>
      <c r="T873" s="32"/>
    </row>
  </sheetData>
  <autoFilter ref="A11:FN219" xr:uid="{00000000-0009-0000-0000-000004000000}"/>
  <mergeCells count="20">
    <mergeCell ref="C229:D229"/>
    <mergeCell ref="A225:B225"/>
    <mergeCell ref="A229:B229"/>
    <mergeCell ref="C225:D225"/>
    <mergeCell ref="T126:T133"/>
    <mergeCell ref="A215:B215"/>
    <mergeCell ref="T10:T11"/>
    <mergeCell ref="H10:S10"/>
    <mergeCell ref="A1:B1"/>
    <mergeCell ref="A2:B2"/>
    <mergeCell ref="A3:B3"/>
    <mergeCell ref="E1:T1"/>
    <mergeCell ref="E2:T2"/>
    <mergeCell ref="E3:T3"/>
    <mergeCell ref="D10:D11"/>
    <mergeCell ref="E10:E11"/>
    <mergeCell ref="A10:A11"/>
    <mergeCell ref="F10:G10"/>
    <mergeCell ref="B10:B11"/>
    <mergeCell ref="C10:C11"/>
  </mergeCells>
  <phoneticPr fontId="6" type="noConversion"/>
  <pageMargins left="0.5" right="0.5" top="0.5" bottom="0.5" header="0.25" footer="0.25"/>
  <pageSetup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92D050"/>
  </sheetPr>
  <dimension ref="A1:AX141"/>
  <sheetViews>
    <sheetView zoomScale="80" zoomScaleNormal="80" workbookViewId="0">
      <pane xSplit="2" ySplit="8" topLeftCell="C37" activePane="bottomRight" state="frozen"/>
      <selection pane="topRight" activeCell="C1" sqref="C1"/>
      <selection pane="bottomLeft" activeCell="A10" sqref="A10"/>
      <selection pane="bottomRight" activeCell="J112" sqref="J112"/>
    </sheetView>
  </sheetViews>
  <sheetFormatPr defaultColWidth="9.109375" defaultRowHeight="16.8"/>
  <cols>
    <col min="1" max="1" width="13.6640625" style="522" customWidth="1"/>
    <col min="2" max="2" width="37" style="522" customWidth="1"/>
    <col min="3" max="3" width="19.109375" style="522" customWidth="1"/>
    <col min="4" max="4" width="17.6640625" style="4" customWidth="1"/>
    <col min="5" max="5" width="21.109375" style="522" bestFit="1" customWidth="1"/>
    <col min="6" max="6" width="18.6640625" style="4" bestFit="1" customWidth="1"/>
    <col min="7" max="7" width="21" style="4" bestFit="1" customWidth="1"/>
    <col min="8" max="14" width="18.33203125" style="559" bestFit="1" customWidth="1"/>
    <col min="15" max="15" width="18.33203125" style="559" customWidth="1"/>
    <col min="16" max="19" width="16.44140625" style="559" customWidth="1"/>
    <col min="20" max="20" width="15.44140625" style="559" customWidth="1"/>
    <col min="21" max="21" width="16.44140625" style="559" bestFit="1" customWidth="1"/>
    <col min="22" max="22" width="17.88671875" style="522" customWidth="1"/>
    <col min="23" max="23" width="17.44140625" style="522" bestFit="1" customWidth="1"/>
    <col min="24" max="24" width="24.33203125" style="522" customWidth="1"/>
    <col min="25" max="25" width="14.33203125" style="522" customWidth="1"/>
    <col min="26" max="26" width="15.109375" style="522" customWidth="1"/>
    <col min="27" max="27" width="17.44140625" style="522" bestFit="1" customWidth="1"/>
    <col min="28" max="28" width="26.44140625" style="522" customWidth="1"/>
    <col min="29" max="29" width="14.6640625" style="522" customWidth="1"/>
    <col min="30" max="30" width="11.44140625" style="522" bestFit="1" customWidth="1"/>
    <col min="31" max="31" width="15.33203125" style="522" bestFit="1" customWidth="1"/>
    <col min="32" max="32" width="14.44140625" style="522" bestFit="1" customWidth="1"/>
    <col min="33" max="36" width="11.44140625" style="522" bestFit="1" customWidth="1"/>
    <col min="37" max="16384" width="9.109375" style="522"/>
  </cols>
  <sheetData>
    <row r="1" spans="1:50" s="898" customFormat="1" ht="13.8">
      <c r="A1" s="898" t="s">
        <v>858</v>
      </c>
      <c r="C1" s="899"/>
      <c r="D1" s="899"/>
      <c r="E1" s="899"/>
      <c r="F1" s="899"/>
      <c r="G1" s="899"/>
      <c r="H1" s="900"/>
      <c r="I1" s="900"/>
      <c r="J1" s="899"/>
      <c r="K1" s="899"/>
      <c r="L1" s="899"/>
      <c r="M1" s="899"/>
      <c r="N1" s="899"/>
      <c r="O1" s="899"/>
      <c r="P1" s="899"/>
      <c r="Q1" s="899"/>
      <c r="R1" s="899"/>
      <c r="S1" s="899"/>
      <c r="T1" s="899"/>
      <c r="U1" s="899"/>
      <c r="V1" s="899"/>
      <c r="W1" s="899"/>
      <c r="X1" s="899"/>
      <c r="AC1" s="899"/>
      <c r="AD1" s="899"/>
      <c r="AE1" s="899"/>
      <c r="AF1" s="899"/>
      <c r="AG1" s="899"/>
      <c r="AH1" s="899"/>
      <c r="AI1" s="899"/>
      <c r="AN1" s="899"/>
      <c r="AO1" s="900"/>
      <c r="AP1" s="900"/>
      <c r="AQ1" s="900"/>
      <c r="AR1" s="899"/>
      <c r="AS1" s="899"/>
      <c r="AT1" s="899"/>
      <c r="AU1" s="899"/>
      <c r="AV1" s="899"/>
      <c r="AW1" s="899"/>
      <c r="AX1" s="899"/>
    </row>
    <row r="2" spans="1:50" s="898" customFormat="1" ht="13.8">
      <c r="A2" s="897" t="s">
        <v>1645</v>
      </c>
      <c r="C2" s="899"/>
      <c r="D2" s="899"/>
      <c r="E2" s="899"/>
      <c r="F2" s="899"/>
      <c r="G2" s="899"/>
      <c r="H2" s="900"/>
      <c r="I2" s="900"/>
      <c r="J2" s="899"/>
      <c r="K2" s="899"/>
      <c r="L2" s="899"/>
      <c r="M2" s="899"/>
      <c r="N2" s="899"/>
      <c r="O2" s="899"/>
      <c r="P2" s="899"/>
      <c r="Q2" s="899"/>
      <c r="R2" s="899"/>
      <c r="S2" s="899"/>
      <c r="T2" s="899"/>
      <c r="U2" s="899"/>
      <c r="V2" s="899"/>
      <c r="W2" s="899"/>
      <c r="X2" s="899"/>
      <c r="AC2" s="899"/>
      <c r="AD2" s="899"/>
      <c r="AE2" s="899"/>
      <c r="AF2" s="899"/>
      <c r="AG2" s="899"/>
      <c r="AH2" s="899"/>
      <c r="AI2" s="899"/>
      <c r="AN2" s="899"/>
      <c r="AO2" s="900"/>
      <c r="AP2" s="900"/>
      <c r="AQ2" s="900"/>
      <c r="AR2" s="899"/>
      <c r="AS2" s="899"/>
      <c r="AT2" s="899"/>
      <c r="AU2" s="899"/>
      <c r="AV2" s="899"/>
      <c r="AW2" s="899"/>
      <c r="AX2" s="899"/>
    </row>
    <row r="3" spans="1:50" s="898" customFormat="1" ht="13.8">
      <c r="C3" s="899"/>
      <c r="D3" s="899"/>
      <c r="E3" s="899"/>
      <c r="F3" s="899"/>
      <c r="G3" s="899"/>
      <c r="H3" s="900"/>
      <c r="I3" s="900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AC3" s="899"/>
      <c r="AD3" s="899"/>
      <c r="AE3" s="899"/>
      <c r="AF3" s="899"/>
      <c r="AG3" s="899"/>
      <c r="AH3" s="899"/>
      <c r="AI3" s="899"/>
      <c r="AN3" s="899"/>
      <c r="AO3" s="900"/>
      <c r="AP3" s="900"/>
      <c r="AQ3" s="900"/>
      <c r="AR3" s="899"/>
      <c r="AS3" s="899"/>
      <c r="AT3" s="899"/>
      <c r="AU3" s="899"/>
      <c r="AV3" s="899"/>
      <c r="AW3" s="899"/>
      <c r="AX3" s="899"/>
    </row>
    <row r="4" spans="1:50" s="897" customFormat="1" ht="13.8">
      <c r="D4" s="897" t="s">
        <v>1642</v>
      </c>
    </row>
    <row r="5" spans="1:50" s="898" customFormat="1" ht="13.8">
      <c r="C5" s="899"/>
      <c r="D5" s="900"/>
      <c r="E5" s="900"/>
      <c r="F5" s="900"/>
      <c r="G5" s="900"/>
      <c r="H5" s="900"/>
      <c r="I5" s="900"/>
      <c r="J5" s="899"/>
      <c r="K5" s="899"/>
      <c r="L5" s="899"/>
      <c r="M5" s="899"/>
      <c r="N5" s="899"/>
      <c r="O5" s="899"/>
      <c r="P5" s="899"/>
      <c r="Q5" s="899"/>
      <c r="R5" s="899"/>
      <c r="S5" s="899"/>
      <c r="T5" s="899"/>
      <c r="U5" s="899"/>
      <c r="V5" s="899"/>
      <c r="W5" s="899"/>
      <c r="X5" s="899"/>
      <c r="AC5" s="899"/>
      <c r="AD5" s="899"/>
      <c r="AE5" s="899"/>
      <c r="AF5" s="899"/>
      <c r="AG5" s="899"/>
      <c r="AH5" s="899"/>
      <c r="AI5" s="899"/>
      <c r="AN5" s="900"/>
      <c r="AO5" s="900"/>
      <c r="AP5" s="900"/>
      <c r="AQ5" s="900"/>
      <c r="AR5" s="899"/>
      <c r="AS5" s="899"/>
      <c r="AT5" s="899"/>
      <c r="AU5" s="899"/>
      <c r="AV5" s="899"/>
      <c r="AW5" s="899"/>
      <c r="AX5" s="899"/>
    </row>
    <row r="6" spans="1:50" s="898" customFormat="1" ht="13.8">
      <c r="A6" s="898" t="s">
        <v>1643</v>
      </c>
      <c r="C6" s="899"/>
      <c r="D6" s="900"/>
      <c r="E6" s="900"/>
      <c r="F6" s="900"/>
      <c r="G6" s="900"/>
      <c r="H6" s="1424"/>
      <c r="I6" s="1394"/>
      <c r="J6" s="899"/>
      <c r="K6" s="899"/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AC6" s="899"/>
      <c r="AD6" s="899"/>
      <c r="AE6" s="899"/>
      <c r="AF6" s="899"/>
      <c r="AG6" s="899"/>
      <c r="AH6" s="899"/>
      <c r="AI6" s="899"/>
      <c r="AN6" s="900"/>
      <c r="AO6" s="900"/>
      <c r="AP6" s="900"/>
      <c r="AQ6" s="900"/>
      <c r="AR6" s="899"/>
      <c r="AS6" s="899"/>
      <c r="AT6" s="899"/>
      <c r="AU6" s="899"/>
      <c r="AV6" s="899"/>
      <c r="AW6" s="899"/>
      <c r="AX6" s="899"/>
    </row>
    <row r="7" spans="1:50" ht="33" customHeight="1">
      <c r="A7" s="2451" t="s">
        <v>327</v>
      </c>
      <c r="B7" s="2451" t="s">
        <v>162</v>
      </c>
      <c r="C7" s="2444" t="s">
        <v>1408</v>
      </c>
      <c r="D7" s="2453" t="s">
        <v>1483</v>
      </c>
      <c r="E7" s="2444" t="s">
        <v>1576</v>
      </c>
      <c r="F7" s="2435" t="s">
        <v>1578</v>
      </c>
      <c r="G7" s="2435" t="s">
        <v>1808</v>
      </c>
      <c r="H7" s="2446" t="s">
        <v>1625</v>
      </c>
      <c r="I7" s="2448" t="s">
        <v>1326</v>
      </c>
      <c r="J7" s="2449"/>
      <c r="K7" s="2449"/>
      <c r="L7" s="2449"/>
      <c r="M7" s="2449"/>
      <c r="N7" s="2449"/>
      <c r="O7" s="2449"/>
      <c r="P7" s="2449"/>
      <c r="Q7" s="2449"/>
      <c r="R7" s="2449"/>
      <c r="S7" s="2449"/>
      <c r="T7" s="2450"/>
      <c r="U7" s="2455" t="s">
        <v>1327</v>
      </c>
      <c r="V7" s="2442" t="s">
        <v>923</v>
      </c>
      <c r="W7" s="591"/>
      <c r="X7" s="747"/>
    </row>
    <row r="8" spans="1:50">
      <c r="A8" s="2452"/>
      <c r="B8" s="2452"/>
      <c r="C8" s="2445"/>
      <c r="D8" s="2454"/>
      <c r="E8" s="2445"/>
      <c r="F8" s="2436"/>
      <c r="G8" s="2436"/>
      <c r="H8" s="2447"/>
      <c r="I8" s="911" t="s">
        <v>1630</v>
      </c>
      <c r="J8" s="911" t="s">
        <v>1631</v>
      </c>
      <c r="K8" s="911" t="s">
        <v>1632</v>
      </c>
      <c r="L8" s="911" t="s">
        <v>1633</v>
      </c>
      <c r="M8" s="911" t="s">
        <v>1634</v>
      </c>
      <c r="N8" s="911" t="s">
        <v>1635</v>
      </c>
      <c r="O8" s="911" t="s">
        <v>1636</v>
      </c>
      <c r="P8" s="911" t="s">
        <v>1637</v>
      </c>
      <c r="Q8" s="911" t="s">
        <v>1638</v>
      </c>
      <c r="R8" s="911" t="s">
        <v>1639</v>
      </c>
      <c r="S8" s="911" t="s">
        <v>1640</v>
      </c>
      <c r="T8" s="911" t="s">
        <v>1641</v>
      </c>
      <c r="U8" s="2456"/>
      <c r="V8" s="2443"/>
    </row>
    <row r="9" spans="1:50" s="1448" customFormat="1">
      <c r="A9" s="1442"/>
      <c r="B9" s="1443" t="s">
        <v>834</v>
      </c>
      <c r="C9" s="1444">
        <f>C10+C11+C33+C52+C66+C82</f>
        <v>21608</v>
      </c>
      <c r="D9" s="1444">
        <f>D10+D11+D33+D52+D66</f>
        <v>22015</v>
      </c>
      <c r="E9" s="1444">
        <f>E10+E11+E33+E52+E66</f>
        <v>21818</v>
      </c>
      <c r="F9" s="700">
        <f>E9/D9</f>
        <v>0.99105155575743809</v>
      </c>
      <c r="G9" s="1445">
        <f>IFERROR(E9/C9,0)</f>
        <v>1.0097186227323214</v>
      </c>
      <c r="H9" s="1446">
        <f t="shared" ref="H9:T9" si="0">SUM(H11,H33,H52,H66)</f>
        <v>22176</v>
      </c>
      <c r="I9" s="1446">
        <f t="shared" si="0"/>
        <v>1854</v>
      </c>
      <c r="J9" s="1446">
        <f t="shared" si="0"/>
        <v>1582</v>
      </c>
      <c r="K9" s="1446">
        <f t="shared" si="0"/>
        <v>1809</v>
      </c>
      <c r="L9" s="1446">
        <f t="shared" si="0"/>
        <v>1809</v>
      </c>
      <c r="M9" s="1446">
        <f t="shared" si="0"/>
        <v>1857</v>
      </c>
      <c r="N9" s="1446">
        <f t="shared" si="0"/>
        <v>1827</v>
      </c>
      <c r="O9" s="1446">
        <f t="shared" si="0"/>
        <v>1848</v>
      </c>
      <c r="P9" s="1446">
        <f t="shared" si="0"/>
        <v>1855</v>
      </c>
      <c r="Q9" s="1446">
        <f t="shared" si="0"/>
        <v>1850</v>
      </c>
      <c r="R9" s="1446">
        <f t="shared" si="0"/>
        <v>1886</v>
      </c>
      <c r="S9" s="1446">
        <f t="shared" si="0"/>
        <v>1869</v>
      </c>
      <c r="T9" s="1446">
        <f t="shared" si="0"/>
        <v>1872</v>
      </c>
      <c r="U9" s="700">
        <f>H9/E9</f>
        <v>1.016408470070584</v>
      </c>
      <c r="V9" s="1447"/>
      <c r="Y9" s="2134"/>
      <c r="AD9" s="1449"/>
    </row>
    <row r="10" spans="1:50" ht="33.6">
      <c r="A10" s="555">
        <v>1</v>
      </c>
      <c r="B10" s="556" t="s">
        <v>835</v>
      </c>
      <c r="C10" s="553">
        <v>2</v>
      </c>
      <c r="D10" s="553">
        <v>0</v>
      </c>
      <c r="E10" s="1082">
        <v>0</v>
      </c>
      <c r="F10" s="697"/>
      <c r="G10" s="696">
        <f t="shared" ref="G10:G73" si="1">IFERROR(E10/C10,0)</f>
        <v>0</v>
      </c>
      <c r="H10" s="1081">
        <v>0</v>
      </c>
      <c r="I10" s="1081">
        <v>0</v>
      </c>
      <c r="J10" s="1081">
        <v>0</v>
      </c>
      <c r="K10" s="1081">
        <v>0</v>
      </c>
      <c r="L10" s="1081">
        <v>0</v>
      </c>
      <c r="M10" s="1081">
        <v>0</v>
      </c>
      <c r="N10" s="1081">
        <v>0</v>
      </c>
      <c r="O10" s="1081">
        <v>0</v>
      </c>
      <c r="P10" s="1081">
        <v>0</v>
      </c>
      <c r="Q10" s="1081">
        <v>0</v>
      </c>
      <c r="R10" s="1081">
        <v>0</v>
      </c>
      <c r="S10" s="1081">
        <v>0</v>
      </c>
      <c r="T10" s="1081">
        <v>0</v>
      </c>
      <c r="U10" s="697"/>
      <c r="V10" s="554"/>
      <c r="X10" s="571" t="s">
        <v>1806</v>
      </c>
      <c r="Y10" s="577" t="s">
        <v>942</v>
      </c>
      <c r="Z10" s="572" t="s">
        <v>943</v>
      </c>
      <c r="AA10" s="592"/>
      <c r="AB10" s="571" t="s">
        <v>1805</v>
      </c>
      <c r="AC10" s="577" t="s">
        <v>942</v>
      </c>
      <c r="AD10" s="572" t="s">
        <v>943</v>
      </c>
    </row>
    <row r="11" spans="1:50" s="1451" customFormat="1">
      <c r="A11" s="1453">
        <v>1</v>
      </c>
      <c r="B11" s="1454" t="s">
        <v>836</v>
      </c>
      <c r="C11" s="1455">
        <f>C12+C15+C25</f>
        <v>17748</v>
      </c>
      <c r="D11" s="1455">
        <f>D12+D15+D25</f>
        <v>17778</v>
      </c>
      <c r="E11" s="1455">
        <f>E12+E15+E25</f>
        <v>17928</v>
      </c>
      <c r="F11" s="1456">
        <f>E11/D11</f>
        <v>1.0084373945325684</v>
      </c>
      <c r="G11" s="1450">
        <f>IFERROR(E11/C11,0)</f>
        <v>1.0101419878296145</v>
      </c>
      <c r="H11" s="1457">
        <f>SUM(I11:T11)</f>
        <v>17915</v>
      </c>
      <c r="I11" s="1458">
        <f>SUM(I12,I15,I25)</f>
        <v>1535</v>
      </c>
      <c r="J11" s="1458">
        <f t="shared" ref="J11:T11" si="2">SUM(J12,J15,J25)</f>
        <v>1288</v>
      </c>
      <c r="K11" s="1458">
        <f t="shared" si="2"/>
        <v>1468</v>
      </c>
      <c r="L11" s="1458">
        <f t="shared" si="2"/>
        <v>1498</v>
      </c>
      <c r="M11" s="1458">
        <f t="shared" si="2"/>
        <v>1527</v>
      </c>
      <c r="N11" s="1458">
        <f t="shared" si="2"/>
        <v>1486</v>
      </c>
      <c r="O11" s="1458">
        <f t="shared" si="2"/>
        <v>1516</v>
      </c>
      <c r="P11" s="1458">
        <f t="shared" si="2"/>
        <v>1501</v>
      </c>
      <c r="Q11" s="1458">
        <f t="shared" si="2"/>
        <v>1519</v>
      </c>
      <c r="R11" s="1458">
        <f t="shared" si="2"/>
        <v>1535</v>
      </c>
      <c r="S11" s="1458">
        <f t="shared" si="2"/>
        <v>1521</v>
      </c>
      <c r="T11" s="1458">
        <f t="shared" si="2"/>
        <v>1521</v>
      </c>
      <c r="U11" s="1456">
        <f t="shared" ref="U11:U21" si="3">H11/E11</f>
        <v>0.99927487728692543</v>
      </c>
      <c r="V11" s="1459"/>
      <c r="W11" s="1460"/>
      <c r="X11" s="1461" t="s">
        <v>944</v>
      </c>
      <c r="Y11" s="1462">
        <f>Y12+Y15</f>
        <v>20058</v>
      </c>
      <c r="Z11" s="1463">
        <f>Y11/Y33</f>
        <v>0.91513824254037779</v>
      </c>
      <c r="AB11" s="1461" t="s">
        <v>944</v>
      </c>
      <c r="AC11" s="1462">
        <f>AC12+AC15</f>
        <v>19815</v>
      </c>
      <c r="AD11" s="1463">
        <f>AC11/AC33</f>
        <v>0.90819506829223573</v>
      </c>
      <c r="AE11" s="1452"/>
    </row>
    <row r="12" spans="1:50" s="551" customFormat="1">
      <c r="A12" s="525"/>
      <c r="B12" s="567" t="s">
        <v>924</v>
      </c>
      <c r="C12" s="563">
        <f>SUM(C13:C14)</f>
        <v>1320</v>
      </c>
      <c r="D12" s="563">
        <f>SUM(D13:D14)</f>
        <v>1418</v>
      </c>
      <c r="E12" s="563">
        <f>SUM(E13:E14)</f>
        <v>1413</v>
      </c>
      <c r="F12" s="697">
        <f t="shared" ref="F12:F71" si="4">E12/D12</f>
        <v>0.99647390691114246</v>
      </c>
      <c r="G12" s="696">
        <f t="shared" si="1"/>
        <v>1.0704545454545455</v>
      </c>
      <c r="H12" s="1083">
        <f t="shared" ref="H12:H76" si="5">SUM(I12:T12)</f>
        <v>1398</v>
      </c>
      <c r="I12" s="1085">
        <f>SUM(I13:I14)</f>
        <v>151</v>
      </c>
      <c r="J12" s="1085">
        <f t="shared" ref="J12:T12" si="6">SUM(J13:J14)</f>
        <v>114</v>
      </c>
      <c r="K12" s="1085">
        <f t="shared" si="6"/>
        <v>137</v>
      </c>
      <c r="L12" s="1085">
        <f t="shared" si="6"/>
        <v>93</v>
      </c>
      <c r="M12" s="1085">
        <f t="shared" si="6"/>
        <v>143</v>
      </c>
      <c r="N12" s="1085">
        <f t="shared" si="6"/>
        <v>124</v>
      </c>
      <c r="O12" s="1085">
        <f t="shared" si="6"/>
        <v>179</v>
      </c>
      <c r="P12" s="1085">
        <f t="shared" si="6"/>
        <v>138</v>
      </c>
      <c r="Q12" s="1085">
        <f t="shared" si="6"/>
        <v>120</v>
      </c>
      <c r="R12" s="1085">
        <f t="shared" si="6"/>
        <v>77</v>
      </c>
      <c r="S12" s="1085">
        <f t="shared" si="6"/>
        <v>62</v>
      </c>
      <c r="T12" s="1085">
        <f t="shared" si="6"/>
        <v>60</v>
      </c>
      <c r="U12" s="698">
        <f t="shared" si="3"/>
        <v>0.98938428874734607</v>
      </c>
      <c r="V12" s="568"/>
      <c r="X12" s="574" t="s">
        <v>924</v>
      </c>
      <c r="Y12" s="806">
        <f>SUM(Y13:Y14)</f>
        <v>2227</v>
      </c>
      <c r="Z12" s="807">
        <f>Y12/Y11</f>
        <v>0.11102801874563765</v>
      </c>
      <c r="AB12" s="574" t="s">
        <v>924</v>
      </c>
      <c r="AC12" s="806">
        <f>SUM(AC13:AC14)</f>
        <v>2116</v>
      </c>
      <c r="AD12" s="807">
        <f>AC12/AC11</f>
        <v>0.10678778703002775</v>
      </c>
    </row>
    <row r="13" spans="1:50" s="591" customFormat="1">
      <c r="A13" s="545"/>
      <c r="B13" s="548" t="s">
        <v>925</v>
      </c>
      <c r="C13" s="549">
        <f>5+600</f>
        <v>605</v>
      </c>
      <c r="D13" s="549">
        <v>680</v>
      </c>
      <c r="E13" s="1094">
        <v>777</v>
      </c>
      <c r="F13" s="699">
        <f>E13/D13</f>
        <v>1.1426470588235293</v>
      </c>
      <c r="G13" s="1415">
        <f t="shared" si="1"/>
        <v>1.2842975206611571</v>
      </c>
      <c r="H13" s="1088">
        <f>SUM(I13:T13)</f>
        <v>652</v>
      </c>
      <c r="I13" s="1086">
        <v>67</v>
      </c>
      <c r="J13" s="1086">
        <v>114</v>
      </c>
      <c r="K13" s="1086">
        <v>123</v>
      </c>
      <c r="L13" s="1086">
        <v>19</v>
      </c>
      <c r="M13" s="1086">
        <v>129</v>
      </c>
      <c r="N13" s="1086">
        <v>124</v>
      </c>
      <c r="O13" s="1086">
        <v>48</v>
      </c>
      <c r="P13" s="1086">
        <v>4</v>
      </c>
      <c r="Q13" s="1086">
        <v>15</v>
      </c>
      <c r="R13" s="1086">
        <v>9</v>
      </c>
      <c r="S13" s="1086"/>
      <c r="T13" s="1086"/>
      <c r="U13" s="699">
        <f t="shared" si="3"/>
        <v>0.83912483912483915</v>
      </c>
      <c r="V13" s="594"/>
      <c r="X13" s="575" t="s">
        <v>925</v>
      </c>
      <c r="Y13" s="1230">
        <f>H13+H35+H68</f>
        <v>1079</v>
      </c>
      <c r="Z13" s="1231">
        <f>Y13/365</f>
        <v>2.956164383561644</v>
      </c>
      <c r="AB13" s="575" t="s">
        <v>925</v>
      </c>
      <c r="AC13" s="1230">
        <f>E13+E35+E68</f>
        <v>1124</v>
      </c>
      <c r="AD13" s="1231">
        <f>AC13/365</f>
        <v>3.0794520547945203</v>
      </c>
    </row>
    <row r="14" spans="1:50" s="591" customFormat="1">
      <c r="A14" s="545"/>
      <c r="B14" s="548" t="s">
        <v>926</v>
      </c>
      <c r="C14" s="549">
        <f>8+707</f>
        <v>715</v>
      </c>
      <c r="D14" s="549">
        <v>738</v>
      </c>
      <c r="E14" s="1094">
        <v>636</v>
      </c>
      <c r="F14" s="699">
        <f t="shared" si="4"/>
        <v>0.86178861788617889</v>
      </c>
      <c r="G14" s="1415">
        <f t="shared" si="1"/>
        <v>0.8895104895104895</v>
      </c>
      <c r="H14" s="1088">
        <f t="shared" si="5"/>
        <v>746</v>
      </c>
      <c r="I14" s="1086">
        <v>84</v>
      </c>
      <c r="J14" s="1086"/>
      <c r="K14" s="1086">
        <v>14</v>
      </c>
      <c r="L14" s="1086">
        <v>74</v>
      </c>
      <c r="M14" s="1086">
        <v>14</v>
      </c>
      <c r="N14" s="1086"/>
      <c r="O14" s="1086">
        <v>131</v>
      </c>
      <c r="P14" s="1086">
        <v>134</v>
      </c>
      <c r="Q14" s="1086">
        <v>105</v>
      </c>
      <c r="R14" s="1086">
        <v>68</v>
      </c>
      <c r="S14" s="1086">
        <v>62</v>
      </c>
      <c r="T14" s="1086">
        <v>60</v>
      </c>
      <c r="U14" s="699">
        <f t="shared" si="3"/>
        <v>1.1729559748427674</v>
      </c>
      <c r="V14" s="594"/>
      <c r="X14" s="575" t="s">
        <v>926</v>
      </c>
      <c r="Y14" s="1230">
        <f>H14+H36+H69</f>
        <v>1148</v>
      </c>
      <c r="Z14" s="1231">
        <f>Y14/365</f>
        <v>3.1452054794520548</v>
      </c>
      <c r="AB14" s="575" t="s">
        <v>926</v>
      </c>
      <c r="AC14" s="1230">
        <f>E14+E36+E69</f>
        <v>992</v>
      </c>
      <c r="AD14" s="1231">
        <f>AC14/365</f>
        <v>2.7178082191780821</v>
      </c>
    </row>
    <row r="15" spans="1:50" s="551" customFormat="1" ht="32.4">
      <c r="A15" s="525"/>
      <c r="B15" s="562" t="s">
        <v>927</v>
      </c>
      <c r="C15" s="563">
        <f>SUM(C16:C23)</f>
        <v>15856</v>
      </c>
      <c r="D15" s="563">
        <f>SUM(D16:D24)</f>
        <v>15960</v>
      </c>
      <c r="E15" s="563">
        <f>SUM(E16:E24)</f>
        <v>16087</v>
      </c>
      <c r="F15" s="697">
        <f t="shared" si="4"/>
        <v>1.0079573934837092</v>
      </c>
      <c r="G15" s="696">
        <f t="shared" si="1"/>
        <v>1.0145686175580222</v>
      </c>
      <c r="H15" s="1083">
        <f t="shared" si="5"/>
        <v>15853</v>
      </c>
      <c r="I15" s="1085">
        <f>SUM(I16:I23)</f>
        <v>1366</v>
      </c>
      <c r="J15" s="1085">
        <f t="shared" ref="J15:T15" si="7">SUM(J16:J23)</f>
        <v>1160</v>
      </c>
      <c r="K15" s="1085">
        <f>SUM(K16:K23)</f>
        <v>1310</v>
      </c>
      <c r="L15" s="1085">
        <f>SUM(L16:L23)</f>
        <v>1384</v>
      </c>
      <c r="M15" s="1085">
        <f t="shared" si="7"/>
        <v>1307</v>
      </c>
      <c r="N15" s="1085">
        <f t="shared" si="7"/>
        <v>1288</v>
      </c>
      <c r="O15" s="1085">
        <f t="shared" si="7"/>
        <v>1261</v>
      </c>
      <c r="P15" s="1085">
        <f t="shared" si="7"/>
        <v>1289</v>
      </c>
      <c r="Q15" s="1085">
        <f t="shared" si="7"/>
        <v>1322</v>
      </c>
      <c r="R15" s="1085">
        <f t="shared" si="7"/>
        <v>1387</v>
      </c>
      <c r="S15" s="1085">
        <f t="shared" si="7"/>
        <v>1388</v>
      </c>
      <c r="T15" s="1085">
        <f t="shared" si="7"/>
        <v>1391</v>
      </c>
      <c r="U15" s="698">
        <f t="shared" si="3"/>
        <v>0.98545409336731526</v>
      </c>
      <c r="V15" s="568"/>
      <c r="X15" s="576" t="s">
        <v>927</v>
      </c>
      <c r="Y15" s="806">
        <f>SUM(Y16:Y23)</f>
        <v>17831</v>
      </c>
      <c r="Z15" s="807">
        <f>Y15/Y11</f>
        <v>0.88897198125436239</v>
      </c>
      <c r="AB15" s="576" t="s">
        <v>927</v>
      </c>
      <c r="AC15" s="806">
        <f>SUM(AC16:AC23)</f>
        <v>17699</v>
      </c>
      <c r="AD15" s="807">
        <f>AC15/AC11</f>
        <v>0.89321221296997222</v>
      </c>
    </row>
    <row r="16" spans="1:50" s="591" customFormat="1">
      <c r="A16" s="545"/>
      <c r="B16" s="548" t="s">
        <v>928</v>
      </c>
      <c r="C16" s="549">
        <v>3174</v>
      </c>
      <c r="D16" s="549">
        <v>2715</v>
      </c>
      <c r="E16" s="1094">
        <v>2702</v>
      </c>
      <c r="F16" s="699">
        <f t="shared" si="4"/>
        <v>0.99521178637200736</v>
      </c>
      <c r="G16" s="1415">
        <f t="shared" si="1"/>
        <v>0.851291745431632</v>
      </c>
      <c r="H16" s="1088">
        <f>SUM(I16:T16)</f>
        <v>2900</v>
      </c>
      <c r="I16" s="1086">
        <v>241</v>
      </c>
      <c r="J16" s="1086">
        <v>236</v>
      </c>
      <c r="K16" s="1086">
        <v>244</v>
      </c>
      <c r="L16" s="1086">
        <f>6+244</f>
        <v>250</v>
      </c>
      <c r="M16" s="1086">
        <v>244</v>
      </c>
      <c r="N16" s="1086">
        <v>243</v>
      </c>
      <c r="O16" s="1086">
        <v>241</v>
      </c>
      <c r="P16" s="1086">
        <v>238</v>
      </c>
      <c r="Q16" s="1086">
        <v>249</v>
      </c>
      <c r="R16" s="1086">
        <v>239</v>
      </c>
      <c r="S16" s="1086">
        <v>235</v>
      </c>
      <c r="T16" s="1086">
        <v>240</v>
      </c>
      <c r="U16" s="699">
        <f t="shared" si="3"/>
        <v>1.073279052553664</v>
      </c>
      <c r="V16" s="594"/>
      <c r="X16" s="575" t="s">
        <v>928</v>
      </c>
      <c r="Y16" s="1230">
        <f t="shared" ref="Y16:Y23" si="8">H16+H38+H54+H71</f>
        <v>2917</v>
      </c>
      <c r="Z16" s="1231">
        <f>Y16/365</f>
        <v>7.9917808219178079</v>
      </c>
      <c r="AA16" s="1232"/>
      <c r="AB16" s="575" t="s">
        <v>928</v>
      </c>
      <c r="AC16" s="1230">
        <f t="shared" ref="AC16:AC22" si="9">E16+E38+E54+E71</f>
        <v>2727</v>
      </c>
      <c r="AD16" s="1231">
        <f>AC16/365</f>
        <v>7.4712328767123291</v>
      </c>
    </row>
    <row r="17" spans="1:31" s="1448" customFormat="1" ht="17.25" customHeight="1">
      <c r="A17" s="2115"/>
      <c r="B17" s="2116" t="s">
        <v>929</v>
      </c>
      <c r="C17" s="2117">
        <v>3005</v>
      </c>
      <c r="D17" s="2117">
        <v>2345</v>
      </c>
      <c r="E17" s="2118">
        <v>2889</v>
      </c>
      <c r="F17" s="2119">
        <f t="shared" si="4"/>
        <v>1.2319829424307036</v>
      </c>
      <c r="G17" s="2120">
        <f t="shared" si="1"/>
        <v>0.96139767054908487</v>
      </c>
      <c r="H17" s="2121">
        <f t="shared" si="5"/>
        <v>2754</v>
      </c>
      <c r="I17" s="2122">
        <v>228</v>
      </c>
      <c r="J17" s="2122">
        <v>223</v>
      </c>
      <c r="K17" s="2122">
        <v>223</v>
      </c>
      <c r="L17" s="2122">
        <f>6+222</f>
        <v>228</v>
      </c>
      <c r="M17" s="2122">
        <v>243</v>
      </c>
      <c r="N17" s="2122">
        <v>229</v>
      </c>
      <c r="O17" s="2122">
        <v>235</v>
      </c>
      <c r="P17" s="2122">
        <v>225</v>
      </c>
      <c r="Q17" s="2122">
        <v>240</v>
      </c>
      <c r="R17" s="2122">
        <v>236</v>
      </c>
      <c r="S17" s="2122">
        <v>223</v>
      </c>
      <c r="T17" s="2122">
        <v>221</v>
      </c>
      <c r="U17" s="2119">
        <f t="shared" si="3"/>
        <v>0.95327102803738317</v>
      </c>
      <c r="V17" s="2123"/>
      <c r="W17" s="2124"/>
      <c r="X17" s="2125" t="s">
        <v>929</v>
      </c>
      <c r="Y17" s="2126">
        <f t="shared" si="8"/>
        <v>2775</v>
      </c>
      <c r="Z17" s="2127">
        <f t="shared" ref="Z17:Z23" si="10">Y17/365</f>
        <v>7.602739726027397</v>
      </c>
      <c r="AA17" s="2128"/>
      <c r="AB17" s="2125" t="s">
        <v>929</v>
      </c>
      <c r="AC17" s="2126">
        <f t="shared" si="9"/>
        <v>2924</v>
      </c>
      <c r="AD17" s="2127">
        <f t="shared" ref="AD17:AD23" si="11">AC17/365</f>
        <v>8.0109589041095894</v>
      </c>
    </row>
    <row r="18" spans="1:31" s="591" customFormat="1">
      <c r="A18" s="545"/>
      <c r="B18" s="548" t="s">
        <v>930</v>
      </c>
      <c r="C18" s="547">
        <v>2889</v>
      </c>
      <c r="D18" s="549">
        <v>2675</v>
      </c>
      <c r="E18" s="1094">
        <v>2513</v>
      </c>
      <c r="F18" s="699">
        <f t="shared" si="4"/>
        <v>0.93943925233644865</v>
      </c>
      <c r="G18" s="1415">
        <f>IFERROR(E18/C18,0)</f>
        <v>0.86985115957078574</v>
      </c>
      <c r="H18" s="1088">
        <f t="shared" si="5"/>
        <v>2794</v>
      </c>
      <c r="I18" s="1087">
        <v>238</v>
      </c>
      <c r="J18" s="1087">
        <v>223</v>
      </c>
      <c r="K18" s="1087">
        <v>224</v>
      </c>
      <c r="L18" s="1087">
        <f>234+6</f>
        <v>240</v>
      </c>
      <c r="M18" s="1086">
        <v>244</v>
      </c>
      <c r="N18" s="1087">
        <v>233</v>
      </c>
      <c r="O18" s="1087">
        <v>239</v>
      </c>
      <c r="P18" s="1087">
        <v>244</v>
      </c>
      <c r="Q18" s="1087">
        <v>239</v>
      </c>
      <c r="R18" s="1087">
        <v>225</v>
      </c>
      <c r="S18" s="1087">
        <v>225</v>
      </c>
      <c r="T18" s="1087">
        <v>220</v>
      </c>
      <c r="U18" s="699">
        <f t="shared" si="3"/>
        <v>1.1118185435734182</v>
      </c>
      <c r="V18" s="594"/>
      <c r="X18" s="575" t="s">
        <v>930</v>
      </c>
      <c r="Y18" s="1230">
        <f t="shared" si="8"/>
        <v>2893</v>
      </c>
      <c r="Z18" s="1231">
        <f t="shared" si="10"/>
        <v>7.9260273972602739</v>
      </c>
      <c r="AA18" s="1232"/>
      <c r="AB18" s="575" t="s">
        <v>930</v>
      </c>
      <c r="AC18" s="1230">
        <f t="shared" si="9"/>
        <v>2684</v>
      </c>
      <c r="AD18" s="1231">
        <f t="shared" si="11"/>
        <v>7.353424657534247</v>
      </c>
    </row>
    <row r="19" spans="1:31" s="591" customFormat="1">
      <c r="A19" s="545"/>
      <c r="B19" s="548" t="s">
        <v>931</v>
      </c>
      <c r="C19" s="547">
        <v>3017</v>
      </c>
      <c r="D19" s="549">
        <v>2750</v>
      </c>
      <c r="E19" s="1094">
        <v>2943</v>
      </c>
      <c r="F19" s="699">
        <f t="shared" si="4"/>
        <v>1.0701818181818181</v>
      </c>
      <c r="G19" s="1415">
        <f t="shared" si="1"/>
        <v>0.97547232350016577</v>
      </c>
      <c r="H19" s="1088">
        <f t="shared" si="5"/>
        <v>2823</v>
      </c>
      <c r="I19" s="1087">
        <v>247</v>
      </c>
      <c r="J19" s="1087">
        <v>238</v>
      </c>
      <c r="K19" s="1087">
        <v>247</v>
      </c>
      <c r="L19" s="1087">
        <f>222+6</f>
        <v>228</v>
      </c>
      <c r="M19" s="1086">
        <v>174</v>
      </c>
      <c r="N19" s="1087">
        <v>238</v>
      </c>
      <c r="O19" s="1087">
        <v>244</v>
      </c>
      <c r="P19" s="1087">
        <v>254</v>
      </c>
      <c r="Q19" s="1087">
        <v>239</v>
      </c>
      <c r="R19" s="1087">
        <v>242</v>
      </c>
      <c r="S19" s="1087">
        <v>237</v>
      </c>
      <c r="T19" s="1087">
        <v>235</v>
      </c>
      <c r="U19" s="699">
        <f t="shared" si="3"/>
        <v>0.9592252803261978</v>
      </c>
      <c r="V19" s="594"/>
      <c r="W19" s="707"/>
      <c r="X19" s="575" t="s">
        <v>931</v>
      </c>
      <c r="Y19" s="1230">
        <f t="shared" si="8"/>
        <v>2858</v>
      </c>
      <c r="Z19" s="1231">
        <f t="shared" si="10"/>
        <v>7.8301369863013699</v>
      </c>
      <c r="AA19" s="1232"/>
      <c r="AB19" s="575" t="s">
        <v>931</v>
      </c>
      <c r="AC19" s="1230">
        <f t="shared" si="9"/>
        <v>2978</v>
      </c>
      <c r="AD19" s="1231">
        <f t="shared" si="11"/>
        <v>8.1589041095890416</v>
      </c>
    </row>
    <row r="20" spans="1:31" s="591" customFormat="1">
      <c r="A20" s="545"/>
      <c r="B20" s="548" t="s">
        <v>932</v>
      </c>
      <c r="C20" s="547">
        <v>2934</v>
      </c>
      <c r="D20" s="549">
        <v>2725</v>
      </c>
      <c r="E20" s="1094">
        <v>3046</v>
      </c>
      <c r="F20" s="699">
        <f t="shared" si="4"/>
        <v>1.1177981651376148</v>
      </c>
      <c r="G20" s="1415">
        <f t="shared" si="1"/>
        <v>1.038173142467621</v>
      </c>
      <c r="H20" s="1088">
        <f t="shared" si="5"/>
        <v>2818</v>
      </c>
      <c r="I20" s="1087">
        <v>247</v>
      </c>
      <c r="J20" s="1087">
        <v>240</v>
      </c>
      <c r="K20" s="1087">
        <v>244</v>
      </c>
      <c r="L20" s="1087">
        <f>249+6</f>
        <v>255</v>
      </c>
      <c r="M20" s="1086">
        <v>254</v>
      </c>
      <c r="N20" s="1087">
        <v>243</v>
      </c>
      <c r="O20" s="1087">
        <v>251</v>
      </c>
      <c r="P20" s="1087">
        <v>254</v>
      </c>
      <c r="Q20" s="1087">
        <v>107</v>
      </c>
      <c r="R20" s="1087">
        <v>245</v>
      </c>
      <c r="S20" s="1087">
        <v>238</v>
      </c>
      <c r="T20" s="1087">
        <v>240</v>
      </c>
      <c r="U20" s="699">
        <f t="shared" si="3"/>
        <v>0.92514773473407752</v>
      </c>
      <c r="V20" s="594"/>
      <c r="X20" s="575" t="s">
        <v>932</v>
      </c>
      <c r="Y20" s="1230">
        <f t="shared" si="8"/>
        <v>2850</v>
      </c>
      <c r="Z20" s="1231">
        <f t="shared" si="10"/>
        <v>7.8082191780821919</v>
      </c>
      <c r="AA20" s="1232"/>
      <c r="AB20" s="575" t="s">
        <v>932</v>
      </c>
      <c r="AC20" s="1230">
        <f t="shared" si="9"/>
        <v>3081</v>
      </c>
      <c r="AD20" s="1231">
        <f t="shared" si="11"/>
        <v>8.4410958904109581</v>
      </c>
    </row>
    <row r="21" spans="1:31" s="591" customFormat="1">
      <c r="A21" s="545"/>
      <c r="B21" s="548" t="s">
        <v>933</v>
      </c>
      <c r="C21" s="547">
        <v>815</v>
      </c>
      <c r="D21" s="549">
        <v>300</v>
      </c>
      <c r="E21" s="1094">
        <v>1994</v>
      </c>
      <c r="F21" s="699">
        <f t="shared" si="4"/>
        <v>6.6466666666666665</v>
      </c>
      <c r="G21" s="1415">
        <f t="shared" si="1"/>
        <v>2.4466257668711657</v>
      </c>
      <c r="H21" s="1088">
        <f t="shared" si="5"/>
        <v>1099</v>
      </c>
      <c r="I21" s="1087">
        <v>165</v>
      </c>
      <c r="J21" s="1087"/>
      <c r="K21" s="1087">
        <v>128</v>
      </c>
      <c r="L21" s="1087">
        <f>178+5</f>
        <v>183</v>
      </c>
      <c r="M21" s="1086">
        <v>148</v>
      </c>
      <c r="N21" s="1087">
        <v>102</v>
      </c>
      <c r="O21" s="1087">
        <v>51</v>
      </c>
      <c r="P21" s="1087">
        <v>74</v>
      </c>
      <c r="Q21" s="1087">
        <v>248</v>
      </c>
      <c r="R21" s="1087"/>
      <c r="S21" s="1087"/>
      <c r="T21" s="1087"/>
      <c r="U21" s="699">
        <f t="shared" si="3"/>
        <v>0.55115346038114343</v>
      </c>
      <c r="V21" s="594"/>
      <c r="X21" s="575" t="s">
        <v>933</v>
      </c>
      <c r="Y21" s="1230">
        <f t="shared" si="8"/>
        <v>1818</v>
      </c>
      <c r="Z21" s="1231">
        <f t="shared" si="10"/>
        <v>4.9808219178082194</v>
      </c>
      <c r="AA21" s="1232"/>
      <c r="AB21" s="575" t="s">
        <v>933</v>
      </c>
      <c r="AC21" s="1230">
        <f t="shared" si="9"/>
        <v>2343</v>
      </c>
      <c r="AD21" s="1231">
        <f t="shared" si="11"/>
        <v>6.419178082191781</v>
      </c>
    </row>
    <row r="22" spans="1:31" s="591" customFormat="1">
      <c r="A22" s="545"/>
      <c r="B22" s="548" t="s">
        <v>934</v>
      </c>
      <c r="C22" s="547">
        <v>22</v>
      </c>
      <c r="D22" s="549">
        <v>50</v>
      </c>
      <c r="E22" s="1094">
        <v>0</v>
      </c>
      <c r="F22" s="699">
        <f t="shared" si="4"/>
        <v>0</v>
      </c>
      <c r="G22" s="1415">
        <f t="shared" si="1"/>
        <v>0</v>
      </c>
      <c r="H22" s="1088">
        <f t="shared" si="5"/>
        <v>0</v>
      </c>
      <c r="I22" s="1088"/>
      <c r="J22" s="1088"/>
      <c r="K22" s="1088"/>
      <c r="M22" s="1088"/>
      <c r="N22" s="1088"/>
      <c r="O22" s="1088"/>
      <c r="P22" s="1088"/>
      <c r="Q22" s="1088"/>
      <c r="R22" s="1088"/>
      <c r="S22" s="1088"/>
      <c r="T22" s="1088"/>
      <c r="U22" s="699"/>
      <c r="V22" s="594"/>
      <c r="X22" s="575" t="s">
        <v>934</v>
      </c>
      <c r="Y22" s="1230">
        <f t="shared" si="8"/>
        <v>1049</v>
      </c>
      <c r="Z22" s="1231">
        <f t="shared" si="10"/>
        <v>2.8739726027397259</v>
      </c>
      <c r="AA22" s="1232"/>
      <c r="AB22" s="575" t="s">
        <v>934</v>
      </c>
      <c r="AC22" s="1230">
        <f t="shared" si="9"/>
        <v>962</v>
      </c>
      <c r="AD22" s="1231">
        <f t="shared" si="11"/>
        <v>2.6356164383561644</v>
      </c>
    </row>
    <row r="23" spans="1:31" s="591" customFormat="1">
      <c r="A23" s="545"/>
      <c r="B23" s="548" t="s">
        <v>935</v>
      </c>
      <c r="C23" s="1087"/>
      <c r="D23" s="1091">
        <v>750</v>
      </c>
      <c r="E23" s="1094">
        <v>0</v>
      </c>
      <c r="F23" s="676">
        <f>E23/D23</f>
        <v>0</v>
      </c>
      <c r="G23" s="1415">
        <f t="shared" si="1"/>
        <v>0</v>
      </c>
      <c r="H23" s="1088">
        <f t="shared" si="5"/>
        <v>665</v>
      </c>
      <c r="I23" s="1088"/>
      <c r="J23" s="1088"/>
      <c r="K23" s="1088">
        <v>0</v>
      </c>
      <c r="L23" s="1088"/>
      <c r="M23" s="1088"/>
      <c r="N23" s="1088"/>
      <c r="O23" s="1088"/>
      <c r="P23" s="1088"/>
      <c r="Q23" s="1088"/>
      <c r="R23" s="1087">
        <v>200</v>
      </c>
      <c r="S23" s="1087">
        <v>230</v>
      </c>
      <c r="T23" s="1087">
        <v>235</v>
      </c>
      <c r="U23" s="676"/>
      <c r="V23" s="594"/>
      <c r="X23" s="1149" t="s">
        <v>935</v>
      </c>
      <c r="Y23" s="1150">
        <f t="shared" si="8"/>
        <v>671</v>
      </c>
      <c r="Z23" s="1151">
        <f t="shared" si="10"/>
        <v>1.8383561643835618</v>
      </c>
      <c r="AA23" s="1233"/>
      <c r="AB23" s="1149" t="s">
        <v>935</v>
      </c>
      <c r="AC23" s="1150">
        <f>L23+L45+L61+L78</f>
        <v>0</v>
      </c>
      <c r="AD23" s="1151">
        <f t="shared" si="11"/>
        <v>0</v>
      </c>
    </row>
    <row r="24" spans="1:31" s="591" customFormat="1">
      <c r="A24" s="545"/>
      <c r="B24" s="548" t="s">
        <v>1413</v>
      </c>
      <c r="C24" s="1087"/>
      <c r="D24" s="1091">
        <v>1650</v>
      </c>
      <c r="E24" s="1094">
        <v>0</v>
      </c>
      <c r="F24" s="676"/>
      <c r="G24" s="1415">
        <f t="shared" si="1"/>
        <v>0</v>
      </c>
      <c r="H24" s="1088">
        <f t="shared" si="5"/>
        <v>0</v>
      </c>
      <c r="I24" s="1088"/>
      <c r="J24" s="1088"/>
      <c r="K24" s="1088"/>
      <c r="L24" s="1088"/>
      <c r="M24" s="1088"/>
      <c r="N24" s="1088"/>
      <c r="O24" s="1088"/>
      <c r="P24" s="1088"/>
      <c r="Q24" s="1088"/>
      <c r="R24" s="1088"/>
      <c r="S24" s="1088"/>
      <c r="T24" s="1088"/>
      <c r="U24" s="676"/>
      <c r="V24" s="594"/>
      <c r="X24" s="578" t="s">
        <v>945</v>
      </c>
      <c r="Y24" s="804">
        <f>SUM(Y25:Y32)</f>
        <v>1860</v>
      </c>
      <c r="Z24" s="805">
        <f>Y24/Y33</f>
        <v>8.4861757459622225E-2</v>
      </c>
      <c r="AA24" s="1233"/>
      <c r="AB24" s="578" t="s">
        <v>945</v>
      </c>
      <c r="AC24" s="804">
        <f>SUM(AC25:AC32)</f>
        <v>2003</v>
      </c>
      <c r="AD24" s="805">
        <f>AC24/AC33</f>
        <v>9.1804931707764229E-2</v>
      </c>
      <c r="AE24" s="1441"/>
    </row>
    <row r="25" spans="1:31" s="551" customFormat="1">
      <c r="A25" s="525"/>
      <c r="B25" s="567" t="s">
        <v>936</v>
      </c>
      <c r="C25" s="1090">
        <f>SUM(C26:C29)</f>
        <v>572</v>
      </c>
      <c r="D25" s="1090">
        <f>SUM(D26:D31)</f>
        <v>400</v>
      </c>
      <c r="E25" s="1090">
        <f>SUM(E26:E31)</f>
        <v>428</v>
      </c>
      <c r="F25" s="1436">
        <f t="shared" si="4"/>
        <v>1.07</v>
      </c>
      <c r="G25" s="1429">
        <f t="shared" si="1"/>
        <v>0.74825174825174823</v>
      </c>
      <c r="H25" s="1083">
        <f>SUM(I25:T25)</f>
        <v>664</v>
      </c>
      <c r="I25" s="1085">
        <f t="shared" ref="I25:T25" si="12">SUM(I26:I31)</f>
        <v>18</v>
      </c>
      <c r="J25" s="1085">
        <f t="shared" si="12"/>
        <v>14</v>
      </c>
      <c r="K25" s="1085">
        <f t="shared" si="12"/>
        <v>21</v>
      </c>
      <c r="L25" s="1085">
        <f t="shared" si="12"/>
        <v>21</v>
      </c>
      <c r="M25" s="1085">
        <f t="shared" si="12"/>
        <v>77</v>
      </c>
      <c r="N25" s="1085">
        <f t="shared" si="12"/>
        <v>74</v>
      </c>
      <c r="O25" s="1085">
        <f t="shared" si="12"/>
        <v>76</v>
      </c>
      <c r="P25" s="1085">
        <f t="shared" si="12"/>
        <v>74</v>
      </c>
      <c r="Q25" s="1085">
        <f t="shared" si="12"/>
        <v>77</v>
      </c>
      <c r="R25" s="1085">
        <f t="shared" si="12"/>
        <v>71</v>
      </c>
      <c r="S25" s="1085">
        <f t="shared" si="12"/>
        <v>71</v>
      </c>
      <c r="T25" s="1085">
        <f t="shared" si="12"/>
        <v>70</v>
      </c>
      <c r="U25" s="1436">
        <f>H25/E25</f>
        <v>1.5514018691588785</v>
      </c>
      <c r="V25" s="569"/>
      <c r="W25" s="552"/>
      <c r="X25" s="575" t="s">
        <v>937</v>
      </c>
      <c r="Y25" s="808">
        <f>H26+H47</f>
        <v>0</v>
      </c>
      <c r="Z25" s="1485">
        <f>Y25/365</f>
        <v>0</v>
      </c>
      <c r="AA25" s="1437"/>
      <c r="AB25" s="575" t="s">
        <v>937</v>
      </c>
      <c r="AC25" s="808">
        <f>E26+E47</f>
        <v>0</v>
      </c>
      <c r="AD25" s="1485">
        <f>AC25/12</f>
        <v>0</v>
      </c>
    </row>
    <row r="26" spans="1:31" s="4" customFormat="1">
      <c r="A26" s="546"/>
      <c r="B26" s="550" t="s">
        <v>937</v>
      </c>
      <c r="C26" s="549">
        <f>33+351</f>
        <v>384</v>
      </c>
      <c r="D26" s="549">
        <v>0</v>
      </c>
      <c r="E26" s="1094">
        <v>0</v>
      </c>
      <c r="F26" s="676"/>
      <c r="G26" s="1415">
        <f t="shared" si="1"/>
        <v>0</v>
      </c>
      <c r="H26" s="1088">
        <f t="shared" si="5"/>
        <v>0</v>
      </c>
      <c r="I26" s="1086"/>
      <c r="J26" s="1086"/>
      <c r="K26" s="1086"/>
      <c r="L26" s="1086"/>
      <c r="M26" s="1086"/>
      <c r="N26" s="1086"/>
      <c r="O26" s="1086"/>
      <c r="P26" s="1086"/>
      <c r="Q26" s="1086"/>
      <c r="R26" s="1086"/>
      <c r="S26" s="1086"/>
      <c r="T26" s="1086"/>
      <c r="U26" s="699"/>
      <c r="V26" s="558"/>
      <c r="W26" s="557"/>
      <c r="X26" s="573" t="s">
        <v>938</v>
      </c>
      <c r="Y26" s="808">
        <f>H27+H48</f>
        <v>552</v>
      </c>
      <c r="Z26" s="1486">
        <f>Y26/12</f>
        <v>46</v>
      </c>
      <c r="AA26" s="708"/>
      <c r="AB26" s="573" t="s">
        <v>938</v>
      </c>
      <c r="AC26" s="808">
        <f>E27+E48</f>
        <v>571</v>
      </c>
      <c r="AD26" s="1485">
        <f t="shared" ref="AD26:AD32" si="13">AC26/12</f>
        <v>47.583333333333336</v>
      </c>
    </row>
    <row r="27" spans="1:31" s="4" customFormat="1">
      <c r="A27" s="546"/>
      <c r="B27" s="550" t="s">
        <v>938</v>
      </c>
      <c r="C27" s="547">
        <v>69</v>
      </c>
      <c r="D27" s="549">
        <v>100</v>
      </c>
      <c r="E27" s="1094">
        <v>218</v>
      </c>
      <c r="F27" s="676">
        <f>E27/D27</f>
        <v>2.1800000000000002</v>
      </c>
      <c r="G27" s="1415">
        <f t="shared" si="1"/>
        <v>3.1594202898550723</v>
      </c>
      <c r="H27" s="1088">
        <f t="shared" si="5"/>
        <v>139</v>
      </c>
      <c r="I27" s="1086">
        <v>15</v>
      </c>
      <c r="J27" s="1086">
        <v>12</v>
      </c>
      <c r="K27" s="1086">
        <v>16</v>
      </c>
      <c r="L27" s="1086">
        <v>15</v>
      </c>
      <c r="M27" s="1086">
        <v>12</v>
      </c>
      <c r="N27" s="1086">
        <v>10</v>
      </c>
      <c r="O27" s="1086">
        <v>14</v>
      </c>
      <c r="P27" s="1086">
        <v>10</v>
      </c>
      <c r="Q27" s="1086">
        <v>12</v>
      </c>
      <c r="R27" s="1086">
        <v>8</v>
      </c>
      <c r="S27" s="1086">
        <v>8</v>
      </c>
      <c r="T27" s="1086">
        <v>7</v>
      </c>
      <c r="U27" s="699"/>
      <c r="V27" s="558"/>
      <c r="W27" s="557"/>
      <c r="X27" s="575" t="s">
        <v>939</v>
      </c>
      <c r="Y27" s="808">
        <f>H28+H49</f>
        <v>66</v>
      </c>
      <c r="Z27" s="1486">
        <f t="shared" ref="Z27:Z32" si="14">Y27/12</f>
        <v>5.5</v>
      </c>
      <c r="AA27" s="737"/>
      <c r="AB27" s="575" t="s">
        <v>939</v>
      </c>
      <c r="AC27" s="808">
        <f>E28+E49</f>
        <v>289</v>
      </c>
      <c r="AD27" s="1485">
        <f t="shared" si="13"/>
        <v>24.083333333333332</v>
      </c>
    </row>
    <row r="28" spans="1:31" s="4" customFormat="1">
      <c r="A28" s="546"/>
      <c r="B28" s="550" t="s">
        <v>939</v>
      </c>
      <c r="C28" s="549">
        <v>119</v>
      </c>
      <c r="D28" s="549">
        <v>300</v>
      </c>
      <c r="E28" s="1094">
        <v>194</v>
      </c>
      <c r="F28" s="676">
        <f>E28/D28</f>
        <v>0.64666666666666661</v>
      </c>
      <c r="G28" s="1415">
        <f t="shared" si="1"/>
        <v>1.6302521008403361</v>
      </c>
      <c r="H28" s="1088">
        <f>SUM(I28:T28)</f>
        <v>45</v>
      </c>
      <c r="I28" s="1086">
        <v>3</v>
      </c>
      <c r="J28" s="1086">
        <v>2</v>
      </c>
      <c r="K28" s="1086">
        <v>5</v>
      </c>
      <c r="L28" s="1086">
        <v>6</v>
      </c>
      <c r="M28" s="1086">
        <v>5</v>
      </c>
      <c r="N28" s="1086">
        <v>4</v>
      </c>
      <c r="O28" s="1086">
        <v>2</v>
      </c>
      <c r="P28" s="1086">
        <v>4</v>
      </c>
      <c r="Q28" s="1086">
        <v>5</v>
      </c>
      <c r="R28" s="1086">
        <v>3</v>
      </c>
      <c r="S28" s="1086">
        <v>3</v>
      </c>
      <c r="T28" s="1086">
        <v>3</v>
      </c>
      <c r="U28" s="699">
        <f>H28/E28</f>
        <v>0.23195876288659795</v>
      </c>
      <c r="V28" s="558"/>
      <c r="W28" s="557"/>
      <c r="X28" s="575" t="s">
        <v>940</v>
      </c>
      <c r="Y28" s="808">
        <f>H29</f>
        <v>0</v>
      </c>
      <c r="Z28" s="1486">
        <f t="shared" si="14"/>
        <v>0</v>
      </c>
      <c r="AB28" s="575" t="s">
        <v>940</v>
      </c>
      <c r="AC28" s="808">
        <f>E29</f>
        <v>0</v>
      </c>
      <c r="AD28" s="1485">
        <f t="shared" si="13"/>
        <v>0</v>
      </c>
    </row>
    <row r="29" spans="1:31" s="4" customFormat="1">
      <c r="A29" s="546"/>
      <c r="B29" s="550" t="s">
        <v>940</v>
      </c>
      <c r="C29" s="549">
        <v>0</v>
      </c>
      <c r="D29" s="549">
        <v>0</v>
      </c>
      <c r="E29" s="1094">
        <v>0</v>
      </c>
      <c r="F29" s="676"/>
      <c r="G29" s="1415">
        <f t="shared" si="1"/>
        <v>0</v>
      </c>
      <c r="H29" s="1088">
        <f t="shared" si="5"/>
        <v>0</v>
      </c>
      <c r="I29" s="1086"/>
      <c r="J29" s="1086"/>
      <c r="K29" s="1086"/>
      <c r="L29" s="1086"/>
      <c r="M29" s="1086"/>
      <c r="N29" s="1086"/>
      <c r="O29" s="1086"/>
      <c r="P29" s="1086"/>
      <c r="Q29" s="1086"/>
      <c r="R29" s="1086"/>
      <c r="S29" s="1086"/>
      <c r="T29" s="1086"/>
      <c r="U29" s="699"/>
      <c r="V29" s="558"/>
      <c r="W29" s="557"/>
      <c r="X29" s="809" t="s">
        <v>1414</v>
      </c>
      <c r="Y29" s="808">
        <f>H64+H63</f>
        <v>484</v>
      </c>
      <c r="Z29" s="1486">
        <f>Y29/12</f>
        <v>40.333333333333336</v>
      </c>
      <c r="AA29" s="1232"/>
      <c r="AB29" s="809" t="s">
        <v>1414</v>
      </c>
      <c r="AC29" s="808">
        <f>E64+E63</f>
        <v>738</v>
      </c>
      <c r="AD29" s="1485">
        <f t="shared" si="13"/>
        <v>61.5</v>
      </c>
    </row>
    <row r="30" spans="1:31" s="4" customFormat="1">
      <c r="A30" s="794"/>
      <c r="B30" s="550" t="s">
        <v>1690</v>
      </c>
      <c r="C30" s="795"/>
      <c r="D30" s="549"/>
      <c r="E30" s="1094">
        <v>16</v>
      </c>
      <c r="F30" s="676"/>
      <c r="G30" s="1415">
        <f t="shared" si="1"/>
        <v>0</v>
      </c>
      <c r="H30" s="1088">
        <f t="shared" si="5"/>
        <v>0</v>
      </c>
      <c r="I30" s="1089"/>
      <c r="J30" s="1089"/>
      <c r="K30" s="1089"/>
      <c r="L30" s="1089"/>
      <c r="M30" s="1089"/>
      <c r="N30" s="1089"/>
      <c r="O30" s="1089"/>
      <c r="P30" s="1089"/>
      <c r="Q30" s="1089"/>
      <c r="R30" s="1089"/>
      <c r="S30" s="1089"/>
      <c r="T30" s="1089"/>
      <c r="U30" s="796"/>
      <c r="V30" s="570"/>
      <c r="W30" s="557"/>
      <c r="X30" s="809" t="s">
        <v>1792</v>
      </c>
      <c r="Y30" s="808">
        <f>H31</f>
        <v>480</v>
      </c>
      <c r="Z30" s="1486">
        <f>Y30/9</f>
        <v>53.333333333333336</v>
      </c>
      <c r="AA30" s="1232"/>
      <c r="AB30" s="809" t="s">
        <v>1792</v>
      </c>
      <c r="AC30" s="808">
        <f>E31</f>
        <v>0</v>
      </c>
      <c r="AD30" s="1485">
        <f t="shared" si="13"/>
        <v>0</v>
      </c>
    </row>
    <row r="31" spans="1:31" s="4" customFormat="1">
      <c r="A31" s="1432"/>
      <c r="B31" s="548" t="s">
        <v>1791</v>
      </c>
      <c r="C31" s="1433"/>
      <c r="D31" s="1091"/>
      <c r="E31" s="1434"/>
      <c r="F31" s="677"/>
      <c r="G31" s="1428">
        <f t="shared" si="1"/>
        <v>0</v>
      </c>
      <c r="H31" s="1093">
        <f>SUM(I31:T31)</f>
        <v>480</v>
      </c>
      <c r="I31" s="1089"/>
      <c r="J31" s="1089"/>
      <c r="K31" s="1089"/>
      <c r="L31" s="2235"/>
      <c r="M31" s="2235">
        <v>60</v>
      </c>
      <c r="N31" s="2235">
        <v>60</v>
      </c>
      <c r="O31" s="2235">
        <v>60</v>
      </c>
      <c r="P31" s="2235">
        <v>60</v>
      </c>
      <c r="Q31" s="2235">
        <v>60</v>
      </c>
      <c r="R31" s="2235">
        <v>60</v>
      </c>
      <c r="S31" s="2235">
        <v>60</v>
      </c>
      <c r="T31" s="2235">
        <v>60</v>
      </c>
      <c r="U31" s="677"/>
      <c r="V31" s="570"/>
      <c r="W31" s="557"/>
      <c r="X31" s="809" t="s">
        <v>1809</v>
      </c>
      <c r="Y31" s="1438">
        <f>H30+H50</f>
        <v>0</v>
      </c>
      <c r="Z31" s="1486">
        <f t="shared" si="14"/>
        <v>0</v>
      </c>
      <c r="AA31" s="1435"/>
      <c r="AB31" s="809" t="s">
        <v>1809</v>
      </c>
      <c r="AC31" s="1438">
        <f>E30+E50</f>
        <v>19</v>
      </c>
      <c r="AD31" s="1485">
        <f t="shared" si="13"/>
        <v>1.5833333333333333</v>
      </c>
    </row>
    <row r="32" spans="1:31" s="1370" customFormat="1">
      <c r="A32" s="1365"/>
      <c r="B32" s="1365" t="s">
        <v>1014</v>
      </c>
      <c r="C32" s="1372">
        <f>-16-312</f>
        <v>-328</v>
      </c>
      <c r="E32" s="1372">
        <v>-478</v>
      </c>
      <c r="F32" s="1372"/>
      <c r="G32" s="1374">
        <f>IFERROR(#REF!/C32,0)</f>
        <v>0</v>
      </c>
      <c r="H32" s="1372"/>
      <c r="I32" s="1365"/>
      <c r="J32" s="1365"/>
      <c r="K32" s="1365"/>
      <c r="L32" s="1365"/>
      <c r="M32" s="1365"/>
      <c r="N32" s="1365"/>
      <c r="O32" s="1365"/>
      <c r="P32" s="1365"/>
      <c r="Q32" s="1365"/>
      <c r="R32" s="1365"/>
      <c r="S32" s="1365"/>
      <c r="T32" s="1365"/>
      <c r="U32" s="1367"/>
      <c r="V32" s="1365"/>
      <c r="W32" s="1378"/>
      <c r="X32" s="1439" t="s">
        <v>1793</v>
      </c>
      <c r="Y32" s="1440">
        <f>H80</f>
        <v>278</v>
      </c>
      <c r="Z32" s="1487">
        <f t="shared" si="14"/>
        <v>23.166666666666668</v>
      </c>
      <c r="AA32" s="1379"/>
      <c r="AB32" s="1439" t="s">
        <v>1793</v>
      </c>
      <c r="AC32" s="1440">
        <f>E80</f>
        <v>386</v>
      </c>
      <c r="AD32" s="1487">
        <f t="shared" si="13"/>
        <v>32.166666666666664</v>
      </c>
    </row>
    <row r="33" spans="1:30" s="1451" customFormat="1">
      <c r="A33" s="1464">
        <v>2</v>
      </c>
      <c r="B33" s="1465" t="s">
        <v>838</v>
      </c>
      <c r="C33" s="1466">
        <f>C34+C37+C46</f>
        <v>888</v>
      </c>
      <c r="D33" s="1466">
        <f>D34+D37+D46</f>
        <v>1248</v>
      </c>
      <c r="E33" s="1466">
        <f>E34+E37+E46</f>
        <v>902</v>
      </c>
      <c r="F33" s="1467">
        <f t="shared" si="4"/>
        <v>0.72275641025641024</v>
      </c>
      <c r="G33" s="1467">
        <f t="shared" si="1"/>
        <v>1.0157657657657657</v>
      </c>
      <c r="H33" s="1468">
        <f>SUM(I33:T33)</f>
        <v>987</v>
      </c>
      <c r="I33" s="1466">
        <f>SUM(I34,I37,I46)</f>
        <v>74</v>
      </c>
      <c r="J33" s="1466">
        <f t="shared" ref="J33:T33" si="15">SUM(J34,J37,J46)</f>
        <v>69</v>
      </c>
      <c r="K33" s="1466">
        <f t="shared" si="15"/>
        <v>84</v>
      </c>
      <c r="L33" s="1466">
        <f t="shared" si="15"/>
        <v>77</v>
      </c>
      <c r="M33" s="1466">
        <f t="shared" si="15"/>
        <v>78</v>
      </c>
      <c r="N33" s="1466">
        <f t="shared" si="15"/>
        <v>81</v>
      </c>
      <c r="O33" s="1466">
        <f t="shared" si="15"/>
        <v>84</v>
      </c>
      <c r="P33" s="1466">
        <f t="shared" si="15"/>
        <v>88</v>
      </c>
      <c r="Q33" s="1466">
        <f t="shared" si="15"/>
        <v>88</v>
      </c>
      <c r="R33" s="1466">
        <f t="shared" si="15"/>
        <v>87</v>
      </c>
      <c r="S33" s="1466">
        <f t="shared" si="15"/>
        <v>88</v>
      </c>
      <c r="T33" s="1466">
        <f t="shared" si="15"/>
        <v>89</v>
      </c>
      <c r="U33" s="1467">
        <f>H33/E33</f>
        <v>1.0942350332594235</v>
      </c>
      <c r="V33" s="1469"/>
      <c r="W33" s="1470"/>
      <c r="X33" s="1471" t="s">
        <v>1811</v>
      </c>
      <c r="Y33" s="1472">
        <f>Y11+Y24</f>
        <v>21918</v>
      </c>
      <c r="Z33" s="1473"/>
      <c r="AA33" s="1474"/>
      <c r="AB33" s="1471" t="s">
        <v>1811</v>
      </c>
      <c r="AC33" s="1472">
        <f>AC11+AC24</f>
        <v>21818</v>
      </c>
      <c r="AD33" s="1473"/>
    </row>
    <row r="34" spans="1:30" s="551" customFormat="1">
      <c r="A34" s="564"/>
      <c r="B34" s="567" t="s">
        <v>924</v>
      </c>
      <c r="C34" s="563">
        <f>SUM(C35:C36)</f>
        <v>402</v>
      </c>
      <c r="D34" s="563">
        <f>SUM(D35:D36)</f>
        <v>645</v>
      </c>
      <c r="E34" s="563">
        <f>SUM(E35:E36)</f>
        <v>407</v>
      </c>
      <c r="F34" s="697">
        <f t="shared" si="4"/>
        <v>0.63100775193798453</v>
      </c>
      <c r="G34" s="696">
        <f t="shared" si="1"/>
        <v>1.0124378109452736</v>
      </c>
      <c r="H34" s="1084">
        <f t="shared" si="5"/>
        <v>530</v>
      </c>
      <c r="I34" s="1090">
        <f>SUM(I35:I36)</f>
        <v>40</v>
      </c>
      <c r="J34" s="1090">
        <f t="shared" ref="J34:T34" si="16">SUM(J35:J36)</f>
        <v>35</v>
      </c>
      <c r="K34" s="1090">
        <f t="shared" si="16"/>
        <v>46</v>
      </c>
      <c r="L34" s="1090">
        <f t="shared" si="16"/>
        <v>40</v>
      </c>
      <c r="M34" s="1090">
        <f t="shared" si="16"/>
        <v>42</v>
      </c>
      <c r="N34" s="1090">
        <f t="shared" si="16"/>
        <v>47</v>
      </c>
      <c r="O34" s="1090">
        <f t="shared" si="16"/>
        <v>46</v>
      </c>
      <c r="P34" s="1090">
        <f t="shared" si="16"/>
        <v>46</v>
      </c>
      <c r="Q34" s="1090">
        <f t="shared" si="16"/>
        <v>46</v>
      </c>
      <c r="R34" s="1090">
        <f t="shared" si="16"/>
        <v>50</v>
      </c>
      <c r="S34" s="1090">
        <f t="shared" si="16"/>
        <v>42</v>
      </c>
      <c r="T34" s="1090">
        <f t="shared" si="16"/>
        <v>50</v>
      </c>
      <c r="U34" s="698">
        <f>H34/E34</f>
        <v>1.3022113022113022</v>
      </c>
      <c r="V34" s="569"/>
      <c r="W34" s="552"/>
      <c r="X34" s="591" t="s">
        <v>1810</v>
      </c>
      <c r="Y34" s="1441">
        <f>H81</f>
        <v>-258</v>
      </c>
      <c r="AB34" s="591" t="s">
        <v>1810</v>
      </c>
      <c r="AC34" s="1441">
        <f>L81</f>
        <v>0</v>
      </c>
    </row>
    <row r="35" spans="1:30" s="1448" customFormat="1">
      <c r="A35" s="2131"/>
      <c r="B35" s="2116" t="s">
        <v>925</v>
      </c>
      <c r="C35" s="2117">
        <v>218</v>
      </c>
      <c r="D35" s="2117">
        <v>330</v>
      </c>
      <c r="E35" s="2118">
        <v>197</v>
      </c>
      <c r="F35" s="2119">
        <f t="shared" si="4"/>
        <v>0.59696969696969693</v>
      </c>
      <c r="G35" s="2120">
        <f t="shared" si="1"/>
        <v>0.90366972477064222</v>
      </c>
      <c r="H35" s="2132">
        <f t="shared" si="5"/>
        <v>283</v>
      </c>
      <c r="I35" s="2133">
        <v>6</v>
      </c>
      <c r="J35" s="2133"/>
      <c r="K35" s="2133">
        <v>4</v>
      </c>
      <c r="L35" s="2133">
        <v>3</v>
      </c>
      <c r="M35" s="2133"/>
      <c r="N35" s="2133">
        <v>2</v>
      </c>
      <c r="O35" s="2133">
        <v>46</v>
      </c>
      <c r="P35" s="2133">
        <v>46</v>
      </c>
      <c r="Q35" s="2133">
        <v>46</v>
      </c>
      <c r="R35" s="2133">
        <v>45</v>
      </c>
      <c r="S35" s="2133">
        <v>42</v>
      </c>
      <c r="T35" s="2133">
        <v>43</v>
      </c>
      <c r="U35" s="2119">
        <f>H35/E35</f>
        <v>1.4365482233502538</v>
      </c>
      <c r="V35" s="2123"/>
      <c r="W35" s="1449"/>
      <c r="Z35" s="2134"/>
    </row>
    <row r="36" spans="1:30" s="1448" customFormat="1">
      <c r="A36" s="2131"/>
      <c r="B36" s="2116" t="s">
        <v>926</v>
      </c>
      <c r="C36" s="2117">
        <v>184</v>
      </c>
      <c r="D36" s="2117">
        <v>315</v>
      </c>
      <c r="E36" s="2118">
        <v>210</v>
      </c>
      <c r="F36" s="2119">
        <f t="shared" si="4"/>
        <v>0.66666666666666663</v>
      </c>
      <c r="G36" s="2120">
        <f t="shared" si="1"/>
        <v>1.1413043478260869</v>
      </c>
      <c r="H36" s="2132">
        <f t="shared" si="5"/>
        <v>247</v>
      </c>
      <c r="I36" s="2133">
        <v>34</v>
      </c>
      <c r="J36" s="2133">
        <v>35</v>
      </c>
      <c r="K36" s="2133">
        <v>42</v>
      </c>
      <c r="L36" s="2133">
        <v>37</v>
      </c>
      <c r="M36" s="2133">
        <v>42</v>
      </c>
      <c r="N36" s="2133">
        <v>45</v>
      </c>
      <c r="O36" s="2133"/>
      <c r="P36" s="2133"/>
      <c r="Q36" s="2133"/>
      <c r="R36" s="2133">
        <v>5</v>
      </c>
      <c r="S36" s="2133"/>
      <c r="T36" s="2133">
        <v>7</v>
      </c>
      <c r="U36" s="2119">
        <f>H36/E36</f>
        <v>1.1761904761904762</v>
      </c>
      <c r="V36" s="2123"/>
      <c r="W36" s="2135"/>
    </row>
    <row r="37" spans="1:30" s="551" customFormat="1">
      <c r="A37" s="564"/>
      <c r="B37" s="562" t="s">
        <v>927</v>
      </c>
      <c r="C37" s="563">
        <f>SUM(C38:C45)</f>
        <v>35</v>
      </c>
      <c r="D37" s="563">
        <f>SUM(D38:D45)</f>
        <v>53</v>
      </c>
      <c r="E37" s="563">
        <f>SUM(E38:E45)</f>
        <v>44</v>
      </c>
      <c r="F37" s="697">
        <f t="shared" si="4"/>
        <v>0.83018867924528306</v>
      </c>
      <c r="G37" s="696">
        <f t="shared" si="1"/>
        <v>1.2571428571428571</v>
      </c>
      <c r="H37" s="1084">
        <f t="shared" si="5"/>
        <v>23</v>
      </c>
      <c r="I37" s="1090">
        <f>SUM(I38:I45)</f>
        <v>1</v>
      </c>
      <c r="J37" s="1090">
        <f t="shared" ref="J37:T37" si="17">SUM(J38:J45)</f>
        <v>2</v>
      </c>
      <c r="K37" s="1090">
        <f t="shared" si="17"/>
        <v>2</v>
      </c>
      <c r="L37" s="1090">
        <f t="shared" si="17"/>
        <v>1</v>
      </c>
      <c r="M37" s="1090">
        <f t="shared" si="17"/>
        <v>3</v>
      </c>
      <c r="N37" s="1090">
        <f t="shared" si="17"/>
        <v>2</v>
      </c>
      <c r="O37" s="1090">
        <f t="shared" si="17"/>
        <v>1</v>
      </c>
      <c r="P37" s="1090">
        <f t="shared" si="17"/>
        <v>3</v>
      </c>
      <c r="Q37" s="1090">
        <f t="shared" si="17"/>
        <v>2</v>
      </c>
      <c r="R37" s="1090">
        <f t="shared" si="17"/>
        <v>1</v>
      </c>
      <c r="S37" s="1090">
        <f t="shared" si="17"/>
        <v>4</v>
      </c>
      <c r="T37" s="1090">
        <f t="shared" si="17"/>
        <v>1</v>
      </c>
      <c r="U37" s="698">
        <f>H37/E37</f>
        <v>0.52272727272727271</v>
      </c>
      <c r="V37" s="568"/>
      <c r="W37" s="552"/>
    </row>
    <row r="38" spans="1:30">
      <c r="A38" s="546"/>
      <c r="B38" s="548" t="s">
        <v>928</v>
      </c>
      <c r="C38" s="547">
        <v>0</v>
      </c>
      <c r="D38" s="549">
        <v>13</v>
      </c>
      <c r="E38" s="1094">
        <v>0</v>
      </c>
      <c r="F38" s="699">
        <f t="shared" si="4"/>
        <v>0</v>
      </c>
      <c r="G38" s="1415">
        <f t="shared" si="1"/>
        <v>0</v>
      </c>
      <c r="H38" s="1084">
        <f t="shared" si="5"/>
        <v>0</v>
      </c>
      <c r="I38" s="1091"/>
      <c r="J38" s="1091"/>
      <c r="K38" s="1091"/>
      <c r="L38" s="1091"/>
      <c r="M38" s="1091"/>
      <c r="N38" s="1091"/>
      <c r="O38" s="1091"/>
      <c r="P38" s="1091"/>
      <c r="Q38" s="1091"/>
      <c r="R38" s="1091"/>
      <c r="S38" s="1091"/>
      <c r="T38" s="1091"/>
      <c r="U38" s="699"/>
      <c r="V38" s="558" t="s">
        <v>840</v>
      </c>
    </row>
    <row r="39" spans="1:30">
      <c r="A39" s="546"/>
      <c r="B39" s="548" t="s">
        <v>929</v>
      </c>
      <c r="C39" s="549">
        <v>7</v>
      </c>
      <c r="D39" s="549">
        <v>11</v>
      </c>
      <c r="E39" s="1094">
        <v>5</v>
      </c>
      <c r="F39" s="699">
        <f t="shared" si="4"/>
        <v>0.45454545454545453</v>
      </c>
      <c r="G39" s="1415">
        <f t="shared" si="1"/>
        <v>0.7142857142857143</v>
      </c>
      <c r="H39" s="1084">
        <f t="shared" si="5"/>
        <v>0</v>
      </c>
      <c r="I39" s="1091"/>
      <c r="J39" s="1091"/>
      <c r="K39" s="1091"/>
      <c r="L39" s="1091"/>
      <c r="M39" s="1091"/>
      <c r="N39" s="1091"/>
      <c r="O39" s="1091"/>
      <c r="P39" s="1091"/>
      <c r="Q39" s="1091"/>
      <c r="R39" s="1091"/>
      <c r="S39" s="1091"/>
      <c r="T39" s="1091"/>
      <c r="U39" s="699">
        <f>H39/E39</f>
        <v>0</v>
      </c>
      <c r="V39" s="558" t="s">
        <v>840</v>
      </c>
      <c r="W39" s="526"/>
    </row>
    <row r="40" spans="1:30" s="591" customFormat="1">
      <c r="A40" s="546"/>
      <c r="B40" s="548" t="s">
        <v>930</v>
      </c>
      <c r="C40" s="549">
        <v>23</v>
      </c>
      <c r="D40" s="549">
        <v>14</v>
      </c>
      <c r="E40" s="1094">
        <v>36</v>
      </c>
      <c r="F40" s="699">
        <f t="shared" si="4"/>
        <v>2.5714285714285716</v>
      </c>
      <c r="G40" s="1415">
        <f t="shared" si="1"/>
        <v>1.5652173913043479</v>
      </c>
      <c r="H40" s="1087">
        <f t="shared" si="5"/>
        <v>23</v>
      </c>
      <c r="I40" s="1091">
        <v>1</v>
      </c>
      <c r="J40" s="1091">
        <v>2</v>
      </c>
      <c r="K40" s="1091">
        <v>2</v>
      </c>
      <c r="L40" s="1091">
        <v>1</v>
      </c>
      <c r="M40" s="1091">
        <v>3</v>
      </c>
      <c r="N40" s="1091">
        <v>2</v>
      </c>
      <c r="O40" s="1091">
        <v>1</v>
      </c>
      <c r="P40" s="1091">
        <v>3</v>
      </c>
      <c r="Q40" s="1091">
        <v>2</v>
      </c>
      <c r="R40" s="1091">
        <v>1</v>
      </c>
      <c r="S40" s="1091">
        <v>4</v>
      </c>
      <c r="T40" s="1091">
        <v>1</v>
      </c>
      <c r="U40" s="699">
        <f>H40/E40</f>
        <v>0.63888888888888884</v>
      </c>
      <c r="V40" s="558" t="s">
        <v>840</v>
      </c>
      <c r="W40" s="1234"/>
    </row>
    <row r="41" spans="1:30">
      <c r="A41" s="546"/>
      <c r="B41" s="548" t="s">
        <v>931</v>
      </c>
      <c r="C41" s="549">
        <v>5</v>
      </c>
      <c r="D41" s="549">
        <v>7</v>
      </c>
      <c r="E41" s="1094">
        <v>1</v>
      </c>
      <c r="F41" s="699">
        <f t="shared" si="4"/>
        <v>0.14285714285714285</v>
      </c>
      <c r="G41" s="1415">
        <f t="shared" si="1"/>
        <v>0.2</v>
      </c>
      <c r="H41" s="1084">
        <f t="shared" si="5"/>
        <v>0</v>
      </c>
      <c r="I41" s="1092"/>
      <c r="J41" s="1092"/>
      <c r="K41" s="1092"/>
      <c r="L41" s="1092"/>
      <c r="M41" s="1092"/>
      <c r="N41" s="1092"/>
      <c r="O41" s="1092"/>
      <c r="P41" s="1092"/>
      <c r="Q41" s="1092"/>
      <c r="R41" s="1092"/>
      <c r="S41" s="1092"/>
      <c r="T41" s="1092"/>
      <c r="U41" s="699"/>
      <c r="V41" s="570" t="s">
        <v>840</v>
      </c>
    </row>
    <row r="42" spans="1:30">
      <c r="A42" s="546"/>
      <c r="B42" s="548" t="s">
        <v>932</v>
      </c>
      <c r="C42" s="547">
        <v>0</v>
      </c>
      <c r="D42" s="549">
        <v>8</v>
      </c>
      <c r="E42" s="1094">
        <v>2</v>
      </c>
      <c r="F42" s="699">
        <f t="shared" si="4"/>
        <v>0.25</v>
      </c>
      <c r="G42" s="1415">
        <f t="shared" si="1"/>
        <v>0</v>
      </c>
      <c r="H42" s="1084">
        <f t="shared" si="5"/>
        <v>0</v>
      </c>
      <c r="I42" s="1092"/>
      <c r="J42" s="1092"/>
      <c r="K42" s="1092"/>
      <c r="L42" s="1092"/>
      <c r="M42" s="1092"/>
      <c r="N42" s="1092"/>
      <c r="O42" s="1092"/>
      <c r="P42" s="1092"/>
      <c r="Q42" s="1092"/>
      <c r="R42" s="1092"/>
      <c r="S42" s="1092"/>
      <c r="T42" s="1092"/>
      <c r="U42" s="699"/>
      <c r="V42" s="570" t="s">
        <v>840</v>
      </c>
    </row>
    <row r="43" spans="1:30">
      <c r="A43" s="565"/>
      <c r="B43" s="548" t="s">
        <v>933</v>
      </c>
      <c r="C43" s="547">
        <v>0</v>
      </c>
      <c r="D43" s="547">
        <v>0</v>
      </c>
      <c r="E43" s="1094">
        <v>0</v>
      </c>
      <c r="F43" s="699"/>
      <c r="G43" s="1415">
        <f t="shared" si="1"/>
        <v>0</v>
      </c>
      <c r="H43" s="1084">
        <f t="shared" si="5"/>
        <v>0</v>
      </c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699"/>
      <c r="V43" s="554"/>
      <c r="X43" s="524"/>
    </row>
    <row r="44" spans="1:30">
      <c r="A44" s="546"/>
      <c r="B44" s="548" t="s">
        <v>934</v>
      </c>
      <c r="C44" s="547">
        <v>0</v>
      </c>
      <c r="D44" s="547">
        <v>0</v>
      </c>
      <c r="E44" s="1094">
        <v>0</v>
      </c>
      <c r="F44" s="699"/>
      <c r="G44" s="1415">
        <f t="shared" si="1"/>
        <v>0</v>
      </c>
      <c r="H44" s="1084">
        <f t="shared" si="5"/>
        <v>0</v>
      </c>
      <c r="I44" s="1087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699"/>
      <c r="V44" s="554"/>
      <c r="X44" s="524"/>
    </row>
    <row r="45" spans="1:30">
      <c r="A45" s="545"/>
      <c r="B45" s="548" t="s">
        <v>935</v>
      </c>
      <c r="C45" s="1087"/>
      <c r="D45" s="1087">
        <v>0</v>
      </c>
      <c r="E45" s="1094">
        <v>0</v>
      </c>
      <c r="F45" s="676"/>
      <c r="G45" s="1415">
        <f t="shared" si="1"/>
        <v>0</v>
      </c>
      <c r="H45" s="1084">
        <f t="shared" si="5"/>
        <v>0</v>
      </c>
      <c r="I45" s="1091"/>
      <c r="J45" s="1091"/>
      <c r="K45" s="1091"/>
      <c r="L45" s="1091"/>
      <c r="M45" s="1091"/>
      <c r="N45" s="1091"/>
      <c r="O45" s="1091"/>
      <c r="P45" s="1091"/>
      <c r="Q45" s="1091"/>
      <c r="R45" s="1091"/>
      <c r="S45" s="1091"/>
      <c r="T45" s="1091"/>
      <c r="U45" s="676"/>
      <c r="V45" s="554"/>
    </row>
    <row r="46" spans="1:30" s="551" customFormat="1">
      <c r="A46" s="564"/>
      <c r="B46" s="566" t="s">
        <v>936</v>
      </c>
      <c r="C46" s="563">
        <f>SUM(C47:C50)</f>
        <v>451</v>
      </c>
      <c r="D46" s="563">
        <f>SUM(D47:D50)</f>
        <v>550</v>
      </c>
      <c r="E46" s="563">
        <f>SUM(E47:E50)</f>
        <v>451</v>
      </c>
      <c r="F46" s="698">
        <f t="shared" si="4"/>
        <v>0.82</v>
      </c>
      <c r="G46" s="696">
        <f t="shared" si="1"/>
        <v>1</v>
      </c>
      <c r="H46" s="1084">
        <f>SUM(I46:T46)</f>
        <v>434</v>
      </c>
      <c r="I46" s="1090">
        <f>SUM(I47:I50)</f>
        <v>33</v>
      </c>
      <c r="J46" s="1090">
        <f t="shared" ref="J46:T46" si="18">SUM(J47:J50)</f>
        <v>32</v>
      </c>
      <c r="K46" s="1090">
        <f t="shared" si="18"/>
        <v>36</v>
      </c>
      <c r="L46" s="1090">
        <f t="shared" si="18"/>
        <v>36</v>
      </c>
      <c r="M46" s="1090">
        <f t="shared" si="18"/>
        <v>33</v>
      </c>
      <c r="N46" s="1090">
        <f t="shared" si="18"/>
        <v>32</v>
      </c>
      <c r="O46" s="1090">
        <f t="shared" si="18"/>
        <v>37</v>
      </c>
      <c r="P46" s="1090">
        <f t="shared" si="18"/>
        <v>39</v>
      </c>
      <c r="Q46" s="1090">
        <f t="shared" si="18"/>
        <v>40</v>
      </c>
      <c r="R46" s="1090">
        <f t="shared" si="18"/>
        <v>36</v>
      </c>
      <c r="S46" s="1090">
        <f t="shared" si="18"/>
        <v>42</v>
      </c>
      <c r="T46" s="1090">
        <f t="shared" si="18"/>
        <v>38</v>
      </c>
      <c r="U46" s="698">
        <f>H46/E46</f>
        <v>0.96230598669623058</v>
      </c>
      <c r="V46" s="568"/>
    </row>
    <row r="47" spans="1:30" s="591" customFormat="1">
      <c r="A47" s="546"/>
      <c r="B47" s="550" t="s">
        <v>937</v>
      </c>
      <c r="C47" s="547">
        <v>0</v>
      </c>
      <c r="D47" s="547">
        <v>0</v>
      </c>
      <c r="E47" s="1094"/>
      <c r="F47" s="699"/>
      <c r="G47" s="1415">
        <f t="shared" si="1"/>
        <v>0</v>
      </c>
      <c r="H47" s="1087">
        <f t="shared" si="5"/>
        <v>0</v>
      </c>
      <c r="I47" s="1092"/>
      <c r="J47" s="1092"/>
      <c r="K47" s="1092"/>
      <c r="L47" s="1092"/>
      <c r="M47" s="1092"/>
      <c r="N47" s="1092"/>
      <c r="O47" s="1092"/>
      <c r="P47" s="1092"/>
      <c r="Q47" s="1092"/>
      <c r="R47" s="1092"/>
      <c r="S47" s="1092"/>
      <c r="T47" s="1092"/>
      <c r="U47" s="699"/>
      <c r="V47" s="570" t="s">
        <v>840</v>
      </c>
    </row>
    <row r="48" spans="1:30" s="591" customFormat="1">
      <c r="A48" s="546"/>
      <c r="B48" s="550" t="s">
        <v>938</v>
      </c>
      <c r="C48" s="547">
        <v>413</v>
      </c>
      <c r="D48" s="547">
        <v>500</v>
      </c>
      <c r="E48" s="1094">
        <v>353</v>
      </c>
      <c r="F48" s="699"/>
      <c r="G48" s="1415">
        <f t="shared" si="1"/>
        <v>0.85472154963680391</v>
      </c>
      <c r="H48" s="1088">
        <f t="shared" si="5"/>
        <v>413</v>
      </c>
      <c r="I48" s="1093">
        <v>31</v>
      </c>
      <c r="J48" s="1093">
        <v>30</v>
      </c>
      <c r="K48" s="1093">
        <v>34</v>
      </c>
      <c r="L48" s="1093">
        <v>34</v>
      </c>
      <c r="M48" s="1093">
        <v>31</v>
      </c>
      <c r="N48" s="1093">
        <v>30</v>
      </c>
      <c r="O48" s="1093">
        <v>36</v>
      </c>
      <c r="P48" s="1093">
        <v>37</v>
      </c>
      <c r="Q48" s="1093">
        <v>38</v>
      </c>
      <c r="R48" s="1093">
        <v>35</v>
      </c>
      <c r="S48" s="1093">
        <v>40</v>
      </c>
      <c r="T48" s="1093">
        <v>37</v>
      </c>
      <c r="U48" s="699"/>
      <c r="V48" s="570" t="s">
        <v>840</v>
      </c>
    </row>
    <row r="49" spans="1:24" s="591" customFormat="1">
      <c r="A49" s="546"/>
      <c r="B49" s="550" t="s">
        <v>939</v>
      </c>
      <c r="C49" s="549">
        <v>35</v>
      </c>
      <c r="D49" s="549">
        <v>50</v>
      </c>
      <c r="E49" s="1094">
        <v>95</v>
      </c>
      <c r="F49" s="699"/>
      <c r="G49" s="1415">
        <f t="shared" si="1"/>
        <v>2.7142857142857144</v>
      </c>
      <c r="H49" s="1088">
        <f t="shared" si="5"/>
        <v>21</v>
      </c>
      <c r="I49" s="1093">
        <v>2</v>
      </c>
      <c r="J49" s="1093">
        <v>2</v>
      </c>
      <c r="K49" s="1093">
        <v>2</v>
      </c>
      <c r="L49" s="1093">
        <v>2</v>
      </c>
      <c r="M49" s="1093">
        <v>2</v>
      </c>
      <c r="N49" s="1093">
        <v>2</v>
      </c>
      <c r="O49" s="1093">
        <v>1</v>
      </c>
      <c r="P49" s="1093">
        <v>2</v>
      </c>
      <c r="Q49" s="1093">
        <v>2</v>
      </c>
      <c r="R49" s="1093">
        <v>1</v>
      </c>
      <c r="S49" s="1093">
        <v>2</v>
      </c>
      <c r="T49" s="1093">
        <v>1</v>
      </c>
      <c r="U49" s="699">
        <f>H49/E49</f>
        <v>0.22105263157894736</v>
      </c>
      <c r="V49" s="558" t="s">
        <v>840</v>
      </c>
    </row>
    <row r="50" spans="1:24" s="591" customFormat="1">
      <c r="A50" s="794"/>
      <c r="B50" s="550" t="s">
        <v>1690</v>
      </c>
      <c r="C50" s="795">
        <v>3</v>
      </c>
      <c r="D50" s="795"/>
      <c r="E50" s="1094">
        <v>3</v>
      </c>
      <c r="F50" s="796"/>
      <c r="G50" s="1415">
        <f t="shared" si="1"/>
        <v>1</v>
      </c>
      <c r="H50" s="1088">
        <f t="shared" si="5"/>
        <v>0</v>
      </c>
      <c r="I50" s="1093"/>
      <c r="J50" s="1093"/>
      <c r="K50" s="1093"/>
      <c r="L50" s="1093"/>
      <c r="M50" s="1093"/>
      <c r="N50" s="1093"/>
      <c r="O50" s="1093"/>
      <c r="P50" s="1093"/>
      <c r="Q50" s="1093"/>
      <c r="R50" s="1093"/>
      <c r="S50" s="1093"/>
      <c r="T50" s="1093"/>
      <c r="U50" s="796"/>
      <c r="V50" s="570"/>
    </row>
    <row r="51" spans="1:24" s="1377" customFormat="1">
      <c r="A51" s="1372"/>
      <c r="B51" s="1372" t="s">
        <v>1014</v>
      </c>
      <c r="C51" s="1372">
        <v>-17</v>
      </c>
      <c r="E51" s="1372">
        <v>-16</v>
      </c>
      <c r="F51" s="1372"/>
      <c r="G51" s="1374">
        <f>IFERROR(#REF!/C51,0)</f>
        <v>0</v>
      </c>
      <c r="H51" s="1396"/>
      <c r="I51" s="1368"/>
      <c r="J51" s="1368"/>
      <c r="K51" s="1368"/>
      <c r="L51" s="1368"/>
      <c r="M51" s="1368"/>
      <c r="N51" s="1368"/>
      <c r="O51" s="1368"/>
      <c r="P51" s="1368"/>
      <c r="Q51" s="1368"/>
      <c r="R51" s="1368"/>
      <c r="S51" s="1368"/>
      <c r="T51" s="1368"/>
      <c r="U51" s="1374"/>
      <c r="V51" s="1372"/>
    </row>
    <row r="52" spans="1:24" s="1451" customFormat="1">
      <c r="A52" s="1475">
        <v>3</v>
      </c>
      <c r="B52" s="1465" t="s">
        <v>839</v>
      </c>
      <c r="C52" s="1476">
        <f>C53+C62</f>
        <v>1800</v>
      </c>
      <c r="D52" s="1476">
        <f>D53+D62</f>
        <v>1738</v>
      </c>
      <c r="E52" s="1476">
        <f>E53+E62</f>
        <v>1578</v>
      </c>
      <c r="F52" s="1450">
        <f t="shared" si="4"/>
        <v>0.90794016110471809</v>
      </c>
      <c r="G52" s="1450">
        <f t="shared" si="1"/>
        <v>0.87666666666666671</v>
      </c>
      <c r="H52" s="1477">
        <f>SUM(I52:T52)</f>
        <v>1611</v>
      </c>
      <c r="I52" s="1478">
        <f>SUM(I53,I62)</f>
        <v>135</v>
      </c>
      <c r="J52" s="1478">
        <f t="shared" ref="J52:T52" si="19">SUM(J53,J62)</f>
        <v>119</v>
      </c>
      <c r="K52" s="1478">
        <f t="shared" si="19"/>
        <v>131</v>
      </c>
      <c r="L52" s="1478">
        <f t="shared" si="19"/>
        <v>126</v>
      </c>
      <c r="M52" s="1478">
        <f t="shared" si="19"/>
        <v>136</v>
      </c>
      <c r="N52" s="1478">
        <f t="shared" si="19"/>
        <v>141</v>
      </c>
      <c r="O52" s="1478">
        <f t="shared" si="19"/>
        <v>143</v>
      </c>
      <c r="P52" s="1478">
        <f t="shared" si="19"/>
        <v>139</v>
      </c>
      <c r="Q52" s="1478">
        <f t="shared" si="19"/>
        <v>131</v>
      </c>
      <c r="R52" s="1478">
        <f t="shared" si="19"/>
        <v>142</v>
      </c>
      <c r="S52" s="1478">
        <f t="shared" si="19"/>
        <v>134</v>
      </c>
      <c r="T52" s="1478">
        <f t="shared" si="19"/>
        <v>134</v>
      </c>
      <c r="U52" s="1479">
        <f>H52/E52</f>
        <v>1.020912547528517</v>
      </c>
      <c r="V52" s="1480"/>
      <c r="W52" s="1460"/>
      <c r="X52" s="1452"/>
    </row>
    <row r="53" spans="1:24">
      <c r="A53" s="564"/>
      <c r="B53" s="562" t="s">
        <v>927</v>
      </c>
      <c r="C53" s="563">
        <f>SUM(C54:C61)</f>
        <v>1211</v>
      </c>
      <c r="D53" s="563">
        <f>SUM(D54:D61)</f>
        <v>1463</v>
      </c>
      <c r="E53" s="563">
        <f>SUM(E54:E61)</f>
        <v>840</v>
      </c>
      <c r="F53" s="697">
        <f t="shared" si="4"/>
        <v>0.57416267942583732</v>
      </c>
      <c r="G53" s="696">
        <f t="shared" si="1"/>
        <v>0.69364161849710981</v>
      </c>
      <c r="H53" s="1083">
        <f t="shared" si="5"/>
        <v>1127</v>
      </c>
      <c r="I53" s="1085">
        <f>SUM(I54:I61)</f>
        <v>93</v>
      </c>
      <c r="J53" s="1085">
        <f t="shared" ref="J53:T53" si="20">SUM(J54:J61)</f>
        <v>95</v>
      </c>
      <c r="K53" s="1085">
        <f t="shared" si="20"/>
        <v>91</v>
      </c>
      <c r="L53" s="1085">
        <f t="shared" si="20"/>
        <v>79</v>
      </c>
      <c r="M53" s="1085">
        <f t="shared" si="20"/>
        <v>88</v>
      </c>
      <c r="N53" s="1085">
        <f t="shared" si="20"/>
        <v>92</v>
      </c>
      <c r="O53" s="1085">
        <f t="shared" si="20"/>
        <v>103</v>
      </c>
      <c r="P53" s="1085">
        <f t="shared" si="20"/>
        <v>101</v>
      </c>
      <c r="Q53" s="1085">
        <f t="shared" si="20"/>
        <v>56</v>
      </c>
      <c r="R53" s="1085">
        <f>SUM(R54:R61)</f>
        <v>114</v>
      </c>
      <c r="S53" s="1085">
        <f t="shared" si="20"/>
        <v>108</v>
      </c>
      <c r="T53" s="1085">
        <f t="shared" si="20"/>
        <v>107</v>
      </c>
      <c r="U53" s="698">
        <f>H53/E53</f>
        <v>1.3416666666666666</v>
      </c>
      <c r="V53" s="554"/>
    </row>
    <row r="54" spans="1:24" s="591" customFormat="1">
      <c r="A54" s="546"/>
      <c r="B54" s="548" t="s">
        <v>928</v>
      </c>
      <c r="C54" s="547">
        <v>0</v>
      </c>
      <c r="D54" s="547">
        <v>5</v>
      </c>
      <c r="E54" s="1094">
        <v>0</v>
      </c>
      <c r="F54" s="699">
        <f>E54/D54</f>
        <v>0</v>
      </c>
      <c r="G54" s="1415">
        <f t="shared" si="1"/>
        <v>0</v>
      </c>
      <c r="H54" s="1088">
        <f t="shared" si="5"/>
        <v>0</v>
      </c>
      <c r="I54" s="1086"/>
      <c r="J54" s="1086"/>
      <c r="K54" s="1086"/>
      <c r="L54" s="1086"/>
      <c r="M54" s="1086"/>
      <c r="N54" s="1086"/>
      <c r="O54" s="1086"/>
      <c r="P54" s="1086"/>
      <c r="Q54" s="1086"/>
      <c r="R54" s="1086"/>
      <c r="S54" s="1086"/>
      <c r="T54" s="1086"/>
      <c r="U54" s="699"/>
      <c r="V54" s="594"/>
    </row>
    <row r="55" spans="1:24" s="591" customFormat="1">
      <c r="A55" s="546"/>
      <c r="B55" s="548" t="s">
        <v>929</v>
      </c>
      <c r="C55" s="547">
        <v>0</v>
      </c>
      <c r="D55" s="547">
        <v>0</v>
      </c>
      <c r="E55" s="1094">
        <v>0</v>
      </c>
      <c r="F55" s="699"/>
      <c r="G55" s="1415">
        <f t="shared" si="1"/>
        <v>0</v>
      </c>
      <c r="H55" s="1088">
        <f t="shared" si="5"/>
        <v>0</v>
      </c>
      <c r="I55" s="1088"/>
      <c r="J55" s="1088"/>
      <c r="K55" s="1088"/>
      <c r="L55" s="1088"/>
      <c r="M55" s="1088"/>
      <c r="N55" s="1088"/>
      <c r="O55" s="1088"/>
      <c r="P55" s="1088"/>
      <c r="Q55" s="1088"/>
      <c r="R55" s="1088"/>
      <c r="S55" s="1088"/>
      <c r="T55" s="1088"/>
      <c r="U55" s="699"/>
      <c r="V55" s="1235"/>
      <c r="W55" s="1236"/>
    </row>
    <row r="56" spans="1:24" s="591" customFormat="1">
      <c r="A56" s="546"/>
      <c r="B56" s="548" t="s">
        <v>930</v>
      </c>
      <c r="C56" s="547">
        <v>0</v>
      </c>
      <c r="D56" s="547">
        <v>0</v>
      </c>
      <c r="E56" s="1094">
        <v>0</v>
      </c>
      <c r="F56" s="699"/>
      <c r="G56" s="1415">
        <f t="shared" si="1"/>
        <v>0</v>
      </c>
      <c r="H56" s="1088">
        <f t="shared" si="5"/>
        <v>0</v>
      </c>
      <c r="I56" s="1088"/>
      <c r="J56" s="1088"/>
      <c r="K56" s="1088"/>
      <c r="L56" s="1088"/>
      <c r="M56" s="1088"/>
      <c r="N56" s="1088"/>
      <c r="O56" s="1088"/>
      <c r="P56" s="1088"/>
      <c r="Q56" s="1088"/>
      <c r="R56" s="1088"/>
      <c r="S56" s="1088"/>
      <c r="T56" s="1088"/>
      <c r="U56" s="699"/>
      <c r="V56" s="1235"/>
      <c r="W56" s="1236"/>
    </row>
    <row r="57" spans="1:24" s="591" customFormat="1">
      <c r="A57" s="546"/>
      <c r="B57" s="548" t="s">
        <v>931</v>
      </c>
      <c r="C57" s="547">
        <v>0</v>
      </c>
      <c r="D57" s="547">
        <v>3</v>
      </c>
      <c r="E57" s="1094">
        <v>0</v>
      </c>
      <c r="F57" s="699">
        <f t="shared" si="4"/>
        <v>0</v>
      </c>
      <c r="G57" s="1415">
        <f t="shared" si="1"/>
        <v>0</v>
      </c>
      <c r="H57" s="1088">
        <f t="shared" si="5"/>
        <v>0</v>
      </c>
      <c r="I57" s="1088"/>
      <c r="J57" s="1088"/>
      <c r="K57" s="1088"/>
      <c r="L57" s="1088"/>
      <c r="M57" s="1088"/>
      <c r="N57" s="1088"/>
      <c r="O57" s="1088"/>
      <c r="P57" s="1088"/>
      <c r="Q57" s="1088"/>
      <c r="R57" s="1088"/>
      <c r="S57" s="1088"/>
      <c r="T57" s="1088"/>
      <c r="U57" s="699"/>
      <c r="V57" s="594"/>
      <c r="W57" s="1237"/>
    </row>
    <row r="58" spans="1:24" s="591" customFormat="1">
      <c r="A58" s="546"/>
      <c r="B58" s="548" t="s">
        <v>932</v>
      </c>
      <c r="C58" s="547">
        <v>0</v>
      </c>
      <c r="D58" s="547">
        <v>5</v>
      </c>
      <c r="E58" s="1094">
        <v>0</v>
      </c>
      <c r="F58" s="699">
        <f t="shared" si="4"/>
        <v>0</v>
      </c>
      <c r="G58" s="1415">
        <f t="shared" si="1"/>
        <v>0</v>
      </c>
      <c r="H58" s="1088">
        <f t="shared" si="5"/>
        <v>0</v>
      </c>
      <c r="I58" s="1088"/>
      <c r="J58" s="1088"/>
      <c r="K58" s="1088"/>
      <c r="L58" s="1088"/>
      <c r="M58" s="1088"/>
      <c r="N58" s="1088"/>
      <c r="O58" s="1088"/>
      <c r="P58" s="1088"/>
      <c r="Q58" s="1088"/>
      <c r="R58" s="1088"/>
      <c r="S58" s="1088"/>
      <c r="T58" s="1088"/>
      <c r="U58" s="699"/>
      <c r="V58" s="594"/>
      <c r="W58" s="1238"/>
    </row>
    <row r="59" spans="1:24" s="591" customFormat="1">
      <c r="A59" s="546"/>
      <c r="B59" s="548" t="s">
        <v>933</v>
      </c>
      <c r="C59" s="547">
        <v>545</v>
      </c>
      <c r="D59" s="549">
        <v>720</v>
      </c>
      <c r="E59" s="1094">
        <v>200</v>
      </c>
      <c r="F59" s="699">
        <f t="shared" si="4"/>
        <v>0.27777777777777779</v>
      </c>
      <c r="G59" s="1415">
        <f t="shared" si="1"/>
        <v>0.3669724770642202</v>
      </c>
      <c r="H59" s="1088">
        <f t="shared" si="5"/>
        <v>477</v>
      </c>
      <c r="I59" s="1086">
        <v>36</v>
      </c>
      <c r="J59" s="1086">
        <v>46</v>
      </c>
      <c r="K59" s="1086">
        <v>37</v>
      </c>
      <c r="L59" s="1086">
        <v>23</v>
      </c>
      <c r="M59" s="1086">
        <v>30</v>
      </c>
      <c r="N59" s="1086">
        <v>39</v>
      </c>
      <c r="O59" s="1086">
        <v>47</v>
      </c>
      <c r="P59" s="1086">
        <v>49</v>
      </c>
      <c r="Q59" s="1086"/>
      <c r="R59" s="1086">
        <v>61</v>
      </c>
      <c r="S59" s="1086">
        <v>58</v>
      </c>
      <c r="T59" s="1086">
        <v>51</v>
      </c>
      <c r="U59" s="699">
        <f>H59/E59</f>
        <v>2.3849999999999998</v>
      </c>
      <c r="V59" s="594"/>
      <c r="W59" s="1236"/>
    </row>
    <row r="60" spans="1:24" s="591" customFormat="1">
      <c r="A60" s="545"/>
      <c r="B60" s="548" t="s">
        <v>934</v>
      </c>
      <c r="C60" s="1091">
        <v>666</v>
      </c>
      <c r="D60" s="1091">
        <v>670</v>
      </c>
      <c r="E60" s="1094">
        <v>640</v>
      </c>
      <c r="F60" s="676">
        <f t="shared" si="4"/>
        <v>0.95522388059701491</v>
      </c>
      <c r="G60" s="1428">
        <f t="shared" si="1"/>
        <v>0.96096096096096095</v>
      </c>
      <c r="H60" s="1088">
        <f t="shared" si="5"/>
        <v>650</v>
      </c>
      <c r="I60" s="1086">
        <v>57</v>
      </c>
      <c r="J60" s="1086">
        <v>49</v>
      </c>
      <c r="K60" s="1086">
        <v>54</v>
      </c>
      <c r="L60" s="1086">
        <v>56</v>
      </c>
      <c r="M60" s="1086">
        <v>58</v>
      </c>
      <c r="N60" s="1086">
        <v>53</v>
      </c>
      <c r="O60" s="1086">
        <v>56</v>
      </c>
      <c r="P60" s="1086">
        <v>52</v>
      </c>
      <c r="Q60" s="1086">
        <v>56</v>
      </c>
      <c r="R60" s="1086">
        <v>53</v>
      </c>
      <c r="S60" s="1086">
        <v>50</v>
      </c>
      <c r="T60" s="1086">
        <v>56</v>
      </c>
      <c r="U60" s="676">
        <f>H60/E60</f>
        <v>1.015625</v>
      </c>
      <c r="V60" s="594"/>
      <c r="W60" s="1236"/>
    </row>
    <row r="61" spans="1:24" s="591" customFormat="1">
      <c r="A61" s="545"/>
      <c r="B61" s="548" t="s">
        <v>935</v>
      </c>
      <c r="C61" s="1087"/>
      <c r="D61" s="1091">
        <v>60</v>
      </c>
      <c r="E61" s="1094">
        <v>0</v>
      </c>
      <c r="F61" s="676">
        <f t="shared" si="4"/>
        <v>0</v>
      </c>
      <c r="G61" s="1428">
        <f t="shared" si="1"/>
        <v>0</v>
      </c>
      <c r="H61" s="1088">
        <f t="shared" si="5"/>
        <v>0</v>
      </c>
      <c r="I61" s="1086"/>
      <c r="J61" s="1086"/>
      <c r="K61" s="1086"/>
      <c r="L61" s="1086"/>
      <c r="M61" s="1086"/>
      <c r="N61" s="1086"/>
      <c r="O61" s="1086"/>
      <c r="P61" s="1086"/>
      <c r="Q61" s="1086"/>
      <c r="R61" s="1086"/>
      <c r="S61" s="1086"/>
      <c r="T61" s="1086"/>
      <c r="U61" s="676"/>
      <c r="V61" s="594"/>
      <c r="W61" s="1236"/>
    </row>
    <row r="62" spans="1:24">
      <c r="A62" s="546"/>
      <c r="B62" s="566" t="s">
        <v>936</v>
      </c>
      <c r="C62" s="563">
        <f>SUM(C63:C64)</f>
        <v>589</v>
      </c>
      <c r="D62" s="563">
        <f>SUM(D63:D64)</f>
        <v>275</v>
      </c>
      <c r="E62" s="563">
        <f>SUM(E63:E64)</f>
        <v>738</v>
      </c>
      <c r="F62" s="697">
        <f t="shared" si="4"/>
        <v>2.6836363636363636</v>
      </c>
      <c r="G62" s="1429">
        <f t="shared" si="1"/>
        <v>1.2529711375212225</v>
      </c>
      <c r="H62" s="1083">
        <f t="shared" si="5"/>
        <v>484</v>
      </c>
      <c r="I62" s="1085">
        <f>I64</f>
        <v>42</v>
      </c>
      <c r="J62" s="1085">
        <f>J64</f>
        <v>24</v>
      </c>
      <c r="K62" s="1085">
        <f t="shared" ref="K62:T62" si="21">K64</f>
        <v>40</v>
      </c>
      <c r="L62" s="1085">
        <f>L64</f>
        <v>47</v>
      </c>
      <c r="M62" s="1085">
        <f t="shared" si="21"/>
        <v>48</v>
      </c>
      <c r="N62" s="1085">
        <f t="shared" si="21"/>
        <v>49</v>
      </c>
      <c r="O62" s="1085">
        <f t="shared" si="21"/>
        <v>40</v>
      </c>
      <c r="P62" s="1085">
        <f t="shared" si="21"/>
        <v>38</v>
      </c>
      <c r="Q62" s="1085">
        <f t="shared" si="21"/>
        <v>75</v>
      </c>
      <c r="R62" s="1085">
        <f t="shared" si="21"/>
        <v>28</v>
      </c>
      <c r="S62" s="1085">
        <f t="shared" si="21"/>
        <v>26</v>
      </c>
      <c r="T62" s="1085">
        <f t="shared" si="21"/>
        <v>27</v>
      </c>
      <c r="U62" s="697">
        <f>H62/E62</f>
        <v>0.65582655826558267</v>
      </c>
      <c r="V62" s="594"/>
      <c r="W62" s="557"/>
    </row>
    <row r="63" spans="1:24">
      <c r="A63" s="546"/>
      <c r="B63" s="548" t="s">
        <v>1387</v>
      </c>
      <c r="C63" s="549">
        <v>0</v>
      </c>
      <c r="D63" s="549">
        <v>0</v>
      </c>
      <c r="E63" s="1094">
        <f>'[82]SL 2024 '!$Q55</f>
        <v>0</v>
      </c>
      <c r="F63" s="699"/>
      <c r="G63" s="1415">
        <f t="shared" si="1"/>
        <v>0</v>
      </c>
      <c r="H63" s="1083">
        <f t="shared" si="5"/>
        <v>0</v>
      </c>
      <c r="I63" s="455"/>
      <c r="J63" s="455"/>
      <c r="K63" s="455"/>
      <c r="L63" s="455"/>
      <c r="M63" s="455"/>
      <c r="N63" s="455"/>
      <c r="O63" s="455"/>
      <c r="P63" s="455"/>
      <c r="Q63" s="455"/>
      <c r="R63" s="455"/>
      <c r="S63" s="455"/>
      <c r="T63" s="455"/>
      <c r="U63" s="699"/>
      <c r="V63" s="475"/>
      <c r="W63" s="557"/>
    </row>
    <row r="64" spans="1:24">
      <c r="A64" s="546"/>
      <c r="B64" s="548" t="s">
        <v>1412</v>
      </c>
      <c r="C64" s="549">
        <v>589</v>
      </c>
      <c r="D64" s="549">
        <v>275</v>
      </c>
      <c r="E64" s="1094">
        <f>'[82]SL 2024 '!$Q56</f>
        <v>738</v>
      </c>
      <c r="F64" s="699">
        <f t="shared" si="4"/>
        <v>2.6836363636363636</v>
      </c>
      <c r="G64" s="1415">
        <f t="shared" si="1"/>
        <v>1.2529711375212225</v>
      </c>
      <c r="H64" s="1083">
        <f t="shared" si="5"/>
        <v>484</v>
      </c>
      <c r="I64" s="455">
        <f>47-5</f>
        <v>42</v>
      </c>
      <c r="J64" s="455">
        <f>31-7</f>
        <v>24</v>
      </c>
      <c r="K64" s="455">
        <f>45-5</f>
        <v>40</v>
      </c>
      <c r="L64" s="455">
        <f>52-5</f>
        <v>47</v>
      </c>
      <c r="M64" s="455">
        <f>54-6</f>
        <v>48</v>
      </c>
      <c r="N64" s="455">
        <f>54-5</f>
        <v>49</v>
      </c>
      <c r="O64" s="455">
        <f>45-5</f>
        <v>40</v>
      </c>
      <c r="P64" s="455">
        <f>38</f>
        <v>38</v>
      </c>
      <c r="Q64" s="455">
        <v>75</v>
      </c>
      <c r="R64" s="455">
        <f>33-5</f>
        <v>28</v>
      </c>
      <c r="S64" s="455">
        <f>30-4</f>
        <v>26</v>
      </c>
      <c r="T64" s="455">
        <f>29-2</f>
        <v>27</v>
      </c>
      <c r="U64" s="699">
        <f>H64/E64</f>
        <v>0.65582655826558267</v>
      </c>
      <c r="V64" s="475" t="s">
        <v>1797</v>
      </c>
      <c r="W64" s="527"/>
    </row>
    <row r="65" spans="1:23" s="1370" customFormat="1">
      <c r="A65" s="1365"/>
      <c r="B65" s="1365" t="s">
        <v>1014</v>
      </c>
      <c r="C65" s="1365">
        <v>-110</v>
      </c>
      <c r="E65" s="1365">
        <v>-89</v>
      </c>
      <c r="F65" s="1365"/>
      <c r="G65" s="1374">
        <f>IFERROR(#REF!/C65,0)</f>
        <v>0</v>
      </c>
      <c r="H65" s="1366"/>
      <c r="I65" s="1368"/>
      <c r="J65" s="1368"/>
      <c r="K65" s="1368"/>
      <c r="L65" s="1368"/>
      <c r="M65" s="1368"/>
      <c r="N65" s="1368"/>
      <c r="O65" s="1368"/>
      <c r="P65" s="1368"/>
      <c r="Q65" s="1368"/>
      <c r="R65" s="1368"/>
      <c r="S65" s="1368"/>
      <c r="T65" s="1368"/>
      <c r="U65" s="1367"/>
      <c r="V65" s="1365"/>
      <c r="W65" s="1369"/>
    </row>
    <row r="66" spans="1:23" s="1451" customFormat="1">
      <c r="A66" s="1475">
        <v>4</v>
      </c>
      <c r="B66" s="1465" t="s">
        <v>841</v>
      </c>
      <c r="C66" s="1481">
        <f>C67+C70+C80</f>
        <v>1170</v>
      </c>
      <c r="D66" s="1481">
        <f>D67+D70+D80</f>
        <v>1251</v>
      </c>
      <c r="E66" s="1481">
        <f>E67+E70+E80</f>
        <v>1410</v>
      </c>
      <c r="F66" s="1450">
        <f t="shared" si="4"/>
        <v>1.1270983213429258</v>
      </c>
      <c r="G66" s="1450">
        <f t="shared" si="1"/>
        <v>1.2051282051282051</v>
      </c>
      <c r="H66" s="1477">
        <f>SUM(I66:T66)-H81</f>
        <v>1663</v>
      </c>
      <c r="I66" s="1482">
        <f>SUM(I67,I70,I80)</f>
        <v>110</v>
      </c>
      <c r="J66" s="1482">
        <f>SUM(J67,J70,J80)</f>
        <v>106</v>
      </c>
      <c r="K66" s="1482">
        <f t="shared" ref="K66:T66" si="22">SUM(K67,K70,K80)</f>
        <v>126</v>
      </c>
      <c r="L66" s="1482">
        <f t="shared" si="22"/>
        <v>108</v>
      </c>
      <c r="M66" s="1482">
        <f t="shared" si="22"/>
        <v>116</v>
      </c>
      <c r="N66" s="1482">
        <f t="shared" si="22"/>
        <v>119</v>
      </c>
      <c r="O66" s="1482">
        <f t="shared" si="22"/>
        <v>105</v>
      </c>
      <c r="P66" s="1482">
        <f t="shared" si="22"/>
        <v>127</v>
      </c>
      <c r="Q66" s="1482">
        <f t="shared" si="22"/>
        <v>112</v>
      </c>
      <c r="R66" s="1482">
        <f t="shared" si="22"/>
        <v>122</v>
      </c>
      <c r="S66" s="1482">
        <f t="shared" si="22"/>
        <v>126</v>
      </c>
      <c r="T66" s="1482">
        <f t="shared" si="22"/>
        <v>128</v>
      </c>
      <c r="U66" s="1450">
        <f t="shared" ref="U66:U77" si="23">H66/E66</f>
        <v>1.1794326241134752</v>
      </c>
      <c r="V66" s="1483"/>
      <c r="W66" s="1484"/>
    </row>
    <row r="67" spans="1:23">
      <c r="A67" s="554"/>
      <c r="B67" s="567" t="s">
        <v>924</v>
      </c>
      <c r="C67" s="563">
        <f>SUM(C68:C69)</f>
        <v>238</v>
      </c>
      <c r="D67" s="563">
        <f>SUM(D68:D69)</f>
        <v>274</v>
      </c>
      <c r="E67" s="563">
        <f>SUM(E68:E69)</f>
        <v>296</v>
      </c>
      <c r="F67" s="697">
        <f t="shared" si="4"/>
        <v>1.0802919708029197</v>
      </c>
      <c r="G67" s="696">
        <f t="shared" si="1"/>
        <v>1.2436974789915967</v>
      </c>
      <c r="H67" s="1083">
        <f t="shared" si="5"/>
        <v>299</v>
      </c>
      <c r="I67" s="1085">
        <f>SUM(I68:I69)</f>
        <v>20</v>
      </c>
      <c r="J67" s="1085">
        <f t="shared" ref="J67:T67" si="24">SUM(J68:J69)</f>
        <v>21</v>
      </c>
      <c r="K67" s="1085">
        <f t="shared" si="24"/>
        <v>27</v>
      </c>
      <c r="L67" s="1085">
        <f t="shared" si="24"/>
        <v>23</v>
      </c>
      <c r="M67" s="1085">
        <f t="shared" si="24"/>
        <v>28</v>
      </c>
      <c r="N67" s="1085">
        <f t="shared" si="24"/>
        <v>28</v>
      </c>
      <c r="O67" s="1085">
        <f t="shared" si="24"/>
        <v>22</v>
      </c>
      <c r="P67" s="1085">
        <f t="shared" si="24"/>
        <v>27</v>
      </c>
      <c r="Q67" s="1085">
        <f t="shared" si="24"/>
        <v>25</v>
      </c>
      <c r="R67" s="1085">
        <f t="shared" si="24"/>
        <v>24</v>
      </c>
      <c r="S67" s="1085">
        <f t="shared" si="24"/>
        <v>25</v>
      </c>
      <c r="T67" s="1085">
        <f t="shared" si="24"/>
        <v>29</v>
      </c>
      <c r="U67" s="698">
        <f t="shared" si="23"/>
        <v>1.0101351351351351</v>
      </c>
      <c r="V67" s="554"/>
    </row>
    <row r="68" spans="1:23" s="591" customFormat="1">
      <c r="A68" s="1235"/>
      <c r="B68" s="548" t="s">
        <v>925</v>
      </c>
      <c r="C68" s="549">
        <v>134</v>
      </c>
      <c r="D68" s="547">
        <v>144</v>
      </c>
      <c r="E68" s="2108">
        <v>150</v>
      </c>
      <c r="F68" s="699">
        <f t="shared" si="4"/>
        <v>1.0416666666666667</v>
      </c>
      <c r="G68" s="1415">
        <f t="shared" si="1"/>
        <v>1.1194029850746268</v>
      </c>
      <c r="H68" s="1088">
        <f t="shared" si="5"/>
        <v>144</v>
      </c>
      <c r="I68" s="1086">
        <v>10</v>
      </c>
      <c r="J68" s="1086">
        <v>12</v>
      </c>
      <c r="K68" s="1086">
        <v>12</v>
      </c>
      <c r="L68" s="1086">
        <v>11</v>
      </c>
      <c r="M68" s="1086">
        <v>12</v>
      </c>
      <c r="N68" s="1086">
        <v>15</v>
      </c>
      <c r="O68" s="1086">
        <v>10</v>
      </c>
      <c r="P68" s="1086">
        <v>12</v>
      </c>
      <c r="Q68" s="1086">
        <v>13</v>
      </c>
      <c r="R68" s="1086">
        <v>9</v>
      </c>
      <c r="S68" s="1086">
        <v>12</v>
      </c>
      <c r="T68" s="1086">
        <v>16</v>
      </c>
      <c r="U68" s="699">
        <f t="shared" si="23"/>
        <v>0.96</v>
      </c>
      <c r="V68" s="594"/>
    </row>
    <row r="69" spans="1:23" s="591" customFormat="1">
      <c r="A69" s="1235"/>
      <c r="B69" s="548" t="s">
        <v>926</v>
      </c>
      <c r="C69" s="549">
        <v>104</v>
      </c>
      <c r="D69" s="547">
        <v>130</v>
      </c>
      <c r="E69" s="2108">
        <v>146</v>
      </c>
      <c r="F69" s="699">
        <f t="shared" si="4"/>
        <v>1.1230769230769231</v>
      </c>
      <c r="G69" s="1415">
        <f t="shared" si="1"/>
        <v>1.4038461538461537</v>
      </c>
      <c r="H69" s="1088">
        <f t="shared" si="5"/>
        <v>155</v>
      </c>
      <c r="I69" s="1086">
        <v>10</v>
      </c>
      <c r="J69" s="1086">
        <v>9</v>
      </c>
      <c r="K69" s="1086">
        <v>15</v>
      </c>
      <c r="L69" s="1086">
        <v>12</v>
      </c>
      <c r="M69" s="1086">
        <v>16</v>
      </c>
      <c r="N69" s="1086">
        <v>13</v>
      </c>
      <c r="O69" s="1086">
        <v>12</v>
      </c>
      <c r="P69" s="1086">
        <v>15</v>
      </c>
      <c r="Q69" s="1086">
        <v>12</v>
      </c>
      <c r="R69" s="1086">
        <v>15</v>
      </c>
      <c r="S69" s="1086">
        <v>13</v>
      </c>
      <c r="T69" s="1086">
        <v>13</v>
      </c>
      <c r="U69" s="699">
        <f t="shared" si="23"/>
        <v>1.0616438356164384</v>
      </c>
      <c r="V69" s="594"/>
    </row>
    <row r="70" spans="1:23">
      <c r="A70" s="554"/>
      <c r="B70" s="562" t="s">
        <v>927</v>
      </c>
      <c r="C70" s="563">
        <f>SUM(C71:C78)</f>
        <v>615</v>
      </c>
      <c r="D70" s="563">
        <f>SUM(D71:D79)</f>
        <v>847</v>
      </c>
      <c r="E70" s="563">
        <f>SUM(E71:E79)</f>
        <v>728</v>
      </c>
      <c r="F70" s="697">
        <f t="shared" si="4"/>
        <v>0.85950413223140498</v>
      </c>
      <c r="G70" s="696">
        <f t="shared" si="1"/>
        <v>1.1837398373983741</v>
      </c>
      <c r="H70" s="1083">
        <f>SUM(I70:T70)</f>
        <v>828</v>
      </c>
      <c r="I70" s="1085">
        <f>SUM(I71:I78)</f>
        <v>68</v>
      </c>
      <c r="J70" s="1085">
        <f t="shared" ref="J70:T70" si="25">SUM(J71:J78)</f>
        <v>70</v>
      </c>
      <c r="K70" s="1085">
        <f t="shared" si="25"/>
        <v>81</v>
      </c>
      <c r="L70" s="1085">
        <f t="shared" si="25"/>
        <v>65</v>
      </c>
      <c r="M70" s="1085">
        <f t="shared" si="25"/>
        <v>60</v>
      </c>
      <c r="N70" s="1085">
        <f t="shared" si="25"/>
        <v>65</v>
      </c>
      <c r="O70" s="1085">
        <f t="shared" si="25"/>
        <v>60</v>
      </c>
      <c r="P70" s="1085">
        <f t="shared" si="25"/>
        <v>75</v>
      </c>
      <c r="Q70" s="1085">
        <f t="shared" si="25"/>
        <v>59</v>
      </c>
      <c r="R70" s="1085">
        <f t="shared" si="25"/>
        <v>73</v>
      </c>
      <c r="S70" s="1085">
        <f t="shared" si="25"/>
        <v>78</v>
      </c>
      <c r="T70" s="1085">
        <f t="shared" si="25"/>
        <v>74</v>
      </c>
      <c r="U70" s="698">
        <f t="shared" si="23"/>
        <v>1.1373626373626373</v>
      </c>
      <c r="V70" s="554"/>
    </row>
    <row r="71" spans="1:23" s="591" customFormat="1">
      <c r="A71" s="1235"/>
      <c r="B71" s="548" t="s">
        <v>928</v>
      </c>
      <c r="C71" s="549">
        <v>14</v>
      </c>
      <c r="D71" s="547">
        <v>30</v>
      </c>
      <c r="E71" s="1094">
        <v>25</v>
      </c>
      <c r="F71" s="699">
        <f t="shared" si="4"/>
        <v>0.83333333333333337</v>
      </c>
      <c r="G71" s="1415">
        <f t="shared" si="1"/>
        <v>1.7857142857142858</v>
      </c>
      <c r="H71" s="1088">
        <f t="shared" si="5"/>
        <v>17</v>
      </c>
      <c r="I71" s="1086">
        <v>0</v>
      </c>
      <c r="J71" s="1086">
        <v>3</v>
      </c>
      <c r="K71" s="1086">
        <v>1</v>
      </c>
      <c r="L71" s="1086">
        <v>1</v>
      </c>
      <c r="M71" s="1086">
        <v>2</v>
      </c>
      <c r="N71" s="1088">
        <v>1</v>
      </c>
      <c r="O71" s="1086">
        <v>0</v>
      </c>
      <c r="P71" s="1086"/>
      <c r="Q71" s="1086">
        <v>1</v>
      </c>
      <c r="R71" s="1086">
        <v>3</v>
      </c>
      <c r="S71" s="1086">
        <v>4</v>
      </c>
      <c r="T71" s="1086">
        <v>1</v>
      </c>
      <c r="U71" s="699">
        <f t="shared" si="23"/>
        <v>0.68</v>
      </c>
      <c r="V71" s="594"/>
    </row>
    <row r="72" spans="1:23" s="591" customFormat="1">
      <c r="A72" s="1235"/>
      <c r="B72" s="548" t="s">
        <v>929</v>
      </c>
      <c r="C72" s="549">
        <v>20</v>
      </c>
      <c r="D72" s="547">
        <v>23</v>
      </c>
      <c r="E72" s="1094">
        <v>30</v>
      </c>
      <c r="F72" s="699">
        <f t="shared" ref="F72:F80" si="26">E72/D72</f>
        <v>1.3043478260869565</v>
      </c>
      <c r="G72" s="1415">
        <f t="shared" si="1"/>
        <v>1.5</v>
      </c>
      <c r="H72" s="1088">
        <f t="shared" si="5"/>
        <v>21</v>
      </c>
      <c r="I72" s="1086">
        <v>2</v>
      </c>
      <c r="J72" s="1086">
        <v>0</v>
      </c>
      <c r="K72" s="1086">
        <v>2</v>
      </c>
      <c r="L72" s="1086">
        <v>2</v>
      </c>
      <c r="M72" s="1086">
        <v>1</v>
      </c>
      <c r="N72" s="1088">
        <v>2</v>
      </c>
      <c r="O72" s="1086">
        <v>1</v>
      </c>
      <c r="P72" s="1086">
        <v>1</v>
      </c>
      <c r="Q72" s="1086">
        <v>2</v>
      </c>
      <c r="R72" s="1086">
        <v>0</v>
      </c>
      <c r="S72" s="1086">
        <v>6</v>
      </c>
      <c r="T72" s="1086">
        <v>2</v>
      </c>
      <c r="U72" s="699">
        <f t="shared" si="23"/>
        <v>0.7</v>
      </c>
      <c r="V72" s="594"/>
    </row>
    <row r="73" spans="1:23" s="591" customFormat="1">
      <c r="A73" s="1235"/>
      <c r="B73" s="548" t="s">
        <v>930</v>
      </c>
      <c r="C73" s="549">
        <v>47</v>
      </c>
      <c r="D73" s="547">
        <v>21</v>
      </c>
      <c r="E73" s="1094">
        <v>135</v>
      </c>
      <c r="F73" s="699">
        <f t="shared" si="26"/>
        <v>6.4285714285714288</v>
      </c>
      <c r="G73" s="1415">
        <f t="shared" si="1"/>
        <v>2.8723404255319149</v>
      </c>
      <c r="H73" s="1088">
        <f t="shared" si="5"/>
        <v>76</v>
      </c>
      <c r="I73" s="1086">
        <v>7</v>
      </c>
      <c r="J73" s="1086">
        <v>4</v>
      </c>
      <c r="K73" s="1086">
        <v>9</v>
      </c>
      <c r="L73" s="1086">
        <v>8</v>
      </c>
      <c r="M73" s="1086">
        <v>8</v>
      </c>
      <c r="N73" s="1088">
        <v>6</v>
      </c>
      <c r="O73" s="1086">
        <v>4</v>
      </c>
      <c r="P73" s="1086">
        <v>4</v>
      </c>
      <c r="Q73" s="1086">
        <v>5</v>
      </c>
      <c r="R73" s="1086">
        <v>7</v>
      </c>
      <c r="S73" s="1086">
        <v>8</v>
      </c>
      <c r="T73" s="1086">
        <v>6</v>
      </c>
      <c r="U73" s="699">
        <f t="shared" si="23"/>
        <v>0.562962962962963</v>
      </c>
      <c r="V73" s="594"/>
    </row>
    <row r="74" spans="1:23" s="591" customFormat="1">
      <c r="A74" s="1235"/>
      <c r="B74" s="548" t="s">
        <v>931</v>
      </c>
      <c r="C74" s="549">
        <v>18</v>
      </c>
      <c r="D74" s="547">
        <v>34</v>
      </c>
      <c r="E74" s="1094">
        <v>34</v>
      </c>
      <c r="F74" s="699">
        <f t="shared" si="26"/>
        <v>1</v>
      </c>
      <c r="G74" s="1415">
        <f t="shared" ref="G74:G80" si="27">IFERROR(E74/C74,0)</f>
        <v>1.8888888888888888</v>
      </c>
      <c r="H74" s="1088">
        <f t="shared" si="5"/>
        <v>35</v>
      </c>
      <c r="I74" s="1086">
        <v>3</v>
      </c>
      <c r="J74" s="1086">
        <v>3</v>
      </c>
      <c r="K74" s="1086">
        <v>3</v>
      </c>
      <c r="L74" s="1086">
        <v>4</v>
      </c>
      <c r="M74" s="1086">
        <v>4</v>
      </c>
      <c r="N74" s="1088">
        <v>2</v>
      </c>
      <c r="O74" s="1086">
        <v>1</v>
      </c>
      <c r="P74" s="1086">
        <v>2</v>
      </c>
      <c r="Q74" s="1086">
        <v>5</v>
      </c>
      <c r="R74" s="1086">
        <v>3</v>
      </c>
      <c r="S74" s="1086">
        <v>2</v>
      </c>
      <c r="T74" s="1086">
        <v>3</v>
      </c>
      <c r="U74" s="699">
        <f t="shared" si="23"/>
        <v>1.0294117647058822</v>
      </c>
      <c r="V74" s="594"/>
    </row>
    <row r="75" spans="1:23" s="591" customFormat="1">
      <c r="A75" s="1235"/>
      <c r="B75" s="548" t="s">
        <v>932</v>
      </c>
      <c r="C75" s="549">
        <v>16</v>
      </c>
      <c r="D75" s="547">
        <v>28</v>
      </c>
      <c r="E75" s="1094">
        <v>33</v>
      </c>
      <c r="F75" s="699">
        <f t="shared" si="26"/>
        <v>1.1785714285714286</v>
      </c>
      <c r="G75" s="1415">
        <f t="shared" si="27"/>
        <v>2.0625</v>
      </c>
      <c r="H75" s="1088">
        <f t="shared" si="5"/>
        <v>32</v>
      </c>
      <c r="I75" s="1086">
        <v>2</v>
      </c>
      <c r="J75" s="1086">
        <v>3</v>
      </c>
      <c r="K75" s="1086">
        <v>2</v>
      </c>
      <c r="L75" s="1086">
        <v>6</v>
      </c>
      <c r="M75" s="1086">
        <v>1</v>
      </c>
      <c r="N75" s="1088">
        <v>3</v>
      </c>
      <c r="O75" s="1086">
        <v>2</v>
      </c>
      <c r="P75" s="1086">
        <v>3</v>
      </c>
      <c r="Q75" s="1086">
        <v>3</v>
      </c>
      <c r="R75" s="1086">
        <v>2</v>
      </c>
      <c r="S75" s="1086">
        <v>3</v>
      </c>
      <c r="T75" s="1086">
        <v>2</v>
      </c>
      <c r="U75" s="699">
        <f t="shared" si="23"/>
        <v>0.96969696969696972</v>
      </c>
      <c r="V75" s="594"/>
    </row>
    <row r="76" spans="1:23" s="591" customFormat="1">
      <c r="A76" s="1235"/>
      <c r="B76" s="548" t="s">
        <v>933</v>
      </c>
      <c r="C76" s="549">
        <v>290</v>
      </c>
      <c r="D76" s="547">
        <v>361</v>
      </c>
      <c r="E76" s="1094">
        <v>149</v>
      </c>
      <c r="F76" s="699">
        <f t="shared" si="26"/>
        <v>0.41274238227146814</v>
      </c>
      <c r="G76" s="1415">
        <f t="shared" si="27"/>
        <v>0.51379310344827589</v>
      </c>
      <c r="H76" s="1088">
        <f t="shared" si="5"/>
        <v>242</v>
      </c>
      <c r="I76" s="1086">
        <v>24</v>
      </c>
      <c r="J76" s="1086">
        <v>28</v>
      </c>
      <c r="K76" s="1086">
        <v>28</v>
      </c>
      <c r="L76" s="1086">
        <v>8</v>
      </c>
      <c r="M76" s="1086">
        <v>4</v>
      </c>
      <c r="N76" s="1088">
        <v>18</v>
      </c>
      <c r="O76" s="1086">
        <v>22</v>
      </c>
      <c r="P76" s="1086">
        <v>30</v>
      </c>
      <c r="Q76" s="1086">
        <v>3</v>
      </c>
      <c r="R76" s="1086">
        <v>20</v>
      </c>
      <c r="S76" s="1086">
        <v>26</v>
      </c>
      <c r="T76" s="1086">
        <v>31</v>
      </c>
      <c r="U76" s="699">
        <f t="shared" si="23"/>
        <v>1.6241610738255035</v>
      </c>
      <c r="V76" s="594"/>
    </row>
    <row r="77" spans="1:23" s="591" customFormat="1">
      <c r="A77" s="1235"/>
      <c r="B77" s="548" t="s">
        <v>934</v>
      </c>
      <c r="C77" s="549">
        <v>210</v>
      </c>
      <c r="D77" s="547">
        <v>325</v>
      </c>
      <c r="E77" s="1094">
        <v>322</v>
      </c>
      <c r="F77" s="699">
        <f t="shared" si="26"/>
        <v>0.99076923076923074</v>
      </c>
      <c r="G77" s="1415">
        <f t="shared" si="27"/>
        <v>1.5333333333333334</v>
      </c>
      <c r="H77" s="1088">
        <f>SUM(I77:T77)</f>
        <v>399</v>
      </c>
      <c r="I77" s="1086">
        <v>30</v>
      </c>
      <c r="J77" s="1086">
        <v>29</v>
      </c>
      <c r="K77" s="1086">
        <v>36</v>
      </c>
      <c r="L77" s="1086">
        <v>36</v>
      </c>
      <c r="M77" s="1086">
        <v>40</v>
      </c>
      <c r="N77" s="1088">
        <v>33</v>
      </c>
      <c r="O77" s="1086">
        <v>30</v>
      </c>
      <c r="P77" s="1086">
        <v>35</v>
      </c>
      <c r="Q77" s="1086">
        <v>40</v>
      </c>
      <c r="R77" s="1086">
        <v>36</v>
      </c>
      <c r="S77" s="1086">
        <v>27</v>
      </c>
      <c r="T77" s="1086">
        <v>27</v>
      </c>
      <c r="U77" s="699">
        <f t="shared" si="23"/>
        <v>1.2391304347826086</v>
      </c>
      <c r="V77" s="594"/>
    </row>
    <row r="78" spans="1:23" s="591" customFormat="1">
      <c r="A78" s="1235"/>
      <c r="B78" s="548" t="s">
        <v>935</v>
      </c>
      <c r="C78" s="1091"/>
      <c r="D78" s="1087">
        <v>13</v>
      </c>
      <c r="E78" s="1094">
        <v>0</v>
      </c>
      <c r="F78" s="676">
        <f t="shared" si="26"/>
        <v>0</v>
      </c>
      <c r="G78" s="1415">
        <f t="shared" si="27"/>
        <v>0</v>
      </c>
      <c r="H78" s="1088">
        <f>SUM(I78:T78)</f>
        <v>6</v>
      </c>
      <c r="I78" s="1086"/>
      <c r="J78" s="1086"/>
      <c r="K78" s="1086"/>
      <c r="L78" s="1086"/>
      <c r="M78" s="1086"/>
      <c r="N78" s="1086"/>
      <c r="O78" s="1086"/>
      <c r="P78" s="1086"/>
      <c r="Q78" s="1086"/>
      <c r="R78" s="1086">
        <v>2</v>
      </c>
      <c r="S78" s="1086">
        <v>2</v>
      </c>
      <c r="T78" s="1086">
        <v>2</v>
      </c>
      <c r="U78" s="676"/>
      <c r="V78" s="594"/>
      <c r="W78" s="1239"/>
    </row>
    <row r="79" spans="1:23" s="591" customFormat="1">
      <c r="A79" s="1235"/>
      <c r="B79" s="548" t="s">
        <v>1413</v>
      </c>
      <c r="C79" s="1091"/>
      <c r="D79" s="1087">
        <v>12</v>
      </c>
      <c r="E79" s="1094">
        <f>'[82]SL 2024 '!$Q71</f>
        <v>0</v>
      </c>
      <c r="F79" s="676"/>
      <c r="G79" s="1415">
        <f t="shared" si="27"/>
        <v>0</v>
      </c>
      <c r="H79" s="1088">
        <f>SUM(I79:T79)</f>
        <v>0</v>
      </c>
      <c r="I79" s="1086"/>
      <c r="J79" s="1086"/>
      <c r="K79" s="1086"/>
      <c r="L79" s="1086"/>
      <c r="M79" s="1086"/>
      <c r="N79" s="1086"/>
      <c r="O79" s="1086"/>
      <c r="P79" s="1086"/>
      <c r="Q79" s="1086"/>
      <c r="R79" s="1086"/>
      <c r="S79" s="1086"/>
      <c r="T79" s="1086"/>
      <c r="U79" s="676"/>
      <c r="V79" s="594"/>
      <c r="W79" s="1239"/>
    </row>
    <row r="80" spans="1:23">
      <c r="A80" s="554"/>
      <c r="B80" s="566" t="s">
        <v>936</v>
      </c>
      <c r="C80" s="563">
        <v>317</v>
      </c>
      <c r="D80" s="563">
        <v>130</v>
      </c>
      <c r="E80" s="1082">
        <v>386</v>
      </c>
      <c r="F80" s="697">
        <f t="shared" si="26"/>
        <v>2.9692307692307693</v>
      </c>
      <c r="G80" s="696">
        <f t="shared" si="27"/>
        <v>1.2176656151419558</v>
      </c>
      <c r="H80" s="1083">
        <f>SUM(I80:T80)</f>
        <v>278</v>
      </c>
      <c r="I80" s="1085">
        <v>22</v>
      </c>
      <c r="J80" s="1085">
        <v>15</v>
      </c>
      <c r="K80" s="1085">
        <v>18</v>
      </c>
      <c r="L80" s="1085">
        <v>20</v>
      </c>
      <c r="M80" s="1085">
        <v>28</v>
      </c>
      <c r="N80" s="1085">
        <v>26</v>
      </c>
      <c r="O80" s="1085">
        <v>23</v>
      </c>
      <c r="P80" s="1085">
        <v>25</v>
      </c>
      <c r="Q80" s="1085">
        <v>28</v>
      </c>
      <c r="R80" s="1085">
        <v>25</v>
      </c>
      <c r="S80" s="1085">
        <v>23</v>
      </c>
      <c r="T80" s="1085">
        <v>25</v>
      </c>
      <c r="U80" s="698">
        <f>H80/E80</f>
        <v>0.72020725388601037</v>
      </c>
      <c r="V80" s="554"/>
    </row>
    <row r="81" spans="1:33" s="1377" customFormat="1">
      <c r="A81" s="1371"/>
      <c r="B81" s="1372" t="s">
        <v>1014</v>
      </c>
      <c r="C81" s="1372">
        <v>-18</v>
      </c>
      <c r="D81" s="1373"/>
      <c r="E81" s="1372">
        <v>-53</v>
      </c>
      <c r="F81" s="1372"/>
      <c r="G81" s="1374"/>
      <c r="H81" s="1366">
        <v>-258</v>
      </c>
      <c r="I81" s="1375"/>
      <c r="J81" s="1375"/>
      <c r="K81" s="1375"/>
      <c r="L81" s="1375"/>
      <c r="M81" s="1375"/>
      <c r="N81" s="1375"/>
      <c r="O81" s="1375"/>
      <c r="P81" s="1375"/>
      <c r="Q81" s="1375"/>
      <c r="R81" s="1375"/>
      <c r="S81" s="1375"/>
      <c r="T81" s="1375"/>
      <c r="U81" s="1376"/>
      <c r="V81" s="1371"/>
    </row>
    <row r="82" spans="1:33" s="704" customFormat="1">
      <c r="A82" s="706">
        <v>5</v>
      </c>
      <c r="B82" s="705" t="s">
        <v>1328</v>
      </c>
      <c r="C82" s="701"/>
      <c r="D82" s="701"/>
      <c r="E82" s="1095"/>
      <c r="F82" s="703"/>
      <c r="G82" s="703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3"/>
      <c r="V82" s="702"/>
      <c r="W82" s="723"/>
    </row>
    <row r="83" spans="1:33">
      <c r="B83" s="528"/>
      <c r="C83" s="529"/>
      <c r="D83" s="528"/>
      <c r="E83" s="528"/>
      <c r="F83" s="528"/>
      <c r="G83" s="528"/>
      <c r="H83" s="529"/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29"/>
      <c r="T83" s="529"/>
      <c r="U83" s="529"/>
    </row>
    <row r="84" spans="1:33">
      <c r="D84" s="725"/>
      <c r="E84" s="724"/>
      <c r="H84" s="560">
        <v>70000</v>
      </c>
      <c r="I84" s="560"/>
      <c r="J84" s="710">
        <v>17200</v>
      </c>
      <c r="K84" s="560"/>
      <c r="L84" s="560"/>
      <c r="M84" s="560"/>
      <c r="N84" s="560"/>
      <c r="O84" s="560"/>
      <c r="P84" s="560"/>
      <c r="Q84" s="1380" t="s">
        <v>1794</v>
      </c>
      <c r="R84" s="1381"/>
      <c r="S84" s="560"/>
      <c r="T84" s="560"/>
      <c r="U84" s="710"/>
      <c r="V84" s="530"/>
      <c r="X84" s="724"/>
      <c r="Y84" s="531"/>
    </row>
    <row r="85" spans="1:33" s="878" customFormat="1" ht="15.6">
      <c r="A85" s="2437" t="s">
        <v>8</v>
      </c>
      <c r="B85" s="2437" t="s">
        <v>0</v>
      </c>
      <c r="C85" s="1412" t="s">
        <v>842</v>
      </c>
      <c r="D85" s="1413"/>
      <c r="E85" s="1413"/>
      <c r="F85" s="1413"/>
      <c r="G85" s="1413"/>
      <c r="H85" s="1413"/>
      <c r="I85" s="1413"/>
      <c r="J85" s="1413"/>
      <c r="K85" s="1413"/>
      <c r="L85" s="1413"/>
      <c r="M85" s="1414"/>
      <c r="N85" s="2440" t="s">
        <v>175</v>
      </c>
      <c r="P85" s="912"/>
      <c r="Q85" s="1298">
        <v>14500000</v>
      </c>
      <c r="R85" s="1298">
        <v>10695000</v>
      </c>
      <c r="S85" s="1298">
        <v>7865000</v>
      </c>
      <c r="T85" s="1298">
        <v>20600000</v>
      </c>
      <c r="U85" s="1298">
        <v>12300000</v>
      </c>
      <c r="V85" s="1299"/>
      <c r="W85" s="1299"/>
      <c r="X85" s="1299"/>
      <c r="Y85" s="1298"/>
      <c r="Z85" s="882"/>
      <c r="AA85" s="882"/>
    </row>
    <row r="86" spans="1:33" s="878" customFormat="1" ht="31.2">
      <c r="A86" s="2438"/>
      <c r="B86" s="2438"/>
      <c r="C86" s="797" t="s">
        <v>843</v>
      </c>
      <c r="D86" s="798" t="s">
        <v>495</v>
      </c>
      <c r="E86" s="797" t="s">
        <v>496</v>
      </c>
      <c r="F86" s="798" t="s">
        <v>516</v>
      </c>
      <c r="G86" s="799" t="s">
        <v>517</v>
      </c>
      <c r="H86" s="797" t="s">
        <v>702</v>
      </c>
      <c r="I86" s="798" t="s">
        <v>844</v>
      </c>
      <c r="J86" s="738" t="s">
        <v>845</v>
      </c>
      <c r="K86" s="738" t="s">
        <v>1415</v>
      </c>
      <c r="L86" s="877" t="s">
        <v>497</v>
      </c>
      <c r="M86" s="800" t="s">
        <v>498</v>
      </c>
      <c r="N86" s="2441"/>
      <c r="P86" s="913"/>
      <c r="Q86" s="1300" t="s">
        <v>1790</v>
      </c>
      <c r="R86" s="1300" t="s">
        <v>1561</v>
      </c>
      <c r="S86" s="1300" t="s">
        <v>1562</v>
      </c>
      <c r="T86" s="1300" t="s">
        <v>1563</v>
      </c>
      <c r="U86" s="1301" t="s">
        <v>1771</v>
      </c>
      <c r="V86" s="1302" t="s">
        <v>1770</v>
      </c>
      <c r="W86" s="1303" t="s">
        <v>1564</v>
      </c>
      <c r="X86" s="1302" t="s">
        <v>834</v>
      </c>
      <c r="Y86" s="1300" t="s">
        <v>1565</v>
      </c>
      <c r="Z86" s="879"/>
      <c r="AA86" s="879"/>
      <c r="AB86" s="880"/>
      <c r="AC86" s="884"/>
      <c r="AD86" s="885"/>
      <c r="AE86" s="879"/>
    </row>
    <row r="87" spans="1:33" s="878" customFormat="1">
      <c r="A87" s="2439"/>
      <c r="B87" s="2439"/>
      <c r="C87" s="892">
        <f t="shared" ref="C87:J87" si="28">C90/365</f>
        <v>7.9452054794520546</v>
      </c>
      <c r="D87" s="892">
        <f t="shared" si="28"/>
        <v>7.5452054794520551</v>
      </c>
      <c r="E87" s="892">
        <f t="shared" si="28"/>
        <v>7.7178082191780826</v>
      </c>
      <c r="F87" s="892">
        <f t="shared" si="28"/>
        <v>7.7342465753424658</v>
      </c>
      <c r="G87" s="892">
        <f t="shared" si="28"/>
        <v>7.720547945205479</v>
      </c>
      <c r="H87" s="892">
        <f t="shared" si="28"/>
        <v>3.010958904109589</v>
      </c>
      <c r="I87" s="892">
        <f t="shared" si="28"/>
        <v>0</v>
      </c>
      <c r="J87" s="892">
        <f t="shared" si="28"/>
        <v>1.821917808219178</v>
      </c>
      <c r="K87" s="892"/>
      <c r="L87" s="892">
        <f>L90/365</f>
        <v>2.5616438356164384</v>
      </c>
      <c r="M87" s="892">
        <f>M90/365</f>
        <v>2.7205479452054795</v>
      </c>
      <c r="N87" s="881"/>
      <c r="P87" s="914"/>
      <c r="Q87" s="1385">
        <f>Q88/9</f>
        <v>53.333333333333336</v>
      </c>
      <c r="R87" s="1385">
        <f>R88/12</f>
        <v>9.67</v>
      </c>
      <c r="S87" s="1385">
        <f>S88/12</f>
        <v>47.158333333333331</v>
      </c>
      <c r="T87" s="1385">
        <f>T88/12</f>
        <v>58.17166666666666</v>
      </c>
      <c r="U87" s="1385">
        <f>U88/12</f>
        <v>0</v>
      </c>
      <c r="V87" s="1304"/>
      <c r="W87" s="1304"/>
      <c r="X87" s="1305"/>
      <c r="Y87" s="1299"/>
      <c r="Z87" s="883"/>
      <c r="AA87" s="883"/>
      <c r="AC87" s="886"/>
      <c r="AD87" s="887"/>
    </row>
    <row r="88" spans="1:33" s="5" customFormat="1" ht="15.6">
      <c r="A88" s="27" t="s">
        <v>13</v>
      </c>
      <c r="B88" s="1272" t="s">
        <v>846</v>
      </c>
      <c r="C88" s="1273"/>
      <c r="D88" s="561"/>
      <c r="E88" s="561"/>
      <c r="F88" s="561"/>
      <c r="G88" s="561"/>
      <c r="H88" s="561"/>
      <c r="I88" s="561"/>
      <c r="J88" s="561"/>
      <c r="K88" s="83"/>
      <c r="L88" s="1274"/>
      <c r="M88" s="1274"/>
      <c r="N88" s="561"/>
      <c r="P88" s="130" t="s">
        <v>1795</v>
      </c>
      <c r="Q88" s="1330">
        <f>H31</f>
        <v>480</v>
      </c>
      <c r="R88" s="1329">
        <f>H28+H49+H80*18%</f>
        <v>116.03999999999999</v>
      </c>
      <c r="S88" s="1330">
        <f>H27+H48+H80*5%</f>
        <v>565.9</v>
      </c>
      <c r="T88" s="1306">
        <f>H80*77%+H64</f>
        <v>698.06</v>
      </c>
      <c r="U88" s="1330">
        <f>H50+H30</f>
        <v>0</v>
      </c>
      <c r="V88" s="1302">
        <f>SUM(Q88:U88)</f>
        <v>1860</v>
      </c>
      <c r="W88" s="1307">
        <f>N89</f>
        <v>20058</v>
      </c>
      <c r="X88" s="1302">
        <f>H9</f>
        <v>22176</v>
      </c>
      <c r="Y88" s="1308">
        <f>X88-W88-V88</f>
        <v>258</v>
      </c>
      <c r="Z88" s="1418"/>
      <c r="AA88" s="1275"/>
      <c r="AC88" s="18"/>
    </row>
    <row r="89" spans="1:33" s="18" customFormat="1" ht="15.6">
      <c r="A89" s="27">
        <v>1</v>
      </c>
      <c r="B89" s="1272" t="s">
        <v>847</v>
      </c>
      <c r="C89" s="532">
        <f>SUM(C90:C92)</f>
        <v>2917</v>
      </c>
      <c r="D89" s="532">
        <f>SUM(D90:D92)</f>
        <v>2775</v>
      </c>
      <c r="E89" s="532">
        <f>SUM(E90:E92)</f>
        <v>2893</v>
      </c>
      <c r="F89" s="532">
        <f>SUM(F90:F92)</f>
        <v>2858</v>
      </c>
      <c r="G89" s="532">
        <f t="shared" ref="G89:M89" si="29">SUM(G90:G92)</f>
        <v>2850</v>
      </c>
      <c r="H89" s="532">
        <f t="shared" si="29"/>
        <v>1818</v>
      </c>
      <c r="I89" s="532">
        <f t="shared" si="29"/>
        <v>1049</v>
      </c>
      <c r="J89" s="532">
        <f t="shared" si="29"/>
        <v>671</v>
      </c>
      <c r="K89" s="532">
        <f t="shared" si="29"/>
        <v>0</v>
      </c>
      <c r="L89" s="532">
        <f t="shared" si="29"/>
        <v>1079</v>
      </c>
      <c r="M89" s="532">
        <f t="shared" si="29"/>
        <v>1148</v>
      </c>
      <c r="N89" s="1276">
        <f t="shared" ref="N89:N102" si="30">SUM(C89:M89)</f>
        <v>20058</v>
      </c>
      <c r="P89" s="1277" t="s">
        <v>1796</v>
      </c>
      <c r="Q89" s="1310">
        <f>Q88*Q85</f>
        <v>6960000000</v>
      </c>
      <c r="R89" s="1310">
        <f>R88*R85</f>
        <v>1241047800</v>
      </c>
      <c r="S89" s="1310">
        <f>S88*S85</f>
        <v>4450803500</v>
      </c>
      <c r="T89" s="1310">
        <f>T88*T85</f>
        <v>14380035999.999998</v>
      </c>
      <c r="U89" s="1310">
        <f>U88*U85</f>
        <v>0</v>
      </c>
      <c r="V89" s="1302">
        <f>SUM(Q89:U89)</f>
        <v>27031887300</v>
      </c>
      <c r="W89" s="1307"/>
      <c r="X89" s="1302"/>
      <c r="Y89" s="1308"/>
      <c r="Z89" s="5"/>
      <c r="AA89" s="1275"/>
      <c r="AB89" s="1275"/>
      <c r="AC89" s="1278"/>
      <c r="AD89" s="1275"/>
      <c r="AE89" s="1279"/>
      <c r="AF89" s="602"/>
      <c r="AG89" s="599"/>
    </row>
    <row r="90" spans="1:33" s="18" customFormat="1" ht="27.6">
      <c r="A90" s="17"/>
      <c r="B90" s="1280" t="s">
        <v>1566</v>
      </c>
      <c r="C90" s="533">
        <f>H16+H38</f>
        <v>2900</v>
      </c>
      <c r="D90" s="533">
        <f>H17+H39</f>
        <v>2754</v>
      </c>
      <c r="E90" s="533">
        <f>H18+H40</f>
        <v>2817</v>
      </c>
      <c r="F90" s="533">
        <f>H19+H41</f>
        <v>2823</v>
      </c>
      <c r="G90" s="533">
        <f>H20+H42</f>
        <v>2818</v>
      </c>
      <c r="H90" s="533">
        <f>H21+H43</f>
        <v>1099</v>
      </c>
      <c r="I90" s="533">
        <f>H22+H44</f>
        <v>0</v>
      </c>
      <c r="J90" s="533">
        <f>H23+H45</f>
        <v>665</v>
      </c>
      <c r="K90" s="533"/>
      <c r="L90" s="533">
        <f>H13+H35</f>
        <v>935</v>
      </c>
      <c r="M90" s="533">
        <f>H14+H36</f>
        <v>993</v>
      </c>
      <c r="N90" s="1293">
        <f t="shared" si="30"/>
        <v>17804</v>
      </c>
      <c r="P90" s="1277"/>
      <c r="Q90" s="1310"/>
      <c r="R90" s="1310"/>
      <c r="S90" s="1310"/>
      <c r="T90" s="1310"/>
      <c r="U90" s="1309"/>
      <c r="V90" s="1311"/>
      <c r="W90" s="1312"/>
      <c r="X90" s="1311"/>
      <c r="Y90" s="1308"/>
      <c r="AA90" s="1282"/>
      <c r="AB90" s="1282"/>
      <c r="AC90" s="602"/>
      <c r="AD90" s="1282"/>
      <c r="AE90" s="599"/>
      <c r="AF90" s="599"/>
    </row>
    <row r="91" spans="1:33" s="18" customFormat="1" ht="15.6">
      <c r="A91" s="17"/>
      <c r="B91" s="1280" t="s">
        <v>848</v>
      </c>
      <c r="C91" s="533">
        <f>H54</f>
        <v>0</v>
      </c>
      <c r="D91" s="533">
        <f>H55</f>
        <v>0</v>
      </c>
      <c r="E91" s="533">
        <f>H56</f>
        <v>0</v>
      </c>
      <c r="F91" s="533">
        <f>H57</f>
        <v>0</v>
      </c>
      <c r="G91" s="533">
        <f>H58</f>
        <v>0</v>
      </c>
      <c r="H91" s="534">
        <f>H59</f>
        <v>477</v>
      </c>
      <c r="I91" s="534">
        <f>H60</f>
        <v>650</v>
      </c>
      <c r="J91" s="533">
        <f>H61</f>
        <v>0</v>
      </c>
      <c r="K91" s="533"/>
      <c r="L91" s="533"/>
      <c r="M91" s="1283"/>
      <c r="N91" s="1293">
        <f t="shared" si="30"/>
        <v>1127</v>
      </c>
      <c r="P91" s="1277"/>
      <c r="Q91" s="1309"/>
      <c r="R91" s="1309"/>
      <c r="S91" s="1309"/>
      <c r="T91" s="1313"/>
      <c r="U91" s="1309"/>
      <c r="V91" s="1311"/>
      <c r="W91" s="1312"/>
      <c r="X91" s="1314"/>
      <c r="Y91" s="1308"/>
      <c r="AA91" s="1284"/>
      <c r="AB91" s="1282"/>
      <c r="AC91" s="602"/>
      <c r="AD91" s="1284"/>
      <c r="AE91" s="599"/>
      <c r="AF91" s="599"/>
    </row>
    <row r="92" spans="1:33" s="18" customFormat="1" ht="15.6">
      <c r="A92" s="17"/>
      <c r="B92" s="1269" t="s">
        <v>1768</v>
      </c>
      <c r="C92" s="533">
        <f>H71</f>
        <v>17</v>
      </c>
      <c r="D92" s="533">
        <f>H72</f>
        <v>21</v>
      </c>
      <c r="E92" s="533">
        <f>H73</f>
        <v>76</v>
      </c>
      <c r="F92" s="533">
        <f>H74</f>
        <v>35</v>
      </c>
      <c r="G92" s="533">
        <f>H75</f>
        <v>32</v>
      </c>
      <c r="H92" s="534">
        <f>H76</f>
        <v>242</v>
      </c>
      <c r="I92" s="534">
        <f>H77</f>
        <v>399</v>
      </c>
      <c r="J92" s="533">
        <f>H78</f>
        <v>6</v>
      </c>
      <c r="K92" s="533">
        <f>H79</f>
        <v>0</v>
      </c>
      <c r="L92" s="533">
        <f>H68</f>
        <v>144</v>
      </c>
      <c r="M92" s="1283">
        <f>H69</f>
        <v>155</v>
      </c>
      <c r="N92" s="1293">
        <f t="shared" si="30"/>
        <v>1127</v>
      </c>
      <c r="P92" s="1277"/>
      <c r="Q92" s="1292" t="s">
        <v>1772</v>
      </c>
      <c r="T92" s="1284"/>
      <c r="V92" s="890"/>
      <c r="W92" s="889"/>
      <c r="Y92" s="891"/>
      <c r="AA92" s="1284"/>
      <c r="AB92" s="1282"/>
      <c r="AC92" s="602"/>
      <c r="AD92" s="1284"/>
      <c r="AE92" s="599"/>
      <c r="AF92" s="599"/>
    </row>
    <row r="93" spans="1:33" s="18" customFormat="1" ht="15.6">
      <c r="A93" s="17"/>
      <c r="B93" s="1280" t="s">
        <v>849</v>
      </c>
      <c r="C93" s="1388">
        <v>221</v>
      </c>
      <c r="D93" s="2136">
        <v>192.97</v>
      </c>
      <c r="E93" s="1388">
        <v>168</v>
      </c>
      <c r="F93" s="1388">
        <v>228</v>
      </c>
      <c r="G93" s="1389">
        <v>216</v>
      </c>
      <c r="H93" s="1388">
        <v>267</v>
      </c>
      <c r="I93" s="1388"/>
      <c r="J93" s="1388">
        <v>262</v>
      </c>
      <c r="K93" s="1388"/>
      <c r="L93" s="1390">
        <v>92.674155431961452</v>
      </c>
      <c r="M93" s="1388">
        <v>73.692749912556849</v>
      </c>
      <c r="N93" s="1293">
        <f t="shared" si="30"/>
        <v>1721.3369053445183</v>
      </c>
      <c r="P93" s="1384"/>
      <c r="Q93" s="1315">
        <v>14500000</v>
      </c>
      <c r="R93" s="1315">
        <v>10695000</v>
      </c>
      <c r="S93" s="1315">
        <v>7865000</v>
      </c>
      <c r="T93" s="1315">
        <v>20600000</v>
      </c>
      <c r="U93" s="1315">
        <v>12300000</v>
      </c>
      <c r="V93" s="1316"/>
      <c r="W93" s="1316"/>
      <c r="X93" s="1316"/>
      <c r="Y93" s="1317"/>
      <c r="Z93" s="32"/>
      <c r="AA93" s="32"/>
      <c r="AB93" s="32"/>
      <c r="AD93" s="1285"/>
    </row>
    <row r="94" spans="1:33" s="18" customFormat="1" ht="31.2">
      <c r="A94" s="17"/>
      <c r="B94" s="1280" t="s">
        <v>850</v>
      </c>
      <c r="C94" s="1388"/>
      <c r="D94" s="1388"/>
      <c r="E94" s="1388"/>
      <c r="F94" s="1388"/>
      <c r="G94" s="1389"/>
      <c r="H94" s="1388">
        <v>372</v>
      </c>
      <c r="I94" s="1388">
        <v>462</v>
      </c>
      <c r="J94" s="1388"/>
      <c r="K94" s="1388"/>
      <c r="L94" s="1391"/>
      <c r="M94" s="1392"/>
      <c r="N94" s="1293">
        <f t="shared" si="30"/>
        <v>834</v>
      </c>
      <c r="P94" s="1384"/>
      <c r="Q94" s="1318" t="s">
        <v>1790</v>
      </c>
      <c r="R94" s="1318" t="s">
        <v>1561</v>
      </c>
      <c r="S94" s="1318" t="s">
        <v>1562</v>
      </c>
      <c r="T94" s="1318" t="s">
        <v>1563</v>
      </c>
      <c r="U94" s="1319" t="s">
        <v>1771</v>
      </c>
      <c r="V94" s="1320" t="s">
        <v>1770</v>
      </c>
      <c r="W94" s="1321" t="s">
        <v>1564</v>
      </c>
      <c r="X94" s="1320" t="s">
        <v>834</v>
      </c>
      <c r="Y94" s="1333" t="s">
        <v>1565</v>
      </c>
      <c r="AD94" s="124"/>
    </row>
    <row r="95" spans="1:33" s="18" customFormat="1" ht="15.6">
      <c r="A95" s="17"/>
      <c r="B95" s="1270" t="s">
        <v>1769</v>
      </c>
      <c r="C95" s="1393">
        <v>545.89379310344816</v>
      </c>
      <c r="D95" s="1393">
        <v>537.22747474747462</v>
      </c>
      <c r="E95" s="1393">
        <v>405.06489361702126</v>
      </c>
      <c r="F95" s="1393">
        <v>436.96749999999997</v>
      </c>
      <c r="G95" s="1393">
        <v>403.18454545454534</v>
      </c>
      <c r="H95" s="1393">
        <v>602.39258181818172</v>
      </c>
      <c r="I95" s="1393">
        <v>570.74981103552534</v>
      </c>
      <c r="J95" s="1393">
        <v>570.33888888888885</v>
      </c>
      <c r="K95" s="1393"/>
      <c r="L95" s="1393">
        <v>146.23384615384612</v>
      </c>
      <c r="M95" s="1392">
        <v>112.73341317365271</v>
      </c>
      <c r="N95" s="1293">
        <f t="shared" si="30"/>
        <v>4330.7867479925844</v>
      </c>
      <c r="P95" s="1384"/>
      <c r="Q95" s="1332">
        <f>Q96/9</f>
        <v>60</v>
      </c>
      <c r="R95" s="1332">
        <f>R96/12</f>
        <v>10</v>
      </c>
      <c r="S95" s="1332">
        <f>S96/12</f>
        <v>47.158333333333331</v>
      </c>
      <c r="T95" s="1332">
        <f>T96/12</f>
        <v>60.333333333333336</v>
      </c>
      <c r="U95" s="1332">
        <f>U96/12</f>
        <v>0.83333333333333337</v>
      </c>
      <c r="V95" s="1322"/>
      <c r="W95" s="1322"/>
      <c r="X95" s="1323"/>
      <c r="Y95" s="1333"/>
      <c r="AD95" s="124"/>
    </row>
    <row r="96" spans="1:33" s="18" customFormat="1" ht="15.6">
      <c r="A96" s="17">
        <v>2</v>
      </c>
      <c r="B96" s="1280" t="s">
        <v>851</v>
      </c>
      <c r="C96" s="1430">
        <f>C90*C93+C91*C94+C92*C95</f>
        <v>650180.19448275864</v>
      </c>
      <c r="D96" s="1430">
        <f>D90*D93+D91*D94+D92*D95</f>
        <v>542721.15696969698</v>
      </c>
      <c r="E96" s="1430">
        <f>E90*E93+E91*E94+E92*E95</f>
        <v>504040.93191489362</v>
      </c>
      <c r="F96" s="1430">
        <f>F90*F93+F91*F94+F92*F95</f>
        <v>658937.86250000005</v>
      </c>
      <c r="G96" s="1430">
        <f t="shared" ref="G96:M96" si="31">G90*G93+G91*G94+G92*G95</f>
        <v>621589.9054545454</v>
      </c>
      <c r="H96" s="1430">
        <f t="shared" si="31"/>
        <v>616656.0048</v>
      </c>
      <c r="I96" s="1430">
        <f t="shared" si="31"/>
        <v>528029.17460317467</v>
      </c>
      <c r="J96" s="1430">
        <f t="shared" si="31"/>
        <v>177652.03333333333</v>
      </c>
      <c r="K96" s="1430">
        <f t="shared" si="31"/>
        <v>0</v>
      </c>
      <c r="L96" s="1430">
        <f t="shared" si="31"/>
        <v>107708.00917503779</v>
      </c>
      <c r="M96" s="1430">
        <f t="shared" si="31"/>
        <v>90650.579705085125</v>
      </c>
      <c r="N96" s="1431">
        <f>SUM(C96:M96)</f>
        <v>4498165.8529385254</v>
      </c>
      <c r="P96" s="1277" t="s">
        <v>1795</v>
      </c>
      <c r="Q96" s="1324">
        <f>2*9*30</f>
        <v>540</v>
      </c>
      <c r="R96" s="1324">
        <f>25*3+5*9</f>
        <v>120</v>
      </c>
      <c r="S96" s="1382">
        <f>S88</f>
        <v>565.9</v>
      </c>
      <c r="T96" s="1325">
        <f>624+100</f>
        <v>724</v>
      </c>
      <c r="U96" s="1324">
        <v>10</v>
      </c>
      <c r="V96" s="1320">
        <f>SUM(Q96:U96)</f>
        <v>1959.9</v>
      </c>
      <c r="W96" s="1326">
        <f>X96-V96</f>
        <v>20216.099999999999</v>
      </c>
      <c r="X96" s="1320">
        <f>H9</f>
        <v>22176</v>
      </c>
      <c r="Y96" s="1333">
        <f>X96-W96-V96</f>
        <v>0</v>
      </c>
      <c r="Z96" s="599"/>
      <c r="AD96" s="124"/>
    </row>
    <row r="97" spans="1:30" s="596" customFormat="1" ht="15.6">
      <c r="A97" s="1286">
        <v>3</v>
      </c>
      <c r="B97" s="1280" t="s">
        <v>852</v>
      </c>
      <c r="C97" s="1287">
        <f>C96*$J$84</f>
        <v>11183099345.103449</v>
      </c>
      <c r="D97" s="1287">
        <f>D96*$J$84</f>
        <v>9334803899.878788</v>
      </c>
      <c r="E97" s="1287">
        <f t="shared" ref="E97:J97" si="32">E96*$J$84</f>
        <v>8669504028.9361706</v>
      </c>
      <c r="F97" s="1287">
        <f t="shared" si="32"/>
        <v>11333731235</v>
      </c>
      <c r="G97" s="1287">
        <f t="shared" si="32"/>
        <v>10691346373.81818</v>
      </c>
      <c r="H97" s="1287">
        <f t="shared" si="32"/>
        <v>10606483282.559999</v>
      </c>
      <c r="I97" s="1287">
        <f t="shared" si="32"/>
        <v>9082101803.1746044</v>
      </c>
      <c r="J97" s="1287">
        <f t="shared" si="32"/>
        <v>3055614973.333333</v>
      </c>
      <c r="K97" s="1287"/>
      <c r="L97" s="1287">
        <f>L96*$J$84</f>
        <v>1852577757.8106501</v>
      </c>
      <c r="M97" s="1287">
        <f>M96*$J$84</f>
        <v>1559189970.9274642</v>
      </c>
      <c r="N97" s="1276">
        <f>SUM(C97:M97)</f>
        <v>77368452670.542633</v>
      </c>
      <c r="P97" s="1288" t="s">
        <v>1796</v>
      </c>
      <c r="Q97" s="1328">
        <f>Q96*Q93</f>
        <v>7830000000</v>
      </c>
      <c r="R97" s="1328">
        <f>R96*R93</f>
        <v>1283400000</v>
      </c>
      <c r="S97" s="1328">
        <f>S96*S93</f>
        <v>4450803500</v>
      </c>
      <c r="T97" s="1328">
        <f>T96*T93</f>
        <v>14914400000</v>
      </c>
      <c r="U97" s="1328">
        <f>U96*U93</f>
        <v>123000000</v>
      </c>
      <c r="V97" s="1335">
        <f>SUM(Q97:U97)</f>
        <v>28601603500</v>
      </c>
      <c r="W97" s="1334"/>
      <c r="X97" s="1320"/>
      <c r="Y97" s="1327"/>
      <c r="Z97" s="1359"/>
      <c r="AD97" s="801"/>
    </row>
    <row r="98" spans="1:30" s="18" customFormat="1" ht="15.6">
      <c r="A98" s="27" t="s">
        <v>16</v>
      </c>
      <c r="B98" s="1289" t="s">
        <v>853</v>
      </c>
      <c r="C98" s="532"/>
      <c r="D98" s="532"/>
      <c r="E98" s="532"/>
      <c r="F98" s="532"/>
      <c r="G98" s="1290"/>
      <c r="H98" s="532"/>
      <c r="I98" s="532"/>
      <c r="J98" s="532"/>
      <c r="K98" s="62"/>
      <c r="L98" s="532"/>
      <c r="M98" s="532"/>
      <c r="N98" s="1276">
        <f t="shared" si="30"/>
        <v>0</v>
      </c>
      <c r="P98" s="1277"/>
      <c r="Q98" s="883"/>
      <c r="R98" s="883"/>
      <c r="S98" s="883"/>
      <c r="T98" s="883"/>
      <c r="U98" s="878"/>
      <c r="V98" s="886"/>
      <c r="W98" s="1355"/>
      <c r="X98" s="887"/>
      <c r="AD98" s="1291"/>
    </row>
    <row r="99" spans="1:30" s="18" customFormat="1" ht="15.6">
      <c r="A99" s="17">
        <v>1</v>
      </c>
      <c r="B99" s="1280" t="s">
        <v>854</v>
      </c>
      <c r="C99" s="532">
        <f t="shared" ref="C99:J99" si="33">C96*0.2%</f>
        <v>1300.3603889655174</v>
      </c>
      <c r="D99" s="532">
        <f t="shared" si="33"/>
        <v>1085.4423139393939</v>
      </c>
      <c r="E99" s="532">
        <f t="shared" si="33"/>
        <v>1008.0818638297873</v>
      </c>
      <c r="F99" s="532">
        <f t="shared" si="33"/>
        <v>1317.8757250000001</v>
      </c>
      <c r="G99" s="1290">
        <f t="shared" si="33"/>
        <v>1243.1798109090907</v>
      </c>
      <c r="H99" s="532">
        <f t="shared" si="33"/>
        <v>1233.3120096</v>
      </c>
      <c r="I99" s="532">
        <f t="shared" si="33"/>
        <v>1056.0583492063495</v>
      </c>
      <c r="J99" s="532">
        <f t="shared" si="33"/>
        <v>355.30406666666664</v>
      </c>
      <c r="K99" s="532"/>
      <c r="L99" s="532">
        <f>L96*0.2%</f>
        <v>215.41601835007557</v>
      </c>
      <c r="M99" s="532">
        <f>M96*0.2%</f>
        <v>181.30115941017024</v>
      </c>
      <c r="N99" s="1276">
        <f>SUM(C99:M99)</f>
        <v>8996.3317058770517</v>
      </c>
      <c r="P99" s="1277"/>
      <c r="Q99" s="883"/>
      <c r="R99" s="883"/>
      <c r="S99" s="883"/>
      <c r="T99" s="883"/>
      <c r="U99" s="878"/>
      <c r="V99" s="886"/>
      <c r="W99" s="1355"/>
      <c r="X99" s="887"/>
      <c r="AD99" s="1291"/>
    </row>
    <row r="100" spans="1:30" s="18" customFormat="1" ht="15.6">
      <c r="A100" s="17"/>
      <c r="B100" s="1280" t="s">
        <v>1804</v>
      </c>
      <c r="C100" s="532">
        <f t="shared" ref="C100:J100" si="34">C99*$H$84</f>
        <v>91025227.22758621</v>
      </c>
      <c r="D100" s="532">
        <f t="shared" si="34"/>
        <v>75980961.975757569</v>
      </c>
      <c r="E100" s="532">
        <f t="shared" si="34"/>
        <v>70565730.46808511</v>
      </c>
      <c r="F100" s="532">
        <f t="shared" si="34"/>
        <v>92251300.75</v>
      </c>
      <c r="G100" s="532">
        <f t="shared" si="34"/>
        <v>87022586.763636351</v>
      </c>
      <c r="H100" s="532">
        <f t="shared" si="34"/>
        <v>86331840.672000006</v>
      </c>
      <c r="I100" s="532">
        <f t="shared" si="34"/>
        <v>73924084.444444463</v>
      </c>
      <c r="J100" s="532">
        <f t="shared" si="34"/>
        <v>24871284.666666664</v>
      </c>
      <c r="K100" s="532"/>
      <c r="L100" s="532">
        <f>L99*$H$84</f>
        <v>15079121.284505291</v>
      </c>
      <c r="M100" s="532">
        <f>M99*$H$84</f>
        <v>12691081.158711918</v>
      </c>
      <c r="N100" s="1276">
        <f t="shared" si="30"/>
        <v>629743219.41139352</v>
      </c>
      <c r="P100" s="1277"/>
      <c r="Q100" s="5"/>
      <c r="R100" s="5"/>
      <c r="S100" s="5"/>
      <c r="T100" s="1275"/>
      <c r="U100" s="5"/>
      <c r="V100" s="885"/>
      <c r="W100" s="1383"/>
      <c r="X100" s="885"/>
    </row>
    <row r="101" spans="1:30" s="18" customFormat="1" ht="27.6">
      <c r="A101" s="17"/>
      <c r="B101" s="1280" t="s">
        <v>855</v>
      </c>
      <c r="C101" s="533"/>
      <c r="D101" s="533"/>
      <c r="E101" s="533"/>
      <c r="F101" s="533"/>
      <c r="G101" s="535"/>
      <c r="H101" s="533"/>
      <c r="I101" s="533"/>
      <c r="J101" s="533"/>
      <c r="K101" s="533"/>
      <c r="L101" s="533"/>
      <c r="M101" s="533"/>
      <c r="N101" s="1276">
        <f t="shared" si="30"/>
        <v>0</v>
      </c>
      <c r="P101" s="1281"/>
      <c r="Q101" s="5"/>
      <c r="R101" s="5"/>
      <c r="S101" s="5"/>
      <c r="T101" s="1275"/>
      <c r="V101" s="885"/>
      <c r="W101" s="888"/>
      <c r="X101" s="124" t="s">
        <v>1567</v>
      </c>
    </row>
    <row r="102" spans="1:30" s="4" customFormat="1" ht="27.6" hidden="1">
      <c r="A102" s="739">
        <v>3</v>
      </c>
      <c r="B102" s="1271" t="s">
        <v>856</v>
      </c>
      <c r="C102" s="533">
        <v>20000000</v>
      </c>
      <c r="D102" s="533">
        <v>25000000</v>
      </c>
      <c r="E102" s="533">
        <v>25000000</v>
      </c>
      <c r="F102" s="533">
        <v>25000000</v>
      </c>
      <c r="G102" s="535">
        <v>20000000</v>
      </c>
      <c r="H102" s="533">
        <v>25000000</v>
      </c>
      <c r="I102" s="533">
        <v>50000000</v>
      </c>
      <c r="J102" s="533">
        <v>50000000</v>
      </c>
      <c r="K102" s="533"/>
      <c r="L102" s="535">
        <v>15000000</v>
      </c>
      <c r="M102" s="535">
        <v>5000000</v>
      </c>
      <c r="N102" s="1276">
        <f t="shared" si="30"/>
        <v>260000000</v>
      </c>
      <c r="P102" s="1281"/>
      <c r="Q102" s="32"/>
      <c r="R102" s="32"/>
      <c r="S102" s="32"/>
      <c r="T102" s="32"/>
      <c r="U102" s="18"/>
      <c r="V102" s="890"/>
      <c r="W102" s="889"/>
      <c r="X102" s="124" t="s">
        <v>1568</v>
      </c>
    </row>
    <row r="103" spans="1:30">
      <c r="F103" s="522"/>
      <c r="G103" s="522"/>
      <c r="H103" s="522"/>
      <c r="I103" s="522"/>
      <c r="J103" s="522"/>
      <c r="K103" s="522"/>
      <c r="L103" s="522"/>
      <c r="M103" s="522"/>
      <c r="N103" s="522"/>
      <c r="O103" s="522"/>
      <c r="P103" s="522"/>
      <c r="Q103" s="522"/>
      <c r="R103" s="522"/>
      <c r="S103" s="522"/>
      <c r="T103" s="522"/>
      <c r="U103" s="522"/>
      <c r="X103" s="1291" t="s">
        <v>1570</v>
      </c>
    </row>
    <row r="104" spans="1:30">
      <c r="F104" s="522"/>
      <c r="G104" s="522"/>
      <c r="H104" s="522"/>
      <c r="I104" s="522"/>
      <c r="J104" s="522"/>
      <c r="K104" s="522"/>
      <c r="L104" s="522"/>
      <c r="M104" s="522"/>
      <c r="N104" s="522"/>
      <c r="O104" s="522"/>
      <c r="P104" s="522"/>
      <c r="Q104" s="522"/>
      <c r="R104" s="522"/>
      <c r="S104" s="522"/>
      <c r="T104" s="522"/>
      <c r="U104" s="522"/>
      <c r="X104" s="1291" t="s">
        <v>1569</v>
      </c>
    </row>
    <row r="105" spans="1:30">
      <c r="B105" s="2044" t="s">
        <v>2014</v>
      </c>
      <c r="C105" s="2039" t="s">
        <v>2002</v>
      </c>
      <c r="D105" s="2039" t="s">
        <v>2003</v>
      </c>
      <c r="E105" s="2039" t="s">
        <v>2004</v>
      </c>
      <c r="F105" s="2039" t="s">
        <v>2005</v>
      </c>
      <c r="G105" s="2039" t="s">
        <v>2006</v>
      </c>
      <c r="H105" s="2039" t="s">
        <v>2007</v>
      </c>
      <c r="I105" s="2039" t="s">
        <v>2008</v>
      </c>
      <c r="J105" s="877" t="s">
        <v>2009</v>
      </c>
      <c r="K105" s="877" t="s">
        <v>2010</v>
      </c>
      <c r="L105" s="2039" t="s">
        <v>2011</v>
      </c>
      <c r="M105" s="2039" t="s">
        <v>2012</v>
      </c>
      <c r="N105" s="2039" t="s">
        <v>2013</v>
      </c>
      <c r="O105" s="522"/>
      <c r="P105" s="522"/>
      <c r="Q105" s="522"/>
      <c r="R105" s="522"/>
      <c r="S105" s="522"/>
      <c r="T105" s="522"/>
      <c r="U105" s="522"/>
      <c r="X105" s="1354" t="s">
        <v>1775</v>
      </c>
    </row>
    <row r="106" spans="1:30">
      <c r="B106" s="591" t="s">
        <v>2018</v>
      </c>
      <c r="C106" s="1430">
        <v>17050</v>
      </c>
      <c r="D106" s="1430">
        <v>17050</v>
      </c>
      <c r="E106" s="1430">
        <v>17050</v>
      </c>
      <c r="F106" s="1430">
        <f t="shared" ref="F106:N106" si="35">E106</f>
        <v>17050</v>
      </c>
      <c r="G106" s="2327">
        <v>17050</v>
      </c>
      <c r="H106" s="2327">
        <f t="shared" si="35"/>
        <v>17050</v>
      </c>
      <c r="I106" s="2327">
        <f t="shared" si="35"/>
        <v>17050</v>
      </c>
      <c r="J106" s="2327">
        <f t="shared" si="35"/>
        <v>17050</v>
      </c>
      <c r="K106" s="2327">
        <f t="shared" si="35"/>
        <v>17050</v>
      </c>
      <c r="L106" s="2327">
        <f t="shared" si="35"/>
        <v>17050</v>
      </c>
      <c r="M106" s="2327">
        <f t="shared" si="35"/>
        <v>17050</v>
      </c>
      <c r="N106" s="2327">
        <f t="shared" si="35"/>
        <v>17050</v>
      </c>
      <c r="O106" s="522"/>
      <c r="P106" s="522"/>
      <c r="Q106" s="522"/>
      <c r="R106" s="522"/>
      <c r="S106" s="522"/>
      <c r="T106" s="522"/>
      <c r="U106" s="522"/>
    </row>
    <row r="107" spans="1:30">
      <c r="B107" s="591" t="s">
        <v>2019</v>
      </c>
      <c r="C107" s="532">
        <f t="shared" ref="C107:N107" si="36">I13*$L$93+I14*$M$93+I16*$C$93+I17*$D$93+I18*$E$93+I19*$F$93+I20*$G$93+I21*$H$93+I22*$I$93+I23*$J$93+I35*$L$93+I36*$M$93+I38*$C$93+I39*$D$93+I40*$E$93+I41*$F$93+I42*$G$93+I43*$H$93+I44*$I$93+I45*$J$93</f>
        <v>306594.11783621489</v>
      </c>
      <c r="D107" s="532">
        <f t="shared" si="36"/>
        <v>252236.4099661831</v>
      </c>
      <c r="E107" s="532">
        <f t="shared" si="36"/>
        <v>294016.72173496225</v>
      </c>
      <c r="F107" s="532">
        <f>L13*$L$93+L14*$M$93+L16*$C$93+L17*$D$93+L18*$E$93+L19*$F$93+L20*$G$93+L21*$H$93+K22*$I$93+L23*$J$93+L35*$L$93+L36*$M$93+L38*$C$93+L39*$D$93+L40*$E$93+L41*$F$93+L42*$G$93+L43*$H$93+L44*$I$93+L45*$J$93</f>
        <v>305878.88665979693</v>
      </c>
      <c r="G107" s="532">
        <f t="shared" si="36"/>
        <v>292445.47004582617</v>
      </c>
      <c r="H107" s="532">
        <f t="shared" si="36"/>
        <v>286352.24733049219</v>
      </c>
      <c r="I107" s="532">
        <f t="shared" si="36"/>
        <v>280759.07084914931</v>
      </c>
      <c r="J107" s="532">
        <f t="shared" si="36"/>
        <v>284554.7862598807</v>
      </c>
      <c r="K107" s="532">
        <f t="shared" si="36"/>
        <v>299040.66222216812</v>
      </c>
      <c r="L107" s="532">
        <f t="shared" si="36"/>
        <v>307207.89513694256</v>
      </c>
      <c r="M107" s="532">
        <f t="shared" si="36"/>
        <v>307604.57502272091</v>
      </c>
      <c r="N107" s="532">
        <f t="shared" si="36"/>
        <v>308726.77292771573</v>
      </c>
      <c r="O107" s="522"/>
      <c r="P107" s="522"/>
      <c r="Q107" s="522"/>
      <c r="R107" s="522"/>
      <c r="S107" s="522"/>
      <c r="T107" s="522"/>
      <c r="U107" s="522"/>
    </row>
    <row r="108" spans="1:30">
      <c r="B108" s="591" t="s">
        <v>2020</v>
      </c>
      <c r="C108" s="532">
        <f t="shared" ref="C108:N108" si="37">I54*$C$94+I55*$D$94+I56*$E$94+I57*$F$94+I58*$G$94+I59*$H$94+I60*$I$94+I61*$J$94</f>
        <v>39726</v>
      </c>
      <c r="D108" s="532">
        <f t="shared" si="37"/>
        <v>39750</v>
      </c>
      <c r="E108" s="532">
        <f t="shared" si="37"/>
        <v>38712</v>
      </c>
      <c r="F108" s="532">
        <f t="shared" si="37"/>
        <v>34428</v>
      </c>
      <c r="G108" s="532">
        <f t="shared" si="37"/>
        <v>37956</v>
      </c>
      <c r="H108" s="532">
        <f t="shared" si="37"/>
        <v>38994</v>
      </c>
      <c r="I108" s="532">
        <f t="shared" si="37"/>
        <v>43356</v>
      </c>
      <c r="J108" s="532">
        <f t="shared" si="37"/>
        <v>42252</v>
      </c>
      <c r="K108" s="532">
        <f t="shared" si="37"/>
        <v>25872</v>
      </c>
      <c r="L108" s="532">
        <f t="shared" si="37"/>
        <v>47178</v>
      </c>
      <c r="M108" s="532">
        <f t="shared" si="37"/>
        <v>44676</v>
      </c>
      <c r="N108" s="532">
        <f t="shared" si="37"/>
        <v>44844</v>
      </c>
      <c r="O108" s="522"/>
      <c r="P108" s="522"/>
      <c r="Q108" s="522"/>
      <c r="R108" s="522"/>
      <c r="S108" s="522"/>
      <c r="T108" s="522"/>
      <c r="U108" s="522"/>
    </row>
    <row r="109" spans="1:30">
      <c r="B109" s="591" t="s">
        <v>2021</v>
      </c>
      <c r="C109" s="532">
        <f t="shared" ref="C109:N109" si="38">I68*$L$95+I69*$M$95+I71*$C$95+I72*$D$95+I73*$E$95+I74*$F$95+I75*$G$95+I76*$H$95+I77*$I$95+I78*$J$95</f>
        <v>40196.769683700302</v>
      </c>
      <c r="D109" s="532">
        <f t="shared" si="38"/>
        <v>41966.540773490415</v>
      </c>
      <c r="E109" s="532">
        <f t="shared" si="38"/>
        <v>48242.997215699623</v>
      </c>
      <c r="F109" s="532">
        <f t="shared" si="38"/>
        <v>37355.352281862346</v>
      </c>
      <c r="G109" s="532">
        <f t="shared" si="38"/>
        <v>35818.692288663427</v>
      </c>
      <c r="H109" s="532">
        <f t="shared" si="38"/>
        <v>39471.079041128949</v>
      </c>
      <c r="I109" s="532">
        <f t="shared" si="38"/>
        <v>36591.094190812706</v>
      </c>
      <c r="J109" s="532">
        <f t="shared" si="38"/>
        <v>45734.80387781898</v>
      </c>
      <c r="K109" s="532">
        <f t="shared" si="38"/>
        <v>34931.07549200653</v>
      </c>
      <c r="L109" s="532">
        <f t="shared" si="38"/>
        <v>43333.03564994831</v>
      </c>
      <c r="M109" s="532">
        <f t="shared" si="38"/>
        <v>46164.418134311767</v>
      </c>
      <c r="N109" s="532">
        <f t="shared" si="38"/>
        <v>45198.37831702923</v>
      </c>
      <c r="O109" s="522"/>
      <c r="P109" s="522"/>
      <c r="Q109" s="522"/>
      <c r="R109" s="522"/>
      <c r="S109" s="522"/>
      <c r="T109" s="522"/>
      <c r="U109" s="522"/>
    </row>
    <row r="110" spans="1:30" s="1448" customFormat="1" ht="19.2" customHeight="1">
      <c r="B110" s="1448" t="s">
        <v>2049</v>
      </c>
      <c r="C110" s="1430"/>
      <c r="D110" s="1430"/>
      <c r="E110" s="1430"/>
      <c r="F110" s="1430"/>
      <c r="G110" s="1430"/>
      <c r="H110" s="1430"/>
      <c r="I110" s="1430"/>
      <c r="J110" s="1430"/>
      <c r="K110" s="1430"/>
      <c r="L110" s="1430"/>
      <c r="M110" s="1430"/>
      <c r="N110" s="1430"/>
    </row>
    <row r="111" spans="1:30">
      <c r="B111" s="591" t="s">
        <v>2029</v>
      </c>
      <c r="C111" s="2040">
        <f>SUM(C107:C109)*C106</f>
        <v>6590112932.2145538</v>
      </c>
      <c r="D111" s="2040">
        <f t="shared" ref="D111:N111" si="39">SUM(D107:D109)*D106</f>
        <v>5693897810.111434</v>
      </c>
      <c r="E111" s="2040">
        <f>SUM(E107:E109)*E106</f>
        <v>6495567808.1087856</v>
      </c>
      <c r="F111" s="2040">
        <f t="shared" si="39"/>
        <v>6439141173.9552908</v>
      </c>
      <c r="G111" s="2040">
        <f t="shared" si="39"/>
        <v>6244053767.8030472</v>
      </c>
      <c r="H111" s="2040">
        <f t="shared" si="39"/>
        <v>6220135414.6361399</v>
      </c>
      <c r="I111" s="2040">
        <f t="shared" si="39"/>
        <v>6150040113.9313526</v>
      </c>
      <c r="J111" s="2040">
        <f t="shared" si="39"/>
        <v>6351834111.8477793</v>
      </c>
      <c r="K111" s="2040">
        <f t="shared" si="39"/>
        <v>6135335728.0266781</v>
      </c>
      <c r="L111" s="2040">
        <f t="shared" si="39"/>
        <v>6781107769.9164886</v>
      </c>
      <c r="M111" s="2040">
        <f t="shared" si="39"/>
        <v>6793487133.3274069</v>
      </c>
      <c r="N111" s="2040">
        <f t="shared" si="39"/>
        <v>6799014028.7229013</v>
      </c>
      <c r="O111" s="522"/>
      <c r="P111" s="522"/>
      <c r="Q111" s="522"/>
      <c r="R111" s="522"/>
      <c r="S111" s="522"/>
      <c r="T111" s="522"/>
      <c r="U111" s="522"/>
    </row>
    <row r="112" spans="1:30">
      <c r="B112" s="591" t="s">
        <v>2022</v>
      </c>
      <c r="C112" s="2040">
        <f t="shared" ref="C112:N112" si="40">(I17+I39)*$D$93+I55*$D$94+I72*$D$95</f>
        <v>45071.614949494942</v>
      </c>
      <c r="D112" s="2040">
        <f>(J17+J39)*$D$93+J55*$D$94+J72*$D$95</f>
        <v>43032.31</v>
      </c>
      <c r="E112" s="2040">
        <f t="shared" si="40"/>
        <v>44106.764949494944</v>
      </c>
      <c r="F112" s="2040">
        <f t="shared" si="40"/>
        <v>45071.614949494942</v>
      </c>
      <c r="G112" s="2040">
        <f t="shared" si="40"/>
        <v>47428.937474747472</v>
      </c>
      <c r="H112" s="2040">
        <f t="shared" si="40"/>
        <v>45264.584949494943</v>
      </c>
      <c r="I112" s="2040">
        <f t="shared" si="40"/>
        <v>45885.17747474747</v>
      </c>
      <c r="J112" s="2040">
        <f t="shared" si="40"/>
        <v>43955.477474747473</v>
      </c>
      <c r="K112" s="2040">
        <f t="shared" si="40"/>
        <v>47387.254949494949</v>
      </c>
      <c r="L112" s="2040">
        <f t="shared" si="40"/>
        <v>45540.92</v>
      </c>
      <c r="M112" s="2040">
        <f t="shared" si="40"/>
        <v>46255.674848484843</v>
      </c>
      <c r="N112" s="2040">
        <f t="shared" si="40"/>
        <v>43720.824949494949</v>
      </c>
      <c r="O112" s="522"/>
      <c r="P112" s="522"/>
      <c r="Q112" s="522"/>
      <c r="R112" s="522"/>
      <c r="S112" s="522"/>
      <c r="T112" s="522"/>
      <c r="U112" s="522"/>
    </row>
    <row r="113" spans="2:21">
      <c r="B113" s="591" t="s">
        <v>2023</v>
      </c>
      <c r="C113" s="2041">
        <f t="shared" ref="C113:N113" si="41">C112*C106*60%</f>
        <v>461082620.93333322</v>
      </c>
      <c r="D113" s="2041">
        <f t="shared" si="41"/>
        <v>440220531.30000001</v>
      </c>
      <c r="E113" s="2041">
        <f t="shared" si="41"/>
        <v>451212205.43333328</v>
      </c>
      <c r="F113" s="2041">
        <f t="shared" si="41"/>
        <v>461082620.93333322</v>
      </c>
      <c r="G113" s="2041">
        <f t="shared" si="41"/>
        <v>485198030.36666662</v>
      </c>
      <c r="H113" s="2041">
        <f t="shared" si="41"/>
        <v>463056704.0333333</v>
      </c>
      <c r="I113" s="2041">
        <f t="shared" si="41"/>
        <v>469405365.56666666</v>
      </c>
      <c r="J113" s="2041">
        <f t="shared" si="41"/>
        <v>449664534.56666666</v>
      </c>
      <c r="K113" s="2041">
        <f t="shared" si="41"/>
        <v>484771618.13333327</v>
      </c>
      <c r="L113" s="2041">
        <f t="shared" si="41"/>
        <v>465883611.59999996</v>
      </c>
      <c r="M113" s="2041">
        <f t="shared" si="41"/>
        <v>473195553.69999999</v>
      </c>
      <c r="N113" s="2041">
        <f t="shared" si="41"/>
        <v>447264039.23333329</v>
      </c>
      <c r="O113" s="522"/>
      <c r="P113" s="522"/>
      <c r="Q113" s="522"/>
      <c r="R113" s="522"/>
      <c r="S113" s="522"/>
      <c r="T113" s="522"/>
      <c r="U113" s="522"/>
    </row>
    <row r="114" spans="2:21">
      <c r="B114" s="591" t="s">
        <v>2024</v>
      </c>
      <c r="C114" s="2042">
        <f>C111-C113/0.6</f>
        <v>5821641897.3256655</v>
      </c>
      <c r="D114" s="2042">
        <f>D111-D113/0.6</f>
        <v>4960196924.611434</v>
      </c>
      <c r="E114" s="2042">
        <f>E111-E113/0.6</f>
        <v>5743547465.7198963</v>
      </c>
      <c r="F114" s="2042">
        <f>F111-F113/0.6</f>
        <v>5670670139.0664024</v>
      </c>
      <c r="G114" s="2042">
        <f>G111-G113/0.6</f>
        <v>5435390383.8586025</v>
      </c>
      <c r="H114" s="2042">
        <f t="shared" ref="H114:N114" si="42">H111-H113/0.6</f>
        <v>5448374241.2472515</v>
      </c>
      <c r="I114" s="2042">
        <f t="shared" si="42"/>
        <v>5367697837.986908</v>
      </c>
      <c r="J114" s="2042">
        <f t="shared" si="42"/>
        <v>5602393220.9033346</v>
      </c>
      <c r="K114" s="2042">
        <f t="shared" si="42"/>
        <v>5327383031.1377888</v>
      </c>
      <c r="L114" s="2042">
        <f t="shared" si="42"/>
        <v>6004635083.9164886</v>
      </c>
      <c r="M114" s="2042">
        <f t="shared" si="42"/>
        <v>6004827877.1607399</v>
      </c>
      <c r="N114" s="2042">
        <f t="shared" si="42"/>
        <v>6053573963.334013</v>
      </c>
      <c r="O114" s="522"/>
      <c r="P114" s="522"/>
      <c r="Q114" s="522"/>
      <c r="R114" s="522"/>
      <c r="S114" s="522"/>
      <c r="T114" s="522"/>
      <c r="U114" s="522"/>
    </row>
    <row r="115" spans="2:21" s="1448" customFormat="1">
      <c r="B115" s="1448" t="s">
        <v>2048</v>
      </c>
      <c r="C115" s="2278"/>
      <c r="D115" s="2279"/>
      <c r="E115" s="2279"/>
      <c r="F115" s="2279"/>
      <c r="G115" s="2279"/>
      <c r="H115" s="2279"/>
      <c r="I115" s="2279"/>
      <c r="J115" s="2279"/>
      <c r="K115" s="2279"/>
      <c r="L115" s="2279"/>
      <c r="M115" s="2279"/>
      <c r="N115" s="2279"/>
    </row>
    <row r="116" spans="2:21">
      <c r="B116" s="591" t="s">
        <v>2025</v>
      </c>
      <c r="C116" s="533">
        <f>H84</f>
        <v>70000</v>
      </c>
      <c r="D116" s="533">
        <f>C116</f>
        <v>70000</v>
      </c>
      <c r="E116" s="533">
        <f t="shared" ref="E116:N116" si="43">D116</f>
        <v>70000</v>
      </c>
      <c r="F116" s="533">
        <f t="shared" si="43"/>
        <v>70000</v>
      </c>
      <c r="G116" s="533">
        <f t="shared" si="43"/>
        <v>70000</v>
      </c>
      <c r="H116" s="533">
        <f t="shared" si="43"/>
        <v>70000</v>
      </c>
      <c r="I116" s="533">
        <f t="shared" si="43"/>
        <v>70000</v>
      </c>
      <c r="J116" s="533">
        <f t="shared" si="43"/>
        <v>70000</v>
      </c>
      <c r="K116" s="533">
        <f t="shared" si="43"/>
        <v>70000</v>
      </c>
      <c r="L116" s="533">
        <f t="shared" si="43"/>
        <v>70000</v>
      </c>
      <c r="M116" s="533">
        <f t="shared" si="43"/>
        <v>70000</v>
      </c>
      <c r="N116" s="533">
        <f t="shared" si="43"/>
        <v>70000</v>
      </c>
      <c r="O116" s="522"/>
      <c r="P116" s="522"/>
      <c r="Q116" s="522"/>
      <c r="R116" s="522"/>
      <c r="S116" s="522"/>
      <c r="T116" s="522"/>
      <c r="U116" s="522"/>
    </row>
    <row r="117" spans="2:21">
      <c r="B117" s="591" t="s">
        <v>2026</v>
      </c>
      <c r="C117" s="532">
        <f>0.2%*SUM(C107:C109)</f>
        <v>773.0337750398304</v>
      </c>
      <c r="D117" s="532">
        <f>0.2%*SUM(D107:D110)</f>
        <v>667.90590147934711</v>
      </c>
      <c r="E117" s="532">
        <f t="shared" ref="E117:N117" si="44">0.2%*SUM(E107:E110)</f>
        <v>761.94343790132382</v>
      </c>
      <c r="F117" s="532">
        <f t="shared" si="44"/>
        <v>755.32447788331854</v>
      </c>
      <c r="G117" s="532">
        <f t="shared" si="44"/>
        <v>732.4403246689792</v>
      </c>
      <c r="H117" s="532">
        <f t="shared" si="44"/>
        <v>729.63465274324221</v>
      </c>
      <c r="I117" s="532">
        <f t="shared" si="44"/>
        <v>721.41233007992412</v>
      </c>
      <c r="J117" s="532">
        <f t="shared" si="44"/>
        <v>745.0831802753994</v>
      </c>
      <c r="K117" s="532">
        <f t="shared" si="44"/>
        <v>719.68747542834933</v>
      </c>
      <c r="L117" s="532">
        <f t="shared" si="44"/>
        <v>795.43786157378167</v>
      </c>
      <c r="M117" s="532">
        <f t="shared" si="44"/>
        <v>796.88998631406525</v>
      </c>
      <c r="N117" s="532">
        <f t="shared" si="44"/>
        <v>797.53830248948987</v>
      </c>
      <c r="O117" s="522"/>
      <c r="P117" s="522"/>
      <c r="Q117" s="522"/>
      <c r="R117" s="522"/>
      <c r="S117" s="522"/>
      <c r="T117" s="522"/>
      <c r="U117" s="522"/>
    </row>
    <row r="118" spans="2:21">
      <c r="B118" s="591" t="s">
        <v>2022</v>
      </c>
      <c r="C118" s="532">
        <f>0.2%*C112</f>
        <v>90.143229898989887</v>
      </c>
      <c r="D118" s="532">
        <f>0.2%*D112</f>
        <v>86.064619999999991</v>
      </c>
      <c r="E118" s="532">
        <f t="shared" ref="E118:N118" si="45">0.2%*E112</f>
        <v>88.21352989898989</v>
      </c>
      <c r="F118" s="532">
        <f t="shared" si="45"/>
        <v>90.143229898989887</v>
      </c>
      <c r="G118" s="532">
        <f t="shared" si="45"/>
        <v>94.857874949494942</v>
      </c>
      <c r="H118" s="532">
        <f t="shared" si="45"/>
        <v>90.529169898989892</v>
      </c>
      <c r="I118" s="532">
        <f t="shared" si="45"/>
        <v>91.770354949494944</v>
      </c>
      <c r="J118" s="532">
        <f t="shared" si="45"/>
        <v>87.91095494949495</v>
      </c>
      <c r="K118" s="532">
        <f t="shared" si="45"/>
        <v>94.774509898989905</v>
      </c>
      <c r="L118" s="532">
        <f t="shared" si="45"/>
        <v>91.08184</v>
      </c>
      <c r="M118" s="532">
        <f t="shared" si="45"/>
        <v>92.511349696969688</v>
      </c>
      <c r="N118" s="532">
        <f t="shared" si="45"/>
        <v>87.441649898989894</v>
      </c>
      <c r="O118" s="522"/>
      <c r="P118" s="522"/>
      <c r="Q118" s="522"/>
      <c r="R118" s="522"/>
      <c r="S118" s="522"/>
      <c r="T118" s="522"/>
      <c r="U118" s="522"/>
    </row>
    <row r="119" spans="2:21">
      <c r="B119" s="591" t="s">
        <v>2030</v>
      </c>
      <c r="C119" s="532">
        <f>C117*C116</f>
        <v>54112364.252788126</v>
      </c>
      <c r="D119" s="532">
        <f>D117*D116</f>
        <v>46753413.103554301</v>
      </c>
      <c r="E119" s="532">
        <f t="shared" ref="E119:N119" si="46">E117*E116</f>
        <v>53336040.653092667</v>
      </c>
      <c r="F119" s="532">
        <f t="shared" si="46"/>
        <v>52872713.451832294</v>
      </c>
      <c r="G119" s="532">
        <f t="shared" si="46"/>
        <v>51270822.726828545</v>
      </c>
      <c r="H119" s="532">
        <f t="shared" si="46"/>
        <v>51074425.692026958</v>
      </c>
      <c r="I119" s="532">
        <f t="shared" si="46"/>
        <v>50498863.105594687</v>
      </c>
      <c r="J119" s="532">
        <f t="shared" si="46"/>
        <v>52155822.619277962</v>
      </c>
      <c r="K119" s="532">
        <f t="shared" si="46"/>
        <v>50378123.279984452</v>
      </c>
      <c r="L119" s="532">
        <f t="shared" si="46"/>
        <v>55680650.31016472</v>
      </c>
      <c r="M119" s="532">
        <f t="shared" si="46"/>
        <v>55782299.041984566</v>
      </c>
      <c r="N119" s="532">
        <f t="shared" si="46"/>
        <v>55827681.174264289</v>
      </c>
      <c r="O119" s="522"/>
      <c r="P119" s="522"/>
      <c r="Q119" s="522"/>
      <c r="R119" s="522"/>
      <c r="S119" s="522"/>
      <c r="T119" s="522"/>
      <c r="U119" s="522"/>
    </row>
    <row r="120" spans="2:21">
      <c r="B120" s="591" t="s">
        <v>2027</v>
      </c>
      <c r="C120" s="2042">
        <f t="shared" ref="C120:N120" si="47">C118*C116*60%</f>
        <v>3786015.6557575753</v>
      </c>
      <c r="D120" s="2042">
        <f t="shared" si="47"/>
        <v>3614714.0399999996</v>
      </c>
      <c r="E120" s="2042">
        <f t="shared" si="47"/>
        <v>3704968.2557575754</v>
      </c>
      <c r="F120" s="2042">
        <f t="shared" si="47"/>
        <v>3786015.6557575753</v>
      </c>
      <c r="G120" s="2042">
        <f t="shared" si="47"/>
        <v>3984030.7478787871</v>
      </c>
      <c r="H120" s="2042">
        <f t="shared" si="47"/>
        <v>3802225.1357575753</v>
      </c>
      <c r="I120" s="2042">
        <f t="shared" si="47"/>
        <v>3854354.9078787873</v>
      </c>
      <c r="J120" s="2042">
        <f t="shared" si="47"/>
        <v>3692260.1078787879</v>
      </c>
      <c r="K120" s="2042">
        <f t="shared" si="47"/>
        <v>3980529.4157575755</v>
      </c>
      <c r="L120" s="2042">
        <f t="shared" si="47"/>
        <v>3825437.28</v>
      </c>
      <c r="M120" s="2042">
        <f t="shared" si="47"/>
        <v>3885476.687272727</v>
      </c>
      <c r="N120" s="2042">
        <f t="shared" si="47"/>
        <v>3672549.2957575754</v>
      </c>
      <c r="O120" s="522"/>
      <c r="P120" s="522"/>
      <c r="Q120" s="522"/>
      <c r="R120" s="522"/>
      <c r="S120" s="522"/>
      <c r="T120" s="522"/>
      <c r="U120" s="522"/>
    </row>
    <row r="121" spans="2:21">
      <c r="B121" s="591" t="s">
        <v>2028</v>
      </c>
      <c r="C121" s="2042">
        <f>C119-C120/0.6</f>
        <v>47802338.159858838</v>
      </c>
      <c r="D121" s="2042">
        <f t="shared" ref="D121:N121" si="48">D119-D120/0.6</f>
        <v>40728889.703554302</v>
      </c>
      <c r="E121" s="2042">
        <f t="shared" si="48"/>
        <v>47161093.560163379</v>
      </c>
      <c r="F121" s="2042">
        <f t="shared" si="48"/>
        <v>46562687.358903006</v>
      </c>
      <c r="G121" s="2042">
        <f t="shared" si="48"/>
        <v>44630771.480363898</v>
      </c>
      <c r="H121" s="2042">
        <f t="shared" si="48"/>
        <v>44737383.799097665</v>
      </c>
      <c r="I121" s="2042">
        <f t="shared" si="48"/>
        <v>44074938.259130038</v>
      </c>
      <c r="J121" s="2042">
        <f t="shared" si="48"/>
        <v>46002055.772813313</v>
      </c>
      <c r="K121" s="2042">
        <f t="shared" si="48"/>
        <v>43743907.587055162</v>
      </c>
      <c r="L121" s="2042">
        <f t="shared" si="48"/>
        <v>49304921.510164723</v>
      </c>
      <c r="M121" s="2042">
        <f t="shared" si="48"/>
        <v>49306504.563196689</v>
      </c>
      <c r="N121" s="2042">
        <f t="shared" si="48"/>
        <v>49706765.681334995</v>
      </c>
      <c r="O121" s="522"/>
      <c r="P121" s="522"/>
      <c r="Q121" s="522"/>
      <c r="R121" s="522"/>
      <c r="S121" s="522"/>
      <c r="T121" s="522"/>
      <c r="U121" s="522"/>
    </row>
    <row r="122" spans="2:21"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22"/>
      <c r="T122" s="522"/>
      <c r="U122" s="522"/>
    </row>
    <row r="123" spans="2:21">
      <c r="B123" s="2044" t="s">
        <v>2015</v>
      </c>
      <c r="C123" s="2039" t="s">
        <v>2002</v>
      </c>
      <c r="D123" s="2039" t="s">
        <v>2003</v>
      </c>
      <c r="E123" s="2039" t="s">
        <v>2004</v>
      </c>
      <c r="F123" s="2039" t="s">
        <v>2005</v>
      </c>
      <c r="G123" s="2039" t="s">
        <v>2006</v>
      </c>
      <c r="H123" s="2039" t="s">
        <v>2007</v>
      </c>
      <c r="I123" s="2039" t="s">
        <v>2008</v>
      </c>
      <c r="J123" s="877" t="s">
        <v>2009</v>
      </c>
      <c r="K123" s="877" t="s">
        <v>2010</v>
      </c>
      <c r="L123" s="2039" t="s">
        <v>2011</v>
      </c>
      <c r="M123" s="2039" t="s">
        <v>2012</v>
      </c>
      <c r="N123" s="2039" t="s">
        <v>2013</v>
      </c>
      <c r="O123" s="522"/>
      <c r="P123" s="522"/>
      <c r="Q123" s="522"/>
      <c r="R123" s="522"/>
      <c r="S123" s="522"/>
      <c r="T123" s="522"/>
      <c r="U123" s="522"/>
    </row>
    <row r="124" spans="2:21">
      <c r="B124" s="591" t="s">
        <v>2016</v>
      </c>
      <c r="C124" s="2047">
        <f t="shared" ref="C124:N124" si="49">I31</f>
        <v>0</v>
      </c>
      <c r="D124" s="2047">
        <f t="shared" si="49"/>
        <v>0</v>
      </c>
      <c r="E124" s="2047">
        <f t="shared" si="49"/>
        <v>0</v>
      </c>
      <c r="F124" s="2047">
        <f>L31</f>
        <v>0</v>
      </c>
      <c r="G124" s="2047">
        <f t="shared" si="49"/>
        <v>60</v>
      </c>
      <c r="H124" s="2047">
        <f>N31</f>
        <v>60</v>
      </c>
      <c r="I124" s="2047">
        <f t="shared" si="49"/>
        <v>60</v>
      </c>
      <c r="J124" s="2047">
        <f t="shared" si="49"/>
        <v>60</v>
      </c>
      <c r="K124" s="2047">
        <f t="shared" si="49"/>
        <v>60</v>
      </c>
      <c r="L124" s="2047">
        <f t="shared" si="49"/>
        <v>60</v>
      </c>
      <c r="M124" s="2047">
        <f t="shared" si="49"/>
        <v>60</v>
      </c>
      <c r="N124" s="2047">
        <f t="shared" si="49"/>
        <v>60</v>
      </c>
      <c r="O124" s="2056">
        <f>SUM(C124:N124)</f>
        <v>480</v>
      </c>
      <c r="P124" s="522"/>
      <c r="Q124" s="522"/>
      <c r="R124" s="522"/>
      <c r="S124" s="522"/>
      <c r="T124" s="522"/>
      <c r="U124" s="522"/>
    </row>
    <row r="125" spans="2:21">
      <c r="B125" s="591" t="s">
        <v>2017</v>
      </c>
      <c r="C125" s="2049">
        <f t="shared" ref="C125:N125" si="50">(I28+I49+I80*18%)</f>
        <v>8.9600000000000009</v>
      </c>
      <c r="D125" s="2049">
        <f t="shared" si="50"/>
        <v>6.6999999999999993</v>
      </c>
      <c r="E125" s="2049">
        <f t="shared" si="50"/>
        <v>10.24</v>
      </c>
      <c r="F125" s="2049">
        <f t="shared" si="50"/>
        <v>11.6</v>
      </c>
      <c r="G125" s="2049">
        <f t="shared" si="50"/>
        <v>12.04</v>
      </c>
      <c r="H125" s="2049">
        <f t="shared" si="50"/>
        <v>10.68</v>
      </c>
      <c r="I125" s="2049">
        <f t="shared" si="50"/>
        <v>7.14</v>
      </c>
      <c r="J125" s="2049">
        <f t="shared" si="50"/>
        <v>10.5</v>
      </c>
      <c r="K125" s="2049">
        <f t="shared" si="50"/>
        <v>12.04</v>
      </c>
      <c r="L125" s="2049">
        <f t="shared" si="50"/>
        <v>8.5</v>
      </c>
      <c r="M125" s="2049">
        <f t="shared" si="50"/>
        <v>9.14</v>
      </c>
      <c r="N125" s="2049">
        <f t="shared" si="50"/>
        <v>8.5</v>
      </c>
      <c r="O125" s="2056">
        <f t="shared" ref="O125:O133" si="51">SUM(C125:N125)</f>
        <v>116.04</v>
      </c>
      <c r="P125" s="522"/>
      <c r="Q125" s="522"/>
      <c r="R125" s="522"/>
      <c r="S125" s="522"/>
      <c r="T125" s="522"/>
      <c r="U125" s="522"/>
    </row>
    <row r="126" spans="2:21">
      <c r="B126" s="591" t="s">
        <v>1562</v>
      </c>
      <c r="C126" s="2049">
        <f t="shared" ref="C126:N126" si="52">(I27+I48+I80*5%)</f>
        <v>47.1</v>
      </c>
      <c r="D126" s="2049">
        <f t="shared" si="52"/>
        <v>42.75</v>
      </c>
      <c r="E126" s="2049">
        <f t="shared" si="52"/>
        <v>50.9</v>
      </c>
      <c r="F126" s="2049">
        <f t="shared" si="52"/>
        <v>50</v>
      </c>
      <c r="G126" s="2049">
        <f t="shared" si="52"/>
        <v>44.4</v>
      </c>
      <c r="H126" s="2049">
        <f t="shared" si="52"/>
        <v>41.3</v>
      </c>
      <c r="I126" s="2049">
        <f t="shared" si="52"/>
        <v>51.15</v>
      </c>
      <c r="J126" s="2049">
        <f t="shared" si="52"/>
        <v>48.25</v>
      </c>
      <c r="K126" s="2049">
        <f t="shared" si="52"/>
        <v>51.4</v>
      </c>
      <c r="L126" s="2049">
        <f t="shared" si="52"/>
        <v>44.25</v>
      </c>
      <c r="M126" s="2049">
        <f t="shared" si="52"/>
        <v>49.15</v>
      </c>
      <c r="N126" s="2049">
        <f t="shared" si="52"/>
        <v>45.25</v>
      </c>
      <c r="O126" s="2056">
        <f t="shared" si="51"/>
        <v>565.9</v>
      </c>
      <c r="P126" s="522"/>
      <c r="Q126" s="522"/>
      <c r="R126" s="522"/>
      <c r="S126" s="522"/>
      <c r="T126" s="522"/>
      <c r="U126" s="522"/>
    </row>
    <row r="127" spans="2:21">
      <c r="B127" s="591" t="s">
        <v>1563</v>
      </c>
      <c r="C127" s="2049">
        <f t="shared" ref="C127:N127" si="53">(I80*77%+I64)</f>
        <v>58.94</v>
      </c>
      <c r="D127" s="2049">
        <f t="shared" si="53"/>
        <v>35.549999999999997</v>
      </c>
      <c r="E127" s="2049">
        <f t="shared" si="53"/>
        <v>53.86</v>
      </c>
      <c r="F127" s="2049">
        <f t="shared" si="53"/>
        <v>62.4</v>
      </c>
      <c r="G127" s="2049">
        <f t="shared" si="53"/>
        <v>69.56</v>
      </c>
      <c r="H127" s="2049">
        <f t="shared" si="53"/>
        <v>69.02</v>
      </c>
      <c r="I127" s="2049">
        <f t="shared" si="53"/>
        <v>57.71</v>
      </c>
      <c r="J127" s="2049">
        <f t="shared" si="53"/>
        <v>57.25</v>
      </c>
      <c r="K127" s="2049">
        <f t="shared" si="53"/>
        <v>96.56</v>
      </c>
      <c r="L127" s="2049">
        <f t="shared" si="53"/>
        <v>47.25</v>
      </c>
      <c r="M127" s="2049">
        <f t="shared" si="53"/>
        <v>43.71</v>
      </c>
      <c r="N127" s="2049">
        <f t="shared" si="53"/>
        <v>46.25</v>
      </c>
      <c r="O127" s="2056">
        <f t="shared" si="51"/>
        <v>698.06</v>
      </c>
      <c r="P127" s="522"/>
      <c r="Q127" s="522"/>
      <c r="R127" s="522"/>
      <c r="S127" s="522"/>
      <c r="T127" s="522"/>
      <c r="U127" s="522"/>
    </row>
    <row r="128" spans="2:21">
      <c r="B128" s="591" t="s">
        <v>1771</v>
      </c>
      <c r="C128" s="2050">
        <f t="shared" ref="C128:N128" si="54">I50+I30</f>
        <v>0</v>
      </c>
      <c r="D128" s="2050">
        <f t="shared" si="54"/>
        <v>0</v>
      </c>
      <c r="E128" s="2050">
        <f t="shared" si="54"/>
        <v>0</v>
      </c>
      <c r="F128" s="2050">
        <f t="shared" si="54"/>
        <v>0</v>
      </c>
      <c r="G128" s="2050">
        <f t="shared" si="54"/>
        <v>0</v>
      </c>
      <c r="H128" s="2050">
        <f t="shared" si="54"/>
        <v>0</v>
      </c>
      <c r="I128" s="2050">
        <f t="shared" si="54"/>
        <v>0</v>
      </c>
      <c r="J128" s="2050">
        <f t="shared" si="54"/>
        <v>0</v>
      </c>
      <c r="K128" s="2050">
        <f t="shared" si="54"/>
        <v>0</v>
      </c>
      <c r="L128" s="2050">
        <f t="shared" si="54"/>
        <v>0</v>
      </c>
      <c r="M128" s="2050">
        <f t="shared" si="54"/>
        <v>0</v>
      </c>
      <c r="N128" s="2050">
        <f t="shared" si="54"/>
        <v>0</v>
      </c>
      <c r="O128" s="2056">
        <f t="shared" si="51"/>
        <v>0</v>
      </c>
      <c r="P128" s="522"/>
      <c r="Q128" s="522"/>
      <c r="R128" s="522"/>
      <c r="S128" s="522"/>
      <c r="T128" s="522"/>
      <c r="U128" s="522"/>
    </row>
    <row r="129" spans="1:21">
      <c r="A129" s="2101">
        <f>Q85</f>
        <v>14500000</v>
      </c>
      <c r="B129" s="591" t="s">
        <v>2016</v>
      </c>
      <c r="C129" s="2047">
        <f t="shared" ref="C129:N129" si="55">I31*$A$129</f>
        <v>0</v>
      </c>
      <c r="D129" s="2047">
        <f t="shared" si="55"/>
        <v>0</v>
      </c>
      <c r="E129" s="2048">
        <f t="shared" si="55"/>
        <v>0</v>
      </c>
      <c r="F129" s="2048">
        <f>L31*$A$129</f>
        <v>0</v>
      </c>
      <c r="G129" s="2048">
        <f t="shared" si="55"/>
        <v>870000000</v>
      </c>
      <c r="H129" s="2048">
        <f t="shared" si="55"/>
        <v>870000000</v>
      </c>
      <c r="I129" s="2048">
        <f t="shared" si="55"/>
        <v>870000000</v>
      </c>
      <c r="J129" s="2048">
        <f t="shared" si="55"/>
        <v>870000000</v>
      </c>
      <c r="K129" s="2048">
        <f t="shared" si="55"/>
        <v>870000000</v>
      </c>
      <c r="L129" s="2048">
        <f t="shared" si="55"/>
        <v>870000000</v>
      </c>
      <c r="M129" s="2048">
        <f t="shared" si="55"/>
        <v>870000000</v>
      </c>
      <c r="N129" s="2048">
        <f t="shared" si="55"/>
        <v>870000000</v>
      </c>
      <c r="O129" s="2056">
        <f t="shared" si="51"/>
        <v>6960000000</v>
      </c>
      <c r="P129" s="522"/>
      <c r="Q129" s="522"/>
      <c r="R129" s="522"/>
      <c r="S129" s="522"/>
      <c r="T129" s="522"/>
      <c r="U129" s="522"/>
    </row>
    <row r="130" spans="1:21">
      <c r="A130" s="2101">
        <f>R85</f>
        <v>10695000</v>
      </c>
      <c r="B130" s="591" t="s">
        <v>2017</v>
      </c>
      <c r="C130" s="2049">
        <f t="shared" ref="C130:N130" si="56">(I28+I49+I80*18%)*$A$130</f>
        <v>95827200.000000015</v>
      </c>
      <c r="D130" s="2049">
        <f t="shared" si="56"/>
        <v>71656499.999999985</v>
      </c>
      <c r="E130" s="2049">
        <f t="shared" si="56"/>
        <v>109516800</v>
      </c>
      <c r="F130" s="2049">
        <f t="shared" si="56"/>
        <v>124062000</v>
      </c>
      <c r="G130" s="2049">
        <f t="shared" si="56"/>
        <v>128767799.99999999</v>
      </c>
      <c r="H130" s="2049">
        <f t="shared" si="56"/>
        <v>114222600</v>
      </c>
      <c r="I130" s="2049">
        <f t="shared" si="56"/>
        <v>76362300</v>
      </c>
      <c r="J130" s="2049">
        <f t="shared" si="56"/>
        <v>112297500</v>
      </c>
      <c r="K130" s="2049">
        <f t="shared" si="56"/>
        <v>128767799.99999999</v>
      </c>
      <c r="L130" s="2049">
        <f t="shared" si="56"/>
        <v>90907500</v>
      </c>
      <c r="M130" s="2049">
        <f t="shared" si="56"/>
        <v>97752300</v>
      </c>
      <c r="N130" s="2049">
        <f t="shared" si="56"/>
        <v>90907500</v>
      </c>
      <c r="O130" s="2056">
        <f t="shared" si="51"/>
        <v>1241047800</v>
      </c>
      <c r="P130" s="522"/>
      <c r="Q130" s="522"/>
      <c r="R130" s="522"/>
      <c r="S130" s="522"/>
      <c r="T130" s="522"/>
      <c r="U130" s="522"/>
    </row>
    <row r="131" spans="1:21">
      <c r="A131" s="2101">
        <f>S85</f>
        <v>7865000</v>
      </c>
      <c r="B131" s="591" t="s">
        <v>1562</v>
      </c>
      <c r="C131" s="2049">
        <f t="shared" ref="C131:N131" si="57">(I27+I48+I80*5%)*$A$131</f>
        <v>370441500</v>
      </c>
      <c r="D131" s="2049">
        <f t="shared" si="57"/>
        <v>336228750</v>
      </c>
      <c r="E131" s="2049">
        <f t="shared" si="57"/>
        <v>400328500</v>
      </c>
      <c r="F131" s="2049">
        <f t="shared" si="57"/>
        <v>393250000</v>
      </c>
      <c r="G131" s="2049">
        <f t="shared" si="57"/>
        <v>349206000</v>
      </c>
      <c r="H131" s="2049">
        <f t="shared" si="57"/>
        <v>324824500</v>
      </c>
      <c r="I131" s="2049">
        <f t="shared" si="57"/>
        <v>402294750</v>
      </c>
      <c r="J131" s="2049">
        <f t="shared" si="57"/>
        <v>379486250</v>
      </c>
      <c r="K131" s="2049">
        <f t="shared" si="57"/>
        <v>404261000</v>
      </c>
      <c r="L131" s="2049">
        <f t="shared" si="57"/>
        <v>348026250</v>
      </c>
      <c r="M131" s="2049">
        <f t="shared" si="57"/>
        <v>386564750</v>
      </c>
      <c r="N131" s="2049">
        <f t="shared" si="57"/>
        <v>355891250</v>
      </c>
      <c r="O131" s="2056">
        <f t="shared" si="51"/>
        <v>4450803500</v>
      </c>
      <c r="P131" s="522"/>
      <c r="Q131" s="522"/>
      <c r="R131" s="522"/>
      <c r="S131" s="522"/>
      <c r="T131" s="522"/>
      <c r="U131" s="522"/>
    </row>
    <row r="132" spans="1:21">
      <c r="A132" s="2101">
        <f>T85</f>
        <v>20600000</v>
      </c>
      <c r="B132" s="591" t="s">
        <v>1563</v>
      </c>
      <c r="C132" s="2049">
        <f t="shared" ref="C132:N132" si="58">(I80*77%+I64)*$A$132</f>
        <v>1214164000</v>
      </c>
      <c r="D132" s="2049">
        <f t="shared" si="58"/>
        <v>732330000</v>
      </c>
      <c r="E132" s="2049">
        <f t="shared" si="58"/>
        <v>1109516000</v>
      </c>
      <c r="F132" s="2049">
        <f t="shared" si="58"/>
        <v>1285440000</v>
      </c>
      <c r="G132" s="2049">
        <f t="shared" si="58"/>
        <v>1432936000</v>
      </c>
      <c r="H132" s="2049">
        <f t="shared" si="58"/>
        <v>1421812000</v>
      </c>
      <c r="I132" s="2049">
        <f t="shared" si="58"/>
        <v>1188826000</v>
      </c>
      <c r="J132" s="2049">
        <f t="shared" si="58"/>
        <v>1179350000</v>
      </c>
      <c r="K132" s="2049">
        <f t="shared" si="58"/>
        <v>1989136000</v>
      </c>
      <c r="L132" s="2049">
        <f t="shared" si="58"/>
        <v>973350000</v>
      </c>
      <c r="M132" s="2049">
        <f t="shared" si="58"/>
        <v>900426000</v>
      </c>
      <c r="N132" s="2049">
        <f t="shared" si="58"/>
        <v>952750000</v>
      </c>
      <c r="O132" s="2056">
        <f t="shared" si="51"/>
        <v>14380036000</v>
      </c>
      <c r="P132" s="522"/>
      <c r="Q132" s="522"/>
      <c r="R132" s="522"/>
      <c r="S132" s="522"/>
      <c r="T132" s="522"/>
      <c r="U132" s="522"/>
    </row>
    <row r="133" spans="1:21">
      <c r="A133" s="2101">
        <f>U85</f>
        <v>12300000</v>
      </c>
      <c r="B133" s="591" t="s">
        <v>1771</v>
      </c>
      <c r="C133" s="2050">
        <f t="shared" ref="C133:N133" si="59">(I50+I30)*$A$133</f>
        <v>0</v>
      </c>
      <c r="D133" s="2050">
        <f t="shared" si="59"/>
        <v>0</v>
      </c>
      <c r="E133" s="2050">
        <f t="shared" si="59"/>
        <v>0</v>
      </c>
      <c r="F133" s="2050">
        <f t="shared" si="59"/>
        <v>0</v>
      </c>
      <c r="G133" s="2050">
        <f t="shared" si="59"/>
        <v>0</v>
      </c>
      <c r="H133" s="2050">
        <f t="shared" si="59"/>
        <v>0</v>
      </c>
      <c r="I133" s="2050">
        <f t="shared" si="59"/>
        <v>0</v>
      </c>
      <c r="J133" s="2050">
        <f t="shared" si="59"/>
        <v>0</v>
      </c>
      <c r="K133" s="2050">
        <f t="shared" si="59"/>
        <v>0</v>
      </c>
      <c r="L133" s="2050">
        <f t="shared" si="59"/>
        <v>0</v>
      </c>
      <c r="M133" s="2050">
        <f t="shared" si="59"/>
        <v>0</v>
      </c>
      <c r="N133" s="2050">
        <f t="shared" si="59"/>
        <v>0</v>
      </c>
      <c r="O133" s="2045">
        <f t="shared" si="51"/>
        <v>0</v>
      </c>
      <c r="P133" s="522"/>
      <c r="Q133" s="522"/>
      <c r="R133" s="522"/>
      <c r="S133" s="522"/>
      <c r="T133" s="522"/>
      <c r="U133" s="522"/>
    </row>
    <row r="134" spans="1:21">
      <c r="C134" s="2046">
        <f>SUM(C129:C133)</f>
        <v>1680432700</v>
      </c>
      <c r="D134" s="2046">
        <f t="shared" ref="D134:N134" si="60">SUM(D129:D133)</f>
        <v>1140215250</v>
      </c>
      <c r="E134" s="2046">
        <f t="shared" si="60"/>
        <v>1619361300</v>
      </c>
      <c r="F134" s="2046">
        <f t="shared" si="60"/>
        <v>1802752000</v>
      </c>
      <c r="G134" s="2046">
        <f t="shared" si="60"/>
        <v>2780909800</v>
      </c>
      <c r="H134" s="2046">
        <f t="shared" si="60"/>
        <v>2730859100</v>
      </c>
      <c r="I134" s="2046">
        <f t="shared" si="60"/>
        <v>2537483050</v>
      </c>
      <c r="J134" s="2046">
        <f t="shared" si="60"/>
        <v>2541133750</v>
      </c>
      <c r="K134" s="2046">
        <f t="shared" si="60"/>
        <v>3392164800</v>
      </c>
      <c r="L134" s="2046">
        <f t="shared" si="60"/>
        <v>2282283750</v>
      </c>
      <c r="M134" s="2046">
        <f t="shared" si="60"/>
        <v>2254743050</v>
      </c>
      <c r="N134" s="2046">
        <f t="shared" si="60"/>
        <v>2269548750</v>
      </c>
      <c r="O134" s="522"/>
      <c r="P134" s="522"/>
      <c r="Q134" s="522"/>
      <c r="R134" s="522"/>
      <c r="S134" s="522"/>
      <c r="T134" s="522"/>
      <c r="U134" s="522"/>
    </row>
    <row r="135" spans="1:21">
      <c r="F135" s="522"/>
      <c r="G135" s="522"/>
      <c r="H135" s="522"/>
      <c r="I135" s="522"/>
      <c r="J135" s="522"/>
      <c r="K135" s="522"/>
      <c r="L135" s="522"/>
      <c r="M135" s="522"/>
      <c r="N135" s="522"/>
      <c r="O135" s="522"/>
      <c r="P135" s="522"/>
      <c r="Q135" s="522"/>
      <c r="R135" s="522"/>
      <c r="S135" s="522"/>
      <c r="T135" s="522"/>
      <c r="U135" s="522"/>
    </row>
    <row r="136" spans="1:21">
      <c r="F136" s="522"/>
      <c r="G136" s="522"/>
      <c r="H136" s="522"/>
      <c r="I136" s="522"/>
      <c r="J136" s="522"/>
      <c r="K136" s="522"/>
      <c r="L136" s="522"/>
      <c r="M136" s="522"/>
      <c r="N136" s="522"/>
      <c r="O136" s="522"/>
      <c r="P136" s="522"/>
      <c r="Q136" s="522"/>
      <c r="R136" s="522"/>
      <c r="S136" s="522"/>
      <c r="T136" s="522"/>
      <c r="U136" s="522"/>
    </row>
    <row r="137" spans="1:21">
      <c r="F137" s="522"/>
      <c r="G137" s="522"/>
      <c r="H137" s="522"/>
      <c r="I137" s="522"/>
      <c r="J137" s="522"/>
      <c r="K137" s="522"/>
      <c r="L137" s="522"/>
      <c r="M137" s="522"/>
      <c r="N137" s="522"/>
      <c r="O137" s="522"/>
      <c r="P137" s="522"/>
      <c r="Q137" s="522"/>
      <c r="R137" s="522"/>
      <c r="S137" s="522"/>
      <c r="T137" s="522"/>
      <c r="U137" s="522"/>
    </row>
    <row r="138" spans="1:21">
      <c r="F138" s="522"/>
      <c r="G138" s="522"/>
      <c r="H138" s="522"/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22"/>
      <c r="T138" s="522"/>
      <c r="U138" s="522"/>
    </row>
    <row r="139" spans="1:21">
      <c r="F139" s="522"/>
      <c r="G139" s="522"/>
      <c r="H139" s="522"/>
      <c r="I139" s="522"/>
      <c r="J139" s="522"/>
      <c r="K139" s="522"/>
      <c r="L139" s="522"/>
      <c r="M139" s="522"/>
      <c r="N139" s="522"/>
      <c r="O139" s="522"/>
      <c r="P139" s="522"/>
      <c r="Q139" s="522"/>
      <c r="R139" s="522"/>
      <c r="S139" s="522"/>
      <c r="T139" s="522"/>
      <c r="U139" s="522"/>
    </row>
    <row r="140" spans="1:21">
      <c r="F140" s="522"/>
      <c r="G140" s="522"/>
      <c r="H140" s="522"/>
      <c r="I140" s="522"/>
      <c r="J140" s="522"/>
      <c r="K140" s="522"/>
      <c r="L140" s="522"/>
      <c r="M140" s="522"/>
      <c r="N140" s="522"/>
      <c r="O140" s="522"/>
      <c r="P140" s="522"/>
      <c r="Q140" s="522"/>
      <c r="R140" s="522"/>
      <c r="S140" s="522"/>
      <c r="T140" s="522"/>
      <c r="U140" s="522"/>
    </row>
    <row r="141" spans="1:21">
      <c r="F141" s="522"/>
      <c r="G141" s="522"/>
      <c r="H141" s="522"/>
      <c r="I141" s="522"/>
      <c r="J141" s="522"/>
      <c r="K141" s="522"/>
      <c r="L141" s="522"/>
      <c r="M141" s="522"/>
      <c r="N141" s="522"/>
      <c r="O141" s="522"/>
      <c r="P141" s="522"/>
      <c r="Q141" s="522"/>
      <c r="R141" s="522"/>
      <c r="S141" s="522"/>
      <c r="T141" s="522"/>
      <c r="U141" s="522"/>
    </row>
  </sheetData>
  <autoFilter ref="B1:B141" xr:uid="{00000000-0001-0000-0600-000000000000}"/>
  <mergeCells count="14">
    <mergeCell ref="G7:G8"/>
    <mergeCell ref="A85:A87"/>
    <mergeCell ref="N85:N86"/>
    <mergeCell ref="B85:B87"/>
    <mergeCell ref="V7:V8"/>
    <mergeCell ref="E7:E8"/>
    <mergeCell ref="H7:H8"/>
    <mergeCell ref="I7:T7"/>
    <mergeCell ref="A7:A8"/>
    <mergeCell ref="B7:B8"/>
    <mergeCell ref="C7:C8"/>
    <mergeCell ref="D7:D8"/>
    <mergeCell ref="U7:U8"/>
    <mergeCell ref="F7:F8"/>
  </mergeCells>
  <phoneticPr fontId="206" type="noConversion"/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Y163"/>
  <sheetViews>
    <sheetView zoomScaleNormal="100" workbookViewId="0">
      <pane xSplit="6" ySplit="5" topLeftCell="G76" activePane="bottomRight" state="frozen"/>
      <selection pane="topRight" activeCell="G1" sqref="G1"/>
      <selection pane="bottomLeft" activeCell="A6" sqref="A6"/>
      <selection pane="bottomRight" activeCell="H84" sqref="H84"/>
    </sheetView>
  </sheetViews>
  <sheetFormatPr defaultColWidth="9.109375" defaultRowHeight="13.8"/>
  <cols>
    <col min="1" max="1" width="5.6640625" style="917" customWidth="1"/>
    <col min="2" max="2" width="41.88671875" style="917" customWidth="1"/>
    <col min="3" max="3" width="8" style="918" customWidth="1"/>
    <col min="4" max="4" width="18.6640625" style="919" bestFit="1" customWidth="1"/>
    <col min="5" max="5" width="18.109375" style="919" customWidth="1"/>
    <col min="6" max="6" width="17.109375" style="920" customWidth="1"/>
    <col min="7" max="11" width="17.33203125" style="919" bestFit="1" customWidth="1"/>
    <col min="12" max="15" width="16.33203125" style="919" customWidth="1"/>
    <col min="16" max="18" width="16.88671875" style="921" customWidth="1"/>
    <col min="19" max="19" width="17.33203125" style="921" customWidth="1"/>
    <col min="20" max="20" width="19.109375" style="921" customWidth="1"/>
    <col min="21" max="21" width="25.88671875" style="917" bestFit="1" customWidth="1"/>
    <col min="22" max="22" width="9.109375" style="917"/>
    <col min="23" max="23" width="18.6640625" style="917" bestFit="1" customWidth="1"/>
    <col min="24" max="24" width="9.109375" style="917"/>
    <col min="25" max="25" width="12.33203125" style="917" bestFit="1" customWidth="1"/>
    <col min="26" max="16384" width="9.109375" style="917"/>
  </cols>
  <sheetData>
    <row r="1" spans="1:23">
      <c r="A1" s="2459" t="s">
        <v>1410</v>
      </c>
      <c r="B1" s="2459"/>
      <c r="C1" s="2459"/>
      <c r="D1" s="2459"/>
      <c r="E1" s="2459"/>
      <c r="F1" s="2459"/>
      <c r="G1" s="2459"/>
      <c r="H1" s="2459"/>
      <c r="I1" s="2459"/>
      <c r="J1" s="2459"/>
      <c r="K1" s="2459"/>
      <c r="L1" s="2459"/>
      <c r="M1" s="2459"/>
      <c r="N1" s="2459"/>
      <c r="O1" s="2459"/>
      <c r="P1" s="2459"/>
      <c r="Q1" s="2459"/>
      <c r="R1" s="2459"/>
      <c r="S1" s="2459"/>
      <c r="T1" s="2459"/>
    </row>
    <row r="2" spans="1:23">
      <c r="D2" s="919">
        <f>D5-D26-D27</f>
        <v>536993614747</v>
      </c>
      <c r="F2" s="920">
        <f>F36+F39</f>
        <v>200520000</v>
      </c>
      <c r="G2" s="919">
        <f>F5-F2</f>
        <v>30672894550.09127</v>
      </c>
      <c r="S2" s="921">
        <f>S36+S39</f>
        <v>186310000</v>
      </c>
      <c r="T2" s="921">
        <f>S5-S2</f>
        <v>39338258572</v>
      </c>
    </row>
    <row r="3" spans="1:23">
      <c r="A3" s="2460" t="s">
        <v>327</v>
      </c>
      <c r="B3" s="2460" t="s">
        <v>946</v>
      </c>
      <c r="C3" s="2461" t="s">
        <v>947</v>
      </c>
      <c r="D3" s="2463" t="s">
        <v>948</v>
      </c>
      <c r="E3" s="2463" t="s">
        <v>1678</v>
      </c>
      <c r="F3" s="2464" t="s">
        <v>1679</v>
      </c>
      <c r="G3" s="2463" t="s">
        <v>1422</v>
      </c>
      <c r="H3" s="2463"/>
      <c r="I3" s="2463"/>
      <c r="J3" s="2463"/>
      <c r="K3" s="2463"/>
      <c r="L3" s="2463"/>
      <c r="M3" s="2463"/>
      <c r="N3" s="2463"/>
      <c r="O3" s="2463"/>
      <c r="P3" s="2463"/>
      <c r="Q3" s="2463"/>
      <c r="R3" s="2463"/>
      <c r="S3" s="2463" t="s">
        <v>1426</v>
      </c>
      <c r="T3" s="2463" t="s">
        <v>1427</v>
      </c>
      <c r="U3" s="2457" t="s">
        <v>833</v>
      </c>
    </row>
    <row r="4" spans="1:23">
      <c r="A4" s="2460"/>
      <c r="B4" s="2460"/>
      <c r="C4" s="2462"/>
      <c r="D4" s="2463"/>
      <c r="E4" s="2463"/>
      <c r="F4" s="2465"/>
      <c r="G4" s="922" t="s">
        <v>949</v>
      </c>
      <c r="H4" s="922" t="s">
        <v>950</v>
      </c>
      <c r="I4" s="922" t="s">
        <v>951</v>
      </c>
      <c r="J4" s="922" t="s">
        <v>952</v>
      </c>
      <c r="K4" s="922" t="s">
        <v>953</v>
      </c>
      <c r="L4" s="922" t="s">
        <v>954</v>
      </c>
      <c r="M4" s="922" t="s">
        <v>955</v>
      </c>
      <c r="N4" s="922" t="s">
        <v>956</v>
      </c>
      <c r="O4" s="922" t="s">
        <v>957</v>
      </c>
      <c r="P4" s="922" t="s">
        <v>958</v>
      </c>
      <c r="Q4" s="922" t="s">
        <v>959</v>
      </c>
      <c r="R4" s="922" t="s">
        <v>960</v>
      </c>
      <c r="S4" s="2463"/>
      <c r="T4" s="2463"/>
      <c r="U4" s="2458"/>
    </row>
    <row r="5" spans="1:23" s="928" customFormat="1">
      <c r="A5" s="923">
        <v>1</v>
      </c>
      <c r="B5" s="923" t="s">
        <v>961</v>
      </c>
      <c r="C5" s="924"/>
      <c r="D5" s="925">
        <f>D6+D28</f>
        <v>670804614747</v>
      </c>
      <c r="E5" s="925">
        <f>E6+E28</f>
        <v>180020709787.25</v>
      </c>
      <c r="F5" s="925">
        <f>F6+F28</f>
        <v>30873414550.09127</v>
      </c>
      <c r="G5" s="925">
        <f t="shared" ref="G5:T5" si="0">G6+G28</f>
        <v>2354429464.3333335</v>
      </c>
      <c r="H5" s="925">
        <f t="shared" si="0"/>
        <v>2354429464.3333335</v>
      </c>
      <c r="I5" s="925">
        <f t="shared" si="0"/>
        <v>2354429464.3333335</v>
      </c>
      <c r="J5" s="925">
        <f t="shared" si="0"/>
        <v>2354429464.3333335</v>
      </c>
      <c r="K5" s="925">
        <f t="shared" si="0"/>
        <v>2354429464.3333335</v>
      </c>
      <c r="L5" s="925">
        <f t="shared" si="0"/>
        <v>2354429464.3333335</v>
      </c>
      <c r="M5" s="925">
        <f t="shared" si="0"/>
        <v>2354429464.3333335</v>
      </c>
      <c r="N5" s="925">
        <f t="shared" si="0"/>
        <v>2354429464.3333335</v>
      </c>
      <c r="O5" s="925">
        <f t="shared" si="0"/>
        <v>2354429464.3333335</v>
      </c>
      <c r="P5" s="926">
        <f t="shared" si="0"/>
        <v>3108596131</v>
      </c>
      <c r="Q5" s="926">
        <f t="shared" si="0"/>
        <v>3108596131</v>
      </c>
      <c r="R5" s="926">
        <f t="shared" si="0"/>
        <v>3094386131</v>
      </c>
      <c r="S5" s="926">
        <f t="shared" si="0"/>
        <v>39524568572</v>
      </c>
      <c r="T5" s="926">
        <f t="shared" si="0"/>
        <v>149519266215.25</v>
      </c>
      <c r="U5" s="927"/>
    </row>
    <row r="6" spans="1:23" s="934" customFormat="1" ht="14.4">
      <c r="A6" s="929">
        <v>1.1000000000000001</v>
      </c>
      <c r="B6" s="929" t="s">
        <v>962</v>
      </c>
      <c r="C6" s="930"/>
      <c r="D6" s="931">
        <f>SUM(D7:D27)</f>
        <v>666124106865</v>
      </c>
      <c r="E6" s="931">
        <f>SUM(E7:E26)</f>
        <v>178890834625</v>
      </c>
      <c r="F6" s="931">
        <f>SUM(F7:F26)</f>
        <v>30504369373.333336</v>
      </c>
      <c r="G6" s="931">
        <f t="shared" ref="G6:T6" si="1">SUM(G7:G26)</f>
        <v>2325340882.0833335</v>
      </c>
      <c r="H6" s="931">
        <f t="shared" si="1"/>
        <v>2325340882.0833335</v>
      </c>
      <c r="I6" s="931">
        <f t="shared" si="1"/>
        <v>2325340882.0833335</v>
      </c>
      <c r="J6" s="931">
        <f t="shared" si="1"/>
        <v>2325340882.0833335</v>
      </c>
      <c r="K6" s="931">
        <f t="shared" si="1"/>
        <v>2325340882.0833335</v>
      </c>
      <c r="L6" s="931">
        <f t="shared" si="1"/>
        <v>2325340882.0833335</v>
      </c>
      <c r="M6" s="931">
        <f t="shared" si="1"/>
        <v>2325340882.0833335</v>
      </c>
      <c r="N6" s="931">
        <f t="shared" si="1"/>
        <v>2325340882.0833335</v>
      </c>
      <c r="O6" s="931">
        <f t="shared" si="1"/>
        <v>2325340882.0833335</v>
      </c>
      <c r="P6" s="932">
        <f t="shared" si="1"/>
        <v>3079507548.75</v>
      </c>
      <c r="Q6" s="932">
        <f t="shared" si="1"/>
        <v>3079507548.75</v>
      </c>
      <c r="R6" s="932">
        <f t="shared" si="1"/>
        <v>3079507548.75</v>
      </c>
      <c r="S6" s="932">
        <f>SUM(S7:S27)</f>
        <v>39189715585</v>
      </c>
      <c r="T6" s="932">
        <f t="shared" si="1"/>
        <v>148724244040</v>
      </c>
      <c r="U6" s="933"/>
      <c r="W6" s="935"/>
    </row>
    <row r="7" spans="1:23">
      <c r="A7" s="936">
        <v>1</v>
      </c>
      <c r="B7" s="937" t="s">
        <v>761</v>
      </c>
      <c r="C7" s="936">
        <v>5</v>
      </c>
      <c r="D7" s="938">
        <v>363636364</v>
      </c>
      <c r="E7" s="938">
        <v>0</v>
      </c>
      <c r="F7" s="938">
        <v>0</v>
      </c>
      <c r="G7" s="938"/>
      <c r="H7" s="938"/>
      <c r="I7" s="938"/>
      <c r="J7" s="938"/>
      <c r="K7" s="938"/>
      <c r="L7" s="938"/>
      <c r="M7" s="938"/>
      <c r="N7" s="938"/>
      <c r="O7" s="938"/>
      <c r="P7" s="939"/>
      <c r="Q7" s="939"/>
      <c r="R7" s="939"/>
      <c r="S7" s="939">
        <f t="shared" ref="S7:S41" si="2">SUM(G7:R7)</f>
        <v>0</v>
      </c>
      <c r="T7" s="939">
        <f t="shared" ref="T7:T27" si="3">E7-S7</f>
        <v>0</v>
      </c>
      <c r="U7" s="937"/>
    </row>
    <row r="8" spans="1:23">
      <c r="A8" s="936">
        <v>2</v>
      </c>
      <c r="B8" s="937" t="s">
        <v>762</v>
      </c>
      <c r="C8" s="936">
        <v>5</v>
      </c>
      <c r="D8" s="938">
        <v>369236364</v>
      </c>
      <c r="E8" s="938">
        <v>0</v>
      </c>
      <c r="F8" s="938">
        <v>0</v>
      </c>
      <c r="G8" s="938"/>
      <c r="H8" s="938"/>
      <c r="I8" s="938"/>
      <c r="J8" s="938"/>
      <c r="K8" s="938"/>
      <c r="L8" s="938"/>
      <c r="M8" s="938"/>
      <c r="N8" s="938"/>
      <c r="O8" s="938"/>
      <c r="P8" s="939"/>
      <c r="Q8" s="939"/>
      <c r="R8" s="939"/>
      <c r="S8" s="939">
        <f t="shared" si="2"/>
        <v>0</v>
      </c>
      <c r="T8" s="939">
        <f t="shared" si="3"/>
        <v>0</v>
      </c>
      <c r="U8" s="937"/>
      <c r="W8" s="940"/>
    </row>
    <row r="9" spans="1:23">
      <c r="A9" s="936">
        <v>3</v>
      </c>
      <c r="B9" s="937" t="s">
        <v>763</v>
      </c>
      <c r="C9" s="936">
        <v>5</v>
      </c>
      <c r="D9" s="938">
        <v>290909090</v>
      </c>
      <c r="E9" s="938">
        <v>0</v>
      </c>
      <c r="F9" s="938">
        <v>0</v>
      </c>
      <c r="G9" s="938"/>
      <c r="H9" s="938"/>
      <c r="I9" s="938"/>
      <c r="J9" s="938"/>
      <c r="K9" s="938"/>
      <c r="L9" s="938"/>
      <c r="M9" s="938"/>
      <c r="N9" s="938"/>
      <c r="O9" s="938"/>
      <c r="P9" s="939"/>
      <c r="Q9" s="939"/>
      <c r="R9" s="939"/>
      <c r="S9" s="939">
        <f>SUM(G9:R9)</f>
        <v>0</v>
      </c>
      <c r="T9" s="939">
        <f t="shared" si="3"/>
        <v>0</v>
      </c>
      <c r="U9" s="937"/>
    </row>
    <row r="10" spans="1:23">
      <c r="A10" s="936">
        <v>4</v>
      </c>
      <c r="B10" s="937" t="s">
        <v>764</v>
      </c>
      <c r="C10" s="936">
        <v>5</v>
      </c>
      <c r="D10" s="938">
        <v>290909091</v>
      </c>
      <c r="E10" s="938">
        <v>0</v>
      </c>
      <c r="F10" s="938">
        <v>0</v>
      </c>
      <c r="G10" s="938"/>
      <c r="H10" s="938"/>
      <c r="I10" s="938"/>
      <c r="J10" s="938"/>
      <c r="K10" s="938"/>
      <c r="L10" s="938"/>
      <c r="M10" s="938"/>
      <c r="N10" s="938"/>
      <c r="O10" s="938"/>
      <c r="P10" s="939"/>
      <c r="Q10" s="939"/>
      <c r="R10" s="939"/>
      <c r="S10" s="939">
        <f t="shared" si="2"/>
        <v>0</v>
      </c>
      <c r="T10" s="939">
        <f t="shared" si="3"/>
        <v>0</v>
      </c>
      <c r="U10" s="937"/>
      <c r="W10" s="921"/>
    </row>
    <row r="11" spans="1:23">
      <c r="A11" s="936">
        <v>5</v>
      </c>
      <c r="B11" s="937" t="s">
        <v>765</v>
      </c>
      <c r="C11" s="936">
        <v>5</v>
      </c>
      <c r="D11" s="938">
        <v>290909090</v>
      </c>
      <c r="E11" s="938">
        <v>0</v>
      </c>
      <c r="F11" s="938">
        <v>0</v>
      </c>
      <c r="G11" s="938"/>
      <c r="H11" s="938"/>
      <c r="I11" s="938"/>
      <c r="J11" s="938"/>
      <c r="K11" s="938"/>
      <c r="L11" s="938"/>
      <c r="M11" s="938"/>
      <c r="N11" s="938"/>
      <c r="O11" s="938"/>
      <c r="P11" s="939"/>
      <c r="Q11" s="939"/>
      <c r="R11" s="939"/>
      <c r="S11" s="939">
        <f t="shared" si="2"/>
        <v>0</v>
      </c>
      <c r="T11" s="939">
        <f t="shared" si="3"/>
        <v>0</v>
      </c>
      <c r="U11" s="937"/>
      <c r="W11" s="921"/>
    </row>
    <row r="12" spans="1:23">
      <c r="A12" s="936">
        <v>6</v>
      </c>
      <c r="B12" s="937" t="s">
        <v>766</v>
      </c>
      <c r="C12" s="936">
        <v>5</v>
      </c>
      <c r="D12" s="938">
        <v>295454545</v>
      </c>
      <c r="E12" s="938">
        <v>0</v>
      </c>
      <c r="F12" s="938">
        <v>0</v>
      </c>
      <c r="G12" s="938"/>
      <c r="H12" s="938"/>
      <c r="I12" s="938"/>
      <c r="J12" s="938"/>
      <c r="K12" s="938"/>
      <c r="L12" s="938"/>
      <c r="M12" s="938"/>
      <c r="N12" s="938"/>
      <c r="O12" s="938"/>
      <c r="P12" s="939"/>
      <c r="Q12" s="939"/>
      <c r="R12" s="939"/>
      <c r="S12" s="939">
        <f t="shared" si="2"/>
        <v>0</v>
      </c>
      <c r="T12" s="939">
        <f t="shared" si="3"/>
        <v>0</v>
      </c>
      <c r="U12" s="937"/>
    </row>
    <row r="13" spans="1:23">
      <c r="A13" s="936">
        <v>7</v>
      </c>
      <c r="B13" s="937" t="s">
        <v>767</v>
      </c>
      <c r="C13" s="936">
        <v>9</v>
      </c>
      <c r="D13" s="938">
        <v>7171779429</v>
      </c>
      <c r="E13" s="938">
        <v>0</v>
      </c>
      <c r="F13" s="938">
        <v>0</v>
      </c>
      <c r="G13" s="938"/>
      <c r="H13" s="938"/>
      <c r="I13" s="938"/>
      <c r="J13" s="938"/>
      <c r="K13" s="938"/>
      <c r="L13" s="938"/>
      <c r="M13" s="938"/>
      <c r="N13" s="938"/>
      <c r="O13" s="938"/>
      <c r="P13" s="939"/>
      <c r="Q13" s="939"/>
      <c r="R13" s="939"/>
      <c r="S13" s="939">
        <f t="shared" si="2"/>
        <v>0</v>
      </c>
      <c r="T13" s="939">
        <f t="shared" si="3"/>
        <v>0</v>
      </c>
      <c r="U13" s="937"/>
      <c r="W13" s="921"/>
    </row>
    <row r="14" spans="1:23">
      <c r="A14" s="936">
        <v>8</v>
      </c>
      <c r="B14" s="937" t="s">
        <v>768</v>
      </c>
      <c r="C14" s="936">
        <v>9</v>
      </c>
      <c r="D14" s="938">
        <v>7756266348</v>
      </c>
      <c r="E14" s="938">
        <v>0</v>
      </c>
      <c r="F14" s="938">
        <v>0</v>
      </c>
      <c r="G14" s="938"/>
      <c r="H14" s="938"/>
      <c r="I14" s="938"/>
      <c r="J14" s="938"/>
      <c r="K14" s="938"/>
      <c r="L14" s="938"/>
      <c r="M14" s="938"/>
      <c r="N14" s="938"/>
      <c r="O14" s="938"/>
      <c r="P14" s="939"/>
      <c r="Q14" s="939"/>
      <c r="R14" s="939"/>
      <c r="S14" s="939">
        <f t="shared" si="2"/>
        <v>0</v>
      </c>
      <c r="T14" s="939">
        <f t="shared" si="3"/>
        <v>0</v>
      </c>
      <c r="U14" s="937"/>
      <c r="W14" s="921"/>
    </row>
    <row r="15" spans="1:23">
      <c r="A15" s="936">
        <v>9</v>
      </c>
      <c r="B15" s="937" t="s">
        <v>449</v>
      </c>
      <c r="C15" s="936">
        <v>4</v>
      </c>
      <c r="D15" s="938">
        <v>6120000000</v>
      </c>
      <c r="E15" s="938">
        <v>0</v>
      </c>
      <c r="F15" s="938">
        <v>0</v>
      </c>
      <c r="G15" s="938"/>
      <c r="H15" s="938"/>
      <c r="I15" s="938"/>
      <c r="J15" s="938"/>
      <c r="K15" s="938"/>
      <c r="L15" s="938"/>
      <c r="M15" s="938"/>
      <c r="N15" s="938"/>
      <c r="O15" s="938"/>
      <c r="P15" s="939"/>
      <c r="Q15" s="939"/>
      <c r="R15" s="939"/>
      <c r="S15" s="939">
        <f t="shared" si="2"/>
        <v>0</v>
      </c>
      <c r="T15" s="939">
        <f t="shared" si="3"/>
        <v>0</v>
      </c>
      <c r="U15" s="937"/>
    </row>
    <row r="16" spans="1:23">
      <c r="A16" s="936">
        <v>11</v>
      </c>
      <c r="B16" s="937" t="s">
        <v>450</v>
      </c>
      <c r="C16" s="936">
        <v>4</v>
      </c>
      <c r="D16" s="938">
        <v>2240000000</v>
      </c>
      <c r="E16" s="938">
        <v>0</v>
      </c>
      <c r="F16" s="938">
        <v>0</v>
      </c>
      <c r="G16" s="938"/>
      <c r="H16" s="938"/>
      <c r="I16" s="938"/>
      <c r="J16" s="938"/>
      <c r="K16" s="938"/>
      <c r="L16" s="938"/>
      <c r="M16" s="938"/>
      <c r="N16" s="938"/>
      <c r="O16" s="938"/>
      <c r="P16" s="939"/>
      <c r="Q16" s="939"/>
      <c r="R16" s="939"/>
      <c r="S16" s="939">
        <f t="shared" si="2"/>
        <v>0</v>
      </c>
      <c r="T16" s="939">
        <f t="shared" si="3"/>
        <v>0</v>
      </c>
      <c r="U16" s="937"/>
      <c r="W16" s="921"/>
    </row>
    <row r="17" spans="1:25">
      <c r="A17" s="936">
        <v>12</v>
      </c>
      <c r="B17" s="937" t="s">
        <v>769</v>
      </c>
      <c r="C17" s="936">
        <v>10</v>
      </c>
      <c r="D17" s="938">
        <v>78008363650</v>
      </c>
      <c r="E17" s="938">
        <v>0</v>
      </c>
      <c r="F17" s="938">
        <f>D17/C17/12*4</f>
        <v>2600278788.3333335</v>
      </c>
      <c r="G17" s="938"/>
      <c r="H17" s="938"/>
      <c r="I17" s="938"/>
      <c r="J17" s="938"/>
      <c r="K17" s="938"/>
      <c r="L17" s="938"/>
      <c r="M17" s="938"/>
      <c r="N17" s="938"/>
      <c r="O17" s="938"/>
      <c r="P17" s="939"/>
      <c r="Q17" s="939"/>
      <c r="R17" s="939"/>
      <c r="S17" s="939">
        <f>SUM(G17:R17)</f>
        <v>0</v>
      </c>
      <c r="T17" s="939">
        <f t="shared" si="3"/>
        <v>0</v>
      </c>
      <c r="U17" s="937"/>
    </row>
    <row r="18" spans="1:25">
      <c r="A18" s="936">
        <v>13</v>
      </c>
      <c r="B18" s="937" t="s">
        <v>770</v>
      </c>
      <c r="C18" s="936">
        <v>5</v>
      </c>
      <c r="D18" s="938">
        <v>44621863636</v>
      </c>
      <c r="E18" s="938">
        <v>0</v>
      </c>
      <c r="F18" s="938">
        <v>0</v>
      </c>
      <c r="G18" s="938"/>
      <c r="H18" s="938"/>
      <c r="I18" s="938"/>
      <c r="J18" s="938"/>
      <c r="K18" s="938"/>
      <c r="L18" s="938"/>
      <c r="M18" s="938"/>
      <c r="N18" s="938"/>
      <c r="O18" s="938"/>
      <c r="P18" s="939"/>
      <c r="Q18" s="939"/>
      <c r="R18" s="939"/>
      <c r="S18" s="939">
        <f t="shared" si="2"/>
        <v>0</v>
      </c>
      <c r="T18" s="939">
        <f t="shared" si="3"/>
        <v>0</v>
      </c>
      <c r="U18" s="937"/>
    </row>
    <row r="19" spans="1:25">
      <c r="A19" s="936">
        <v>14</v>
      </c>
      <c r="B19" s="937" t="s">
        <v>771</v>
      </c>
      <c r="C19" s="936">
        <v>5</v>
      </c>
      <c r="D19" s="938">
        <v>34272900000</v>
      </c>
      <c r="E19" s="938">
        <v>0</v>
      </c>
      <c r="F19" s="938">
        <v>0</v>
      </c>
      <c r="G19" s="938"/>
      <c r="H19" s="938"/>
      <c r="I19" s="938"/>
      <c r="J19" s="938"/>
      <c r="K19" s="938"/>
      <c r="L19" s="938"/>
      <c r="M19" s="938"/>
      <c r="N19" s="938"/>
      <c r="O19" s="938"/>
      <c r="P19" s="939"/>
      <c r="Q19" s="939"/>
      <c r="R19" s="939"/>
      <c r="S19" s="939">
        <f t="shared" si="2"/>
        <v>0</v>
      </c>
      <c r="T19" s="939">
        <f t="shared" si="3"/>
        <v>0</v>
      </c>
      <c r="U19" s="937"/>
      <c r="W19" s="921">
        <f>D26+D27</f>
        <v>133811000000</v>
      </c>
    </row>
    <row r="20" spans="1:25">
      <c r="A20" s="936">
        <v>15</v>
      </c>
      <c r="B20" s="937" t="s">
        <v>772</v>
      </c>
      <c r="C20" s="936">
        <v>5</v>
      </c>
      <c r="D20" s="938">
        <v>68342727273</v>
      </c>
      <c r="E20" s="938">
        <v>0</v>
      </c>
      <c r="F20" s="938">
        <v>0</v>
      </c>
      <c r="G20" s="938"/>
      <c r="H20" s="938"/>
      <c r="I20" s="938"/>
      <c r="J20" s="938"/>
      <c r="K20" s="938"/>
      <c r="L20" s="938"/>
      <c r="M20" s="938"/>
      <c r="N20" s="938"/>
      <c r="O20" s="938"/>
      <c r="P20" s="939"/>
      <c r="Q20" s="939"/>
      <c r="R20" s="939"/>
      <c r="S20" s="939">
        <f t="shared" si="2"/>
        <v>0</v>
      </c>
      <c r="T20" s="939">
        <f t="shared" si="3"/>
        <v>0</v>
      </c>
      <c r="U20" s="937"/>
      <c r="W20" s="921"/>
    </row>
    <row r="21" spans="1:25">
      <c r="A21" s="936">
        <v>16</v>
      </c>
      <c r="B21" s="937" t="s">
        <v>773</v>
      </c>
      <c r="C21" s="936">
        <v>10</v>
      </c>
      <c r="D21" s="938">
        <v>90940920264</v>
      </c>
      <c r="E21" s="938">
        <v>18468029036</v>
      </c>
      <c r="F21" s="941">
        <v>8864653920</v>
      </c>
      <c r="G21" s="938">
        <v>738721160</v>
      </c>
      <c r="H21" s="938">
        <v>738721160</v>
      </c>
      <c r="I21" s="938">
        <v>738721160</v>
      </c>
      <c r="J21" s="938">
        <v>738721160</v>
      </c>
      <c r="K21" s="938">
        <v>738721160</v>
      </c>
      <c r="L21" s="938">
        <v>738721160</v>
      </c>
      <c r="M21" s="938">
        <v>738721160</v>
      </c>
      <c r="N21" s="938">
        <v>738721160</v>
      </c>
      <c r="O21" s="938">
        <v>738721160</v>
      </c>
      <c r="P21" s="938">
        <v>738721160</v>
      </c>
      <c r="Q21" s="938">
        <v>738721160</v>
      </c>
      <c r="R21" s="938">
        <v>738721160</v>
      </c>
      <c r="S21" s="939">
        <f t="shared" si="2"/>
        <v>8864653920</v>
      </c>
      <c r="T21" s="939">
        <f t="shared" si="3"/>
        <v>9603375116</v>
      </c>
      <c r="U21" s="937"/>
      <c r="W21" s="921"/>
    </row>
    <row r="22" spans="1:25">
      <c r="A22" s="936">
        <v>17</v>
      </c>
      <c r="B22" s="937" t="s">
        <v>774</v>
      </c>
      <c r="C22" s="936">
        <v>10</v>
      </c>
      <c r="D22" s="938">
        <v>91393710971</v>
      </c>
      <c r="E22" s="938">
        <v>25706786349</v>
      </c>
      <c r="F22" s="941">
        <v>9072983412</v>
      </c>
      <c r="G22" s="938">
        <f>F22/12</f>
        <v>756081951</v>
      </c>
      <c r="H22" s="938">
        <v>756081951</v>
      </c>
      <c r="I22" s="938">
        <v>756081951</v>
      </c>
      <c r="J22" s="938">
        <v>756081951</v>
      </c>
      <c r="K22" s="938">
        <v>756081951</v>
      </c>
      <c r="L22" s="938">
        <v>756081951</v>
      </c>
      <c r="M22" s="938">
        <v>756081951</v>
      </c>
      <c r="N22" s="938">
        <v>756081951</v>
      </c>
      <c r="O22" s="938">
        <v>756081951</v>
      </c>
      <c r="P22" s="939">
        <v>756081951</v>
      </c>
      <c r="Q22" s="939">
        <v>756081951</v>
      </c>
      <c r="R22" s="939">
        <v>756081951</v>
      </c>
      <c r="S22" s="939">
        <f t="shared" si="2"/>
        <v>9072983412</v>
      </c>
      <c r="T22" s="939">
        <f t="shared" si="3"/>
        <v>16633802937</v>
      </c>
      <c r="U22" s="937"/>
    </row>
    <row r="23" spans="1:25">
      <c r="A23" s="936">
        <v>18</v>
      </c>
      <c r="B23" s="937" t="s">
        <v>775</v>
      </c>
      <c r="C23" s="936">
        <v>10</v>
      </c>
      <c r="D23" s="938">
        <v>97286727850</v>
      </c>
      <c r="E23" s="938">
        <v>43779027536</v>
      </c>
      <c r="F23" s="941">
        <v>9728672785</v>
      </c>
      <c r="G23" s="938">
        <f>$D$23/$C$23/12</f>
        <v>810722732.08333337</v>
      </c>
      <c r="H23" s="938">
        <f t="shared" ref="H23:R23" si="4">$D$23/$C$23/12</f>
        <v>810722732.08333337</v>
      </c>
      <c r="I23" s="938">
        <f t="shared" si="4"/>
        <v>810722732.08333337</v>
      </c>
      <c r="J23" s="938">
        <f t="shared" si="4"/>
        <v>810722732.08333337</v>
      </c>
      <c r="K23" s="938">
        <f t="shared" si="4"/>
        <v>810722732.08333337</v>
      </c>
      <c r="L23" s="938">
        <f t="shared" si="4"/>
        <v>810722732.08333337</v>
      </c>
      <c r="M23" s="938">
        <f t="shared" si="4"/>
        <v>810722732.08333337</v>
      </c>
      <c r="N23" s="938">
        <f t="shared" si="4"/>
        <v>810722732.08333337</v>
      </c>
      <c r="O23" s="938">
        <f t="shared" si="4"/>
        <v>810722732.08333337</v>
      </c>
      <c r="P23" s="939">
        <f t="shared" si="4"/>
        <v>810722732.08333337</v>
      </c>
      <c r="Q23" s="939">
        <f t="shared" si="4"/>
        <v>810722732.08333337</v>
      </c>
      <c r="R23" s="939">
        <f t="shared" si="4"/>
        <v>810722732.08333337</v>
      </c>
      <c r="S23" s="939">
        <f t="shared" si="2"/>
        <v>9728672785</v>
      </c>
      <c r="T23" s="939">
        <f t="shared" si="3"/>
        <v>34050354751</v>
      </c>
      <c r="U23" s="937"/>
    </row>
    <row r="24" spans="1:25">
      <c r="A24" s="936">
        <v>19</v>
      </c>
      <c r="B24" s="937" t="s">
        <v>505</v>
      </c>
      <c r="C24" s="936">
        <v>10</v>
      </c>
      <c r="D24" s="938">
        <v>1974431900</v>
      </c>
      <c r="E24" s="938">
        <v>312618401</v>
      </c>
      <c r="F24" s="941">
        <v>197443188</v>
      </c>
      <c r="G24" s="938">
        <v>16453599</v>
      </c>
      <c r="H24" s="938">
        <v>16453599</v>
      </c>
      <c r="I24" s="938">
        <v>16453599</v>
      </c>
      <c r="J24" s="938">
        <v>16453599</v>
      </c>
      <c r="K24" s="938">
        <v>16453599</v>
      </c>
      <c r="L24" s="938">
        <v>16453599</v>
      </c>
      <c r="M24" s="938">
        <v>16453599</v>
      </c>
      <c r="N24" s="938">
        <v>16453599</v>
      </c>
      <c r="O24" s="938">
        <v>16453599</v>
      </c>
      <c r="P24" s="939">
        <v>16453599</v>
      </c>
      <c r="Q24" s="939">
        <v>16453599</v>
      </c>
      <c r="R24" s="939">
        <v>16453599</v>
      </c>
      <c r="S24" s="939">
        <f t="shared" si="2"/>
        <v>197443188</v>
      </c>
      <c r="T24" s="939">
        <f t="shared" si="3"/>
        <v>115175213</v>
      </c>
      <c r="U24" s="937"/>
    </row>
    <row r="25" spans="1:25">
      <c r="A25" s="936">
        <v>20</v>
      </c>
      <c r="B25" s="937" t="s">
        <v>963</v>
      </c>
      <c r="C25" s="936">
        <v>7</v>
      </c>
      <c r="D25" s="938">
        <v>282361000</v>
      </c>
      <c r="E25" s="938">
        <v>124373303</v>
      </c>
      <c r="F25" s="941">
        <v>40337280</v>
      </c>
      <c r="G25" s="938">
        <v>3361440</v>
      </c>
      <c r="H25" s="938">
        <v>3361440</v>
      </c>
      <c r="I25" s="938">
        <v>3361440</v>
      </c>
      <c r="J25" s="938">
        <v>3361440</v>
      </c>
      <c r="K25" s="938">
        <v>3361440</v>
      </c>
      <c r="L25" s="938">
        <v>3361440</v>
      </c>
      <c r="M25" s="938">
        <v>3361440</v>
      </c>
      <c r="N25" s="938">
        <v>3361440</v>
      </c>
      <c r="O25" s="938">
        <v>3361440</v>
      </c>
      <c r="P25" s="939">
        <v>3361440</v>
      </c>
      <c r="Q25" s="939">
        <v>3361440</v>
      </c>
      <c r="R25" s="939">
        <v>3361440</v>
      </c>
      <c r="S25" s="939">
        <f t="shared" si="2"/>
        <v>40337280</v>
      </c>
      <c r="T25" s="939">
        <f t="shared" si="3"/>
        <v>84036023</v>
      </c>
      <c r="U25" s="937"/>
    </row>
    <row r="26" spans="1:25" s="947" customFormat="1">
      <c r="A26" s="942">
        <v>21</v>
      </c>
      <c r="B26" s="943" t="s">
        <v>776</v>
      </c>
      <c r="C26" s="942">
        <v>10</v>
      </c>
      <c r="D26" s="944">
        <v>90500000000</v>
      </c>
      <c r="E26" s="944">
        <f>D26</f>
        <v>90500000000</v>
      </c>
      <c r="F26" s="944">
        <v>0</v>
      </c>
      <c r="G26" s="944"/>
      <c r="H26" s="944"/>
      <c r="I26" s="945"/>
      <c r="J26" s="945"/>
      <c r="K26" s="945"/>
      <c r="L26" s="945"/>
      <c r="M26" s="945"/>
      <c r="N26" s="945"/>
      <c r="O26" s="945"/>
      <c r="P26" s="945">
        <f>$D$26/$C$26/12</f>
        <v>754166666.66666663</v>
      </c>
      <c r="Q26" s="945">
        <f>$D$26/$C$26/12</f>
        <v>754166666.66666663</v>
      </c>
      <c r="R26" s="945">
        <f>$D$26/$C$26/12</f>
        <v>754166666.66666663</v>
      </c>
      <c r="S26" s="946">
        <f t="shared" si="2"/>
        <v>2262500000</v>
      </c>
      <c r="T26" s="946">
        <f t="shared" si="3"/>
        <v>88237500000</v>
      </c>
      <c r="U26" s="942" t="s">
        <v>1401</v>
      </c>
    </row>
    <row r="27" spans="1:25" s="947" customFormat="1">
      <c r="A27" s="942">
        <v>22</v>
      </c>
      <c r="B27" s="943" t="s">
        <v>1423</v>
      </c>
      <c r="C27" s="942">
        <v>4</v>
      </c>
      <c r="D27" s="944">
        <v>43311000000</v>
      </c>
      <c r="E27" s="944">
        <f>D27</f>
        <v>43311000000</v>
      </c>
      <c r="F27" s="944">
        <v>0</v>
      </c>
      <c r="G27" s="944"/>
      <c r="H27" s="944"/>
      <c r="I27" s="944">
        <f t="shared" ref="I27:R27" si="5">$D$27/$C$27/12</f>
        <v>902312500</v>
      </c>
      <c r="J27" s="944">
        <f t="shared" si="5"/>
        <v>902312500</v>
      </c>
      <c r="K27" s="944">
        <f t="shared" si="5"/>
        <v>902312500</v>
      </c>
      <c r="L27" s="944">
        <f t="shared" si="5"/>
        <v>902312500</v>
      </c>
      <c r="M27" s="944">
        <f t="shared" si="5"/>
        <v>902312500</v>
      </c>
      <c r="N27" s="944">
        <f t="shared" si="5"/>
        <v>902312500</v>
      </c>
      <c r="O27" s="944">
        <f t="shared" si="5"/>
        <v>902312500</v>
      </c>
      <c r="P27" s="944">
        <f t="shared" si="5"/>
        <v>902312500</v>
      </c>
      <c r="Q27" s="944">
        <f t="shared" si="5"/>
        <v>902312500</v>
      </c>
      <c r="R27" s="944">
        <f t="shared" si="5"/>
        <v>902312500</v>
      </c>
      <c r="S27" s="946">
        <f t="shared" si="2"/>
        <v>9023125000</v>
      </c>
      <c r="T27" s="946">
        <f t="shared" si="3"/>
        <v>34287875000</v>
      </c>
      <c r="U27" s="942"/>
    </row>
    <row r="28" spans="1:25" s="934" customFormat="1" ht="14.4">
      <c r="A28" s="933">
        <v>2.2000000000000002</v>
      </c>
      <c r="B28" s="933" t="s">
        <v>964</v>
      </c>
      <c r="C28" s="948"/>
      <c r="D28" s="949">
        <f>SUM(D29:D41)</f>
        <v>4680507882</v>
      </c>
      <c r="E28" s="949">
        <f t="shared" ref="E28:T28" si="6">SUM(E29:E41)</f>
        <v>1129875162.25</v>
      </c>
      <c r="F28" s="949">
        <f>SUM(F29:F41)</f>
        <v>369045176.75793648</v>
      </c>
      <c r="G28" s="949">
        <f t="shared" si="6"/>
        <v>29088582.25</v>
      </c>
      <c r="H28" s="949">
        <f t="shared" si="6"/>
        <v>29088582.25</v>
      </c>
      <c r="I28" s="949">
        <f t="shared" si="6"/>
        <v>29088582.25</v>
      </c>
      <c r="J28" s="949">
        <f t="shared" si="6"/>
        <v>29088582.25</v>
      </c>
      <c r="K28" s="949">
        <f t="shared" si="6"/>
        <v>29088582.25</v>
      </c>
      <c r="L28" s="949">
        <f t="shared" si="6"/>
        <v>29088582.25</v>
      </c>
      <c r="M28" s="949">
        <f t="shared" si="6"/>
        <v>29088582.25</v>
      </c>
      <c r="N28" s="949">
        <f t="shared" si="6"/>
        <v>29088582.25</v>
      </c>
      <c r="O28" s="949">
        <f t="shared" si="6"/>
        <v>29088582.25</v>
      </c>
      <c r="P28" s="950">
        <f t="shared" si="6"/>
        <v>29088582.25</v>
      </c>
      <c r="Q28" s="950">
        <f t="shared" si="6"/>
        <v>29088582.25</v>
      </c>
      <c r="R28" s="950">
        <f t="shared" si="6"/>
        <v>14878582.25</v>
      </c>
      <c r="S28" s="950">
        <f t="shared" si="6"/>
        <v>334852987</v>
      </c>
      <c r="T28" s="950">
        <f t="shared" si="6"/>
        <v>795022175.25</v>
      </c>
      <c r="U28" s="933"/>
      <c r="W28" s="935"/>
    </row>
    <row r="29" spans="1:25">
      <c r="A29" s="936">
        <v>1</v>
      </c>
      <c r="B29" s="937" t="s">
        <v>777</v>
      </c>
      <c r="C29" s="936">
        <v>7</v>
      </c>
      <c r="D29" s="938">
        <v>982890000</v>
      </c>
      <c r="E29" s="938">
        <v>0</v>
      </c>
      <c r="F29" s="938">
        <v>0</v>
      </c>
      <c r="G29" s="938"/>
      <c r="H29" s="938"/>
      <c r="I29" s="938"/>
      <c r="J29" s="938"/>
      <c r="K29" s="938"/>
      <c r="L29" s="938"/>
      <c r="M29" s="938"/>
      <c r="N29" s="938"/>
      <c r="O29" s="938"/>
      <c r="P29" s="939"/>
      <c r="Q29" s="939"/>
      <c r="R29" s="939"/>
      <c r="S29" s="939">
        <f t="shared" si="2"/>
        <v>0</v>
      </c>
      <c r="T29" s="939">
        <f t="shared" ref="T29:T41" si="7">E29-S29</f>
        <v>0</v>
      </c>
      <c r="U29" s="937"/>
    </row>
    <row r="30" spans="1:25">
      <c r="A30" s="936">
        <v>2</v>
      </c>
      <c r="B30" s="937" t="s">
        <v>778</v>
      </c>
      <c r="C30" s="936">
        <v>7</v>
      </c>
      <c r="D30" s="938">
        <v>1019090909</v>
      </c>
      <c r="E30" s="938">
        <v>0</v>
      </c>
      <c r="F30" s="938">
        <f>D30/C30/12*6</f>
        <v>72792207.785714284</v>
      </c>
      <c r="G30" s="938"/>
      <c r="H30" s="938"/>
      <c r="I30" s="938"/>
      <c r="J30" s="938"/>
      <c r="K30" s="938"/>
      <c r="L30" s="938"/>
      <c r="M30" s="938"/>
      <c r="N30" s="938"/>
      <c r="O30" s="938"/>
      <c r="P30" s="939"/>
      <c r="Q30" s="939"/>
      <c r="R30" s="939"/>
      <c r="S30" s="939">
        <f t="shared" si="2"/>
        <v>0</v>
      </c>
      <c r="T30" s="939">
        <f t="shared" si="7"/>
        <v>0</v>
      </c>
      <c r="U30" s="937"/>
      <c r="W30" s="921"/>
      <c r="X30" s="921"/>
      <c r="Y30" s="921"/>
    </row>
    <row r="31" spans="1:25">
      <c r="A31" s="936">
        <v>3</v>
      </c>
      <c r="B31" s="937" t="s">
        <v>427</v>
      </c>
      <c r="C31" s="936">
        <v>5</v>
      </c>
      <c r="D31" s="938">
        <v>68993064</v>
      </c>
      <c r="E31" s="938">
        <v>0</v>
      </c>
      <c r="F31" s="938">
        <v>0</v>
      </c>
      <c r="G31" s="938"/>
      <c r="H31" s="938"/>
      <c r="I31" s="938"/>
      <c r="J31" s="938"/>
      <c r="K31" s="938"/>
      <c r="L31" s="938"/>
      <c r="M31" s="938"/>
      <c r="N31" s="938"/>
      <c r="O31" s="938"/>
      <c r="P31" s="939"/>
      <c r="Q31" s="939"/>
      <c r="R31" s="939"/>
      <c r="S31" s="939">
        <f t="shared" si="2"/>
        <v>0</v>
      </c>
      <c r="T31" s="939">
        <f t="shared" si="7"/>
        <v>0</v>
      </c>
      <c r="U31" s="937"/>
    </row>
    <row r="32" spans="1:25">
      <c r="A32" s="936">
        <v>4</v>
      </c>
      <c r="B32" s="937" t="s">
        <v>779</v>
      </c>
      <c r="C32" s="936">
        <v>3</v>
      </c>
      <c r="D32" s="938">
        <v>47900000</v>
      </c>
      <c r="E32" s="938">
        <v>0</v>
      </c>
      <c r="F32" s="938">
        <v>0</v>
      </c>
      <c r="G32" s="938"/>
      <c r="H32" s="938"/>
      <c r="I32" s="938"/>
      <c r="J32" s="938"/>
      <c r="K32" s="938"/>
      <c r="L32" s="938"/>
      <c r="M32" s="938"/>
      <c r="N32" s="938"/>
      <c r="O32" s="938"/>
      <c r="P32" s="939"/>
      <c r="Q32" s="939"/>
      <c r="R32" s="939"/>
      <c r="S32" s="939">
        <f>SUM(G32:R32)</f>
        <v>0</v>
      </c>
      <c r="T32" s="939">
        <f t="shared" si="7"/>
        <v>0</v>
      </c>
      <c r="U32" s="937"/>
      <c r="Y32" s="921"/>
    </row>
    <row r="33" spans="1:23">
      <c r="A33" s="936">
        <v>5</v>
      </c>
      <c r="B33" s="937" t="s">
        <v>525</v>
      </c>
      <c r="C33" s="936">
        <v>3</v>
      </c>
      <c r="D33" s="938">
        <v>120000000</v>
      </c>
      <c r="E33" s="938">
        <v>0</v>
      </c>
      <c r="F33" s="938">
        <v>0</v>
      </c>
      <c r="G33" s="938"/>
      <c r="H33" s="938"/>
      <c r="I33" s="938"/>
      <c r="J33" s="938"/>
      <c r="K33" s="938"/>
      <c r="L33" s="938"/>
      <c r="M33" s="938"/>
      <c r="N33" s="938"/>
      <c r="O33" s="938"/>
      <c r="P33" s="939"/>
      <c r="Q33" s="939"/>
      <c r="R33" s="939"/>
      <c r="S33" s="939">
        <f t="shared" si="2"/>
        <v>0</v>
      </c>
      <c r="T33" s="939">
        <f t="shared" si="7"/>
        <v>0</v>
      </c>
      <c r="U33" s="937"/>
    </row>
    <row r="34" spans="1:23">
      <c r="A34" s="936">
        <v>6</v>
      </c>
      <c r="B34" s="937" t="s">
        <v>760</v>
      </c>
      <c r="C34" s="936">
        <v>3</v>
      </c>
      <c r="D34" s="938">
        <v>64511000</v>
      </c>
      <c r="E34" s="938">
        <v>0</v>
      </c>
      <c r="F34" s="938">
        <v>0</v>
      </c>
      <c r="G34" s="938"/>
      <c r="H34" s="938"/>
      <c r="I34" s="938"/>
      <c r="J34" s="938"/>
      <c r="K34" s="938"/>
      <c r="L34" s="938"/>
      <c r="M34" s="938"/>
      <c r="N34" s="938"/>
      <c r="O34" s="938"/>
      <c r="P34" s="939"/>
      <c r="Q34" s="939"/>
      <c r="R34" s="939"/>
      <c r="S34" s="939">
        <f t="shared" si="2"/>
        <v>0</v>
      </c>
      <c r="T34" s="939">
        <f t="shared" si="7"/>
        <v>0</v>
      </c>
      <c r="U34" s="937"/>
    </row>
    <row r="35" spans="1:23">
      <c r="A35" s="936">
        <v>7</v>
      </c>
      <c r="B35" s="937" t="s">
        <v>526</v>
      </c>
      <c r="C35" s="936">
        <v>3</v>
      </c>
      <c r="D35" s="938">
        <v>292622000</v>
      </c>
      <c r="E35" s="938">
        <v>0</v>
      </c>
      <c r="F35" s="938">
        <v>0</v>
      </c>
      <c r="G35" s="938"/>
      <c r="H35" s="938"/>
      <c r="I35" s="938"/>
      <c r="J35" s="938"/>
      <c r="K35" s="938"/>
      <c r="L35" s="938"/>
      <c r="M35" s="938"/>
      <c r="N35" s="938"/>
      <c r="O35" s="938"/>
      <c r="P35" s="939"/>
      <c r="Q35" s="939"/>
      <c r="R35" s="939"/>
      <c r="S35" s="939">
        <f t="shared" si="2"/>
        <v>0</v>
      </c>
      <c r="T35" s="939">
        <f t="shared" si="7"/>
        <v>0</v>
      </c>
      <c r="U35" s="937"/>
    </row>
    <row r="36" spans="1:23">
      <c r="A36" s="936">
        <v>8</v>
      </c>
      <c r="B36" s="937" t="s">
        <v>759</v>
      </c>
      <c r="C36" s="936">
        <v>5</v>
      </c>
      <c r="D36" s="938">
        <v>852600000</v>
      </c>
      <c r="E36" s="938">
        <v>156310000</v>
      </c>
      <c r="F36" s="941">
        <f>D36/C36</f>
        <v>170520000</v>
      </c>
      <c r="G36" s="938">
        <v>14210000</v>
      </c>
      <c r="H36" s="938">
        <v>14210000</v>
      </c>
      <c r="I36" s="938">
        <v>14210000</v>
      </c>
      <c r="J36" s="938">
        <v>14210000</v>
      </c>
      <c r="K36" s="938">
        <v>14210000</v>
      </c>
      <c r="L36" s="938">
        <v>14210000</v>
      </c>
      <c r="M36" s="938">
        <v>14210000</v>
      </c>
      <c r="N36" s="938">
        <v>14210000</v>
      </c>
      <c r="O36" s="938">
        <v>14210000</v>
      </c>
      <c r="P36" s="939">
        <v>14210000</v>
      </c>
      <c r="Q36" s="939">
        <v>14210000</v>
      </c>
      <c r="R36" s="939"/>
      <c r="S36" s="939">
        <f t="shared" si="2"/>
        <v>156310000</v>
      </c>
      <c r="T36" s="939">
        <f t="shared" si="7"/>
        <v>0</v>
      </c>
      <c r="U36" s="937"/>
      <c r="W36" s="921"/>
    </row>
    <row r="37" spans="1:23">
      <c r="A37" s="936">
        <v>9</v>
      </c>
      <c r="B37" s="937" t="s">
        <v>965</v>
      </c>
      <c r="C37" s="936">
        <v>3</v>
      </c>
      <c r="D37" s="938">
        <v>83000000</v>
      </c>
      <c r="E37" s="938">
        <v>0</v>
      </c>
      <c r="F37" s="938">
        <f>D37/C37/12*8</f>
        <v>18444444.444444444</v>
      </c>
      <c r="G37" s="938"/>
      <c r="H37" s="938"/>
      <c r="I37" s="938"/>
      <c r="J37" s="938"/>
      <c r="K37" s="938"/>
      <c r="L37" s="938"/>
      <c r="M37" s="938"/>
      <c r="N37" s="938"/>
      <c r="O37" s="938"/>
      <c r="P37" s="939"/>
      <c r="Q37" s="939"/>
      <c r="R37" s="939"/>
      <c r="S37" s="939">
        <f t="shared" si="2"/>
        <v>0</v>
      </c>
      <c r="T37" s="939">
        <f t="shared" si="7"/>
        <v>0</v>
      </c>
      <c r="U37" s="937"/>
    </row>
    <row r="38" spans="1:23">
      <c r="A38" s="951">
        <v>10</v>
      </c>
      <c r="B38" s="937" t="s">
        <v>1290</v>
      </c>
      <c r="C38" s="951">
        <v>3</v>
      </c>
      <c r="D38" s="952">
        <v>88700000</v>
      </c>
      <c r="E38" s="952">
        <v>0</v>
      </c>
      <c r="F38" s="938">
        <f>D38/C38/12*11</f>
        <v>27102777.77777778</v>
      </c>
      <c r="G38" s="952"/>
      <c r="H38" s="952"/>
      <c r="I38" s="952"/>
      <c r="J38" s="952"/>
      <c r="K38" s="952"/>
      <c r="L38" s="952"/>
      <c r="M38" s="952"/>
      <c r="N38" s="952"/>
      <c r="O38" s="952"/>
      <c r="P38" s="953"/>
      <c r="Q38" s="953"/>
      <c r="R38" s="953"/>
      <c r="S38" s="939">
        <f t="shared" si="2"/>
        <v>0</v>
      </c>
      <c r="T38" s="939">
        <f t="shared" si="7"/>
        <v>0</v>
      </c>
      <c r="U38" s="937"/>
    </row>
    <row r="39" spans="1:23">
      <c r="A39" s="951">
        <v>11</v>
      </c>
      <c r="B39" s="954" t="s">
        <v>1399</v>
      </c>
      <c r="C39" s="951">
        <v>3</v>
      </c>
      <c r="D39" s="952">
        <v>90000000</v>
      </c>
      <c r="E39" s="952">
        <v>55000000</v>
      </c>
      <c r="F39" s="955">
        <f>D39/C39</f>
        <v>30000000</v>
      </c>
      <c r="G39" s="952">
        <v>2500000</v>
      </c>
      <c r="H39" s="952">
        <v>2500000</v>
      </c>
      <c r="I39" s="952">
        <v>2500000</v>
      </c>
      <c r="J39" s="952">
        <v>2500000</v>
      </c>
      <c r="K39" s="952">
        <v>2500000</v>
      </c>
      <c r="L39" s="952">
        <v>2500000</v>
      </c>
      <c r="M39" s="952">
        <v>2500000</v>
      </c>
      <c r="N39" s="952">
        <v>2500000</v>
      </c>
      <c r="O39" s="952">
        <v>2500000</v>
      </c>
      <c r="P39" s="953">
        <v>2500000</v>
      </c>
      <c r="Q39" s="953">
        <v>2500000</v>
      </c>
      <c r="R39" s="953">
        <v>2500000</v>
      </c>
      <c r="S39" s="939">
        <f t="shared" si="2"/>
        <v>30000000</v>
      </c>
      <c r="T39" s="939">
        <f t="shared" si="7"/>
        <v>25000000</v>
      </c>
      <c r="U39" s="937"/>
    </row>
    <row r="40" spans="1:23">
      <c r="A40" s="951">
        <v>12</v>
      </c>
      <c r="B40" s="954" t="s">
        <v>1400</v>
      </c>
      <c r="C40" s="951">
        <v>3</v>
      </c>
      <c r="D40" s="952">
        <v>52200000</v>
      </c>
      <c r="E40" s="952">
        <v>33350000</v>
      </c>
      <c r="F40" s="955">
        <f>1450000*12</f>
        <v>17400000</v>
      </c>
      <c r="G40" s="955">
        <v>1450000</v>
      </c>
      <c r="H40" s="955">
        <v>1450000</v>
      </c>
      <c r="I40" s="955">
        <v>1450000</v>
      </c>
      <c r="J40" s="955">
        <v>1450000</v>
      </c>
      <c r="K40" s="955">
        <v>1450000</v>
      </c>
      <c r="L40" s="955">
        <v>1450000</v>
      </c>
      <c r="M40" s="955">
        <v>1450000</v>
      </c>
      <c r="N40" s="955">
        <v>1450000</v>
      </c>
      <c r="O40" s="955">
        <v>1450000</v>
      </c>
      <c r="P40" s="955">
        <v>1450000</v>
      </c>
      <c r="Q40" s="955">
        <v>1450000</v>
      </c>
      <c r="R40" s="955">
        <v>1450000</v>
      </c>
      <c r="S40" s="939">
        <f t="shared" si="2"/>
        <v>17400000</v>
      </c>
      <c r="T40" s="939">
        <f t="shared" si="7"/>
        <v>15950000</v>
      </c>
      <c r="U40" s="937"/>
    </row>
    <row r="41" spans="1:23" s="947" customFormat="1">
      <c r="A41" s="956">
        <v>11</v>
      </c>
      <c r="B41" s="957" t="s">
        <v>1424</v>
      </c>
      <c r="C41" s="956">
        <v>7</v>
      </c>
      <c r="D41" s="958">
        <v>918000909</v>
      </c>
      <c r="E41" s="944">
        <f>D41-F41</f>
        <v>885215162.25</v>
      </c>
      <c r="F41" s="959">
        <f>D41/C41/12*3</f>
        <v>32785746.75</v>
      </c>
      <c r="G41" s="958">
        <f>$D$41/$C$41/12</f>
        <v>10928582.25</v>
      </c>
      <c r="H41" s="958">
        <f t="shared" ref="H41:R41" si="8">$D$41/$C$41/12</f>
        <v>10928582.25</v>
      </c>
      <c r="I41" s="958">
        <f t="shared" si="8"/>
        <v>10928582.25</v>
      </c>
      <c r="J41" s="958">
        <f t="shared" si="8"/>
        <v>10928582.25</v>
      </c>
      <c r="K41" s="958">
        <f t="shared" si="8"/>
        <v>10928582.25</v>
      </c>
      <c r="L41" s="958">
        <f t="shared" si="8"/>
        <v>10928582.25</v>
      </c>
      <c r="M41" s="958">
        <f t="shared" si="8"/>
        <v>10928582.25</v>
      </c>
      <c r="N41" s="958">
        <f t="shared" si="8"/>
        <v>10928582.25</v>
      </c>
      <c r="O41" s="958">
        <f t="shared" si="8"/>
        <v>10928582.25</v>
      </c>
      <c r="P41" s="958">
        <f t="shared" si="8"/>
        <v>10928582.25</v>
      </c>
      <c r="Q41" s="958">
        <f t="shared" si="8"/>
        <v>10928582.25</v>
      </c>
      <c r="R41" s="958">
        <f t="shared" si="8"/>
        <v>10928582.25</v>
      </c>
      <c r="S41" s="960">
        <f t="shared" si="2"/>
        <v>131142987</v>
      </c>
      <c r="T41" s="960">
        <f t="shared" si="7"/>
        <v>754072175.25</v>
      </c>
      <c r="U41" s="942" t="s">
        <v>1425</v>
      </c>
      <c r="W41" s="961"/>
    </row>
    <row r="42" spans="1:23" s="928" customFormat="1">
      <c r="A42" s="923">
        <v>2</v>
      </c>
      <c r="B42" s="923" t="s">
        <v>966</v>
      </c>
      <c r="C42" s="924"/>
      <c r="D42" s="925">
        <f t="shared" ref="D42:T42" si="9">D43+D72+D77+D116+D118</f>
        <v>72442441553</v>
      </c>
      <c r="E42" s="925">
        <f t="shared" si="9"/>
        <v>26743756224.958332</v>
      </c>
      <c r="F42" s="925">
        <f t="shared" si="9"/>
        <v>17297309028.375</v>
      </c>
      <c r="G42" s="925">
        <f t="shared" si="9"/>
        <v>1123770844.5416667</v>
      </c>
      <c r="H42" s="925">
        <f t="shared" si="9"/>
        <v>1124674127.875</v>
      </c>
      <c r="I42" s="925">
        <f t="shared" si="9"/>
        <v>1054480236.2083334</v>
      </c>
      <c r="J42" s="925">
        <f t="shared" si="9"/>
        <v>1030313569.5416666</v>
      </c>
      <c r="K42" s="925">
        <f t="shared" si="9"/>
        <v>1280324603.9583333</v>
      </c>
      <c r="L42" s="925">
        <f t="shared" si="9"/>
        <v>976831757.16666675</v>
      </c>
      <c r="M42" s="925">
        <f t="shared" si="9"/>
        <v>976831757.16666675</v>
      </c>
      <c r="N42" s="925">
        <f t="shared" si="9"/>
        <v>976831757.16666675</v>
      </c>
      <c r="O42" s="925">
        <f t="shared" si="9"/>
        <v>1422665090.5000002</v>
      </c>
      <c r="P42" s="926">
        <f t="shared" si="9"/>
        <v>1672294523.8333337</v>
      </c>
      <c r="Q42" s="926">
        <f t="shared" si="9"/>
        <v>1657127857.166667</v>
      </c>
      <c r="R42" s="926">
        <f t="shared" si="9"/>
        <v>1657127857.166667</v>
      </c>
      <c r="S42" s="926">
        <f t="shared" si="9"/>
        <v>14953273982.291666</v>
      </c>
      <c r="T42" s="926">
        <f t="shared" si="9"/>
        <v>9265482242.666666</v>
      </c>
      <c r="U42" s="927"/>
    </row>
    <row r="43" spans="1:23" s="934" customFormat="1" ht="14.4">
      <c r="A43" s="929">
        <v>2.1</v>
      </c>
      <c r="B43" s="929" t="s">
        <v>967</v>
      </c>
      <c r="C43" s="930"/>
      <c r="D43" s="932">
        <f>SUM(D51:D71)</f>
        <v>2150874617</v>
      </c>
      <c r="E43" s="932">
        <f>SUM(E51:E71)</f>
        <v>1679116607</v>
      </c>
      <c r="F43" s="932">
        <f>SUM(F44:F71)</f>
        <v>780826018.16666663</v>
      </c>
      <c r="G43" s="932">
        <f t="shared" ref="G43:T43" si="10">SUM(G51:G71)</f>
        <v>58937037.833333321</v>
      </c>
      <c r="H43" s="932">
        <f t="shared" si="10"/>
        <v>59840321.166666664</v>
      </c>
      <c r="I43" s="932">
        <f t="shared" si="10"/>
        <v>75580321.166666657</v>
      </c>
      <c r="J43" s="932">
        <f t="shared" si="10"/>
        <v>75580321.166666657</v>
      </c>
      <c r="K43" s="932">
        <f t="shared" si="10"/>
        <v>76409521.166666657</v>
      </c>
      <c r="L43" s="932">
        <f t="shared" si="10"/>
        <v>77587203</v>
      </c>
      <c r="M43" s="932">
        <f t="shared" si="10"/>
        <v>77587203</v>
      </c>
      <c r="N43" s="932">
        <f t="shared" si="10"/>
        <v>77587203</v>
      </c>
      <c r="O43" s="932">
        <f t="shared" si="10"/>
        <v>77587203</v>
      </c>
      <c r="P43" s="932">
        <f t="shared" si="10"/>
        <v>118883303</v>
      </c>
      <c r="Q43" s="932">
        <f t="shared" si="10"/>
        <v>118883303</v>
      </c>
      <c r="R43" s="932">
        <f t="shared" si="10"/>
        <v>118883303</v>
      </c>
      <c r="S43" s="932">
        <f>SUM(S44:S71)</f>
        <v>1013346243.5</v>
      </c>
      <c r="T43" s="932">
        <f t="shared" si="10"/>
        <v>665770363.5</v>
      </c>
      <c r="U43" s="933"/>
    </row>
    <row r="44" spans="1:23" s="967" customFormat="1">
      <c r="A44" s="962"/>
      <c r="B44" s="963" t="s">
        <v>1464</v>
      </c>
      <c r="C44" s="964">
        <v>12</v>
      </c>
      <c r="D44" s="965">
        <v>33636363</v>
      </c>
      <c r="E44" s="965">
        <v>0</v>
      </c>
      <c r="F44" s="965">
        <v>33636363</v>
      </c>
      <c r="G44" s="965"/>
      <c r="H44" s="965"/>
      <c r="I44" s="965"/>
      <c r="J44" s="965"/>
      <c r="K44" s="965"/>
      <c r="L44" s="965"/>
      <c r="M44" s="965"/>
      <c r="N44" s="965"/>
      <c r="O44" s="965"/>
      <c r="P44" s="965"/>
      <c r="Q44" s="965"/>
      <c r="R44" s="965"/>
      <c r="S44" s="965"/>
      <c r="T44" s="965"/>
      <c r="U44" s="966"/>
    </row>
    <row r="45" spans="1:23" s="967" customFormat="1">
      <c r="A45" s="962"/>
      <c r="B45" s="963" t="s">
        <v>1458</v>
      </c>
      <c r="C45" s="964">
        <v>12</v>
      </c>
      <c r="D45" s="965">
        <v>89553600</v>
      </c>
      <c r="E45" s="965"/>
      <c r="F45" s="965">
        <f>D45/C45*4</f>
        <v>29851200</v>
      </c>
      <c r="G45" s="965"/>
      <c r="H45" s="965"/>
      <c r="I45" s="965"/>
      <c r="J45" s="965"/>
      <c r="K45" s="965"/>
      <c r="L45" s="965"/>
      <c r="M45" s="965"/>
      <c r="N45" s="965"/>
      <c r="O45" s="965"/>
      <c r="P45" s="965"/>
      <c r="Q45" s="965"/>
      <c r="R45" s="965"/>
      <c r="S45" s="965"/>
      <c r="T45" s="965"/>
      <c r="U45" s="966"/>
    </row>
    <row r="46" spans="1:23" s="967" customFormat="1">
      <c r="A46" s="962"/>
      <c r="B46" s="963" t="s">
        <v>1459</v>
      </c>
      <c r="C46" s="964">
        <v>12</v>
      </c>
      <c r="D46" s="965">
        <v>44044200</v>
      </c>
      <c r="E46" s="965"/>
      <c r="F46" s="965">
        <f>D46/C46*9</f>
        <v>33033150</v>
      </c>
      <c r="G46" s="965"/>
      <c r="H46" s="965"/>
      <c r="I46" s="965"/>
      <c r="J46" s="965"/>
      <c r="K46" s="965"/>
      <c r="L46" s="965"/>
      <c r="M46" s="965"/>
      <c r="N46" s="965"/>
      <c r="O46" s="965"/>
      <c r="P46" s="965"/>
      <c r="Q46" s="965"/>
      <c r="R46" s="965"/>
      <c r="S46" s="965"/>
      <c r="T46" s="965"/>
      <c r="U46" s="966"/>
    </row>
    <row r="47" spans="1:23" s="967" customFormat="1">
      <c r="A47" s="962"/>
      <c r="B47" s="963" t="s">
        <v>1460</v>
      </c>
      <c r="C47" s="964">
        <v>12</v>
      </c>
      <c r="D47" s="965">
        <v>77585400</v>
      </c>
      <c r="E47" s="965"/>
      <c r="F47" s="965">
        <f>D47/C47*5</f>
        <v>32327250</v>
      </c>
      <c r="G47" s="965"/>
      <c r="H47" s="965"/>
      <c r="I47" s="965"/>
      <c r="J47" s="965"/>
      <c r="K47" s="965"/>
      <c r="L47" s="965"/>
      <c r="M47" s="965"/>
      <c r="N47" s="965"/>
      <c r="O47" s="965"/>
      <c r="P47" s="965"/>
      <c r="Q47" s="965"/>
      <c r="R47" s="965"/>
      <c r="S47" s="965"/>
      <c r="T47" s="965"/>
      <c r="U47" s="966"/>
    </row>
    <row r="48" spans="1:23" s="967" customFormat="1">
      <c r="A48" s="962"/>
      <c r="B48" s="963" t="s">
        <v>1461</v>
      </c>
      <c r="C48" s="964">
        <v>12</v>
      </c>
      <c r="D48" s="965">
        <v>125904600</v>
      </c>
      <c r="E48" s="965"/>
      <c r="F48" s="965">
        <f>D48/C48*1</f>
        <v>10492050</v>
      </c>
      <c r="G48" s="965"/>
      <c r="H48" s="965"/>
      <c r="I48" s="965"/>
      <c r="J48" s="965"/>
      <c r="K48" s="965"/>
      <c r="L48" s="965"/>
      <c r="M48" s="965"/>
      <c r="N48" s="965"/>
      <c r="O48" s="965"/>
      <c r="P48" s="965"/>
      <c r="Q48" s="965"/>
      <c r="R48" s="965"/>
      <c r="S48" s="965"/>
      <c r="T48" s="965"/>
      <c r="U48" s="966"/>
    </row>
    <row r="49" spans="1:21" s="967" customFormat="1">
      <c r="A49" s="962"/>
      <c r="B49" s="963" t="s">
        <v>1462</v>
      </c>
      <c r="C49" s="964">
        <v>12</v>
      </c>
      <c r="D49" s="965">
        <v>133914600</v>
      </c>
      <c r="E49" s="965"/>
      <c r="F49" s="965">
        <f>D49/C49*9</f>
        <v>100435950</v>
      </c>
      <c r="G49" s="965"/>
      <c r="H49" s="965"/>
      <c r="I49" s="965"/>
      <c r="J49" s="965"/>
      <c r="K49" s="965"/>
      <c r="L49" s="965"/>
      <c r="M49" s="965"/>
      <c r="N49" s="965"/>
      <c r="O49" s="965"/>
      <c r="P49" s="965"/>
      <c r="Q49" s="965"/>
      <c r="R49" s="965"/>
      <c r="S49" s="965"/>
      <c r="T49" s="965"/>
      <c r="U49" s="966"/>
    </row>
    <row r="50" spans="1:21" s="967" customFormat="1">
      <c r="A50" s="962"/>
      <c r="B50" s="963" t="s">
        <v>1463</v>
      </c>
      <c r="C50" s="964">
        <v>12</v>
      </c>
      <c r="D50" s="965">
        <v>166300909</v>
      </c>
      <c r="E50" s="965"/>
      <c r="F50" s="965">
        <f>D50/C50*5</f>
        <v>69292045.416666672</v>
      </c>
      <c r="G50" s="965"/>
      <c r="H50" s="965"/>
      <c r="I50" s="965"/>
      <c r="J50" s="965"/>
      <c r="K50" s="965"/>
      <c r="L50" s="965"/>
      <c r="M50" s="965"/>
      <c r="N50" s="965"/>
      <c r="O50" s="965"/>
      <c r="P50" s="965"/>
      <c r="Q50" s="965"/>
      <c r="R50" s="965"/>
      <c r="S50" s="965"/>
      <c r="T50" s="965"/>
      <c r="U50" s="966"/>
    </row>
    <row r="51" spans="1:21" s="934" customFormat="1" ht="14.4">
      <c r="A51" s="968"/>
      <c r="B51" s="969" t="s">
        <v>1456</v>
      </c>
      <c r="C51" s="970">
        <v>12</v>
      </c>
      <c r="D51" s="971">
        <v>12272727</v>
      </c>
      <c r="E51" s="972"/>
      <c r="F51" s="971">
        <v>12272727</v>
      </c>
      <c r="G51" s="972"/>
      <c r="H51" s="972"/>
      <c r="I51" s="972"/>
      <c r="J51" s="972"/>
      <c r="K51" s="972"/>
      <c r="L51" s="972"/>
      <c r="M51" s="972"/>
      <c r="N51" s="972"/>
      <c r="O51" s="972"/>
      <c r="P51" s="973"/>
      <c r="Q51" s="973"/>
      <c r="R51" s="973"/>
      <c r="S51" s="973"/>
      <c r="T51" s="973"/>
      <c r="U51" s="933"/>
    </row>
    <row r="52" spans="1:21" s="934" customFormat="1" ht="14.4">
      <c r="A52" s="968"/>
      <c r="B52" s="969" t="s">
        <v>1457</v>
      </c>
      <c r="C52" s="970">
        <v>12</v>
      </c>
      <c r="D52" s="971">
        <v>11363636</v>
      </c>
      <c r="E52" s="972"/>
      <c r="F52" s="971">
        <v>11363636</v>
      </c>
      <c r="G52" s="972"/>
      <c r="H52" s="972"/>
      <c r="I52" s="972"/>
      <c r="J52" s="972"/>
      <c r="K52" s="972"/>
      <c r="L52" s="972"/>
      <c r="M52" s="972"/>
      <c r="N52" s="972"/>
      <c r="O52" s="972"/>
      <c r="P52" s="973"/>
      <c r="Q52" s="973"/>
      <c r="R52" s="973"/>
      <c r="S52" s="973"/>
      <c r="T52" s="973"/>
      <c r="U52" s="933"/>
    </row>
    <row r="53" spans="1:21" s="976" customFormat="1">
      <c r="A53" s="970"/>
      <c r="B53" s="969" t="s">
        <v>1376</v>
      </c>
      <c r="C53" s="970">
        <v>12</v>
      </c>
      <c r="D53" s="971">
        <v>89553600</v>
      </c>
      <c r="E53" s="971">
        <v>29851200</v>
      </c>
      <c r="F53" s="971">
        <f>D53/C53*8</f>
        <v>59702400</v>
      </c>
      <c r="G53" s="971">
        <f>$D$53/$C$53</f>
        <v>7462800</v>
      </c>
      <c r="H53" s="971">
        <f>$D$53/$C$53</f>
        <v>7462800</v>
      </c>
      <c r="I53" s="971">
        <f>$D$53/$C$53</f>
        <v>7462800</v>
      </c>
      <c r="J53" s="971">
        <f>$D$53/$C$53</f>
        <v>7462800</v>
      </c>
      <c r="K53" s="971"/>
      <c r="L53" s="971"/>
      <c r="M53" s="971"/>
      <c r="N53" s="971"/>
      <c r="O53" s="971"/>
      <c r="P53" s="971"/>
      <c r="Q53" s="971"/>
      <c r="R53" s="971"/>
      <c r="S53" s="974">
        <f>SUM(G53:R53)</f>
        <v>29851200</v>
      </c>
      <c r="T53" s="939">
        <f>E53-S53</f>
        <v>0</v>
      </c>
      <c r="U53" s="975"/>
    </row>
    <row r="54" spans="1:21" s="976" customFormat="1">
      <c r="A54" s="970"/>
      <c r="B54" s="969" t="s">
        <v>1446</v>
      </c>
      <c r="C54" s="970">
        <v>12</v>
      </c>
      <c r="D54" s="971">
        <v>66438000</v>
      </c>
      <c r="E54" s="971">
        <v>0</v>
      </c>
      <c r="F54" s="971">
        <v>66438000</v>
      </c>
      <c r="G54" s="971"/>
      <c r="H54" s="971"/>
      <c r="I54" s="971"/>
      <c r="J54" s="971"/>
      <c r="K54" s="971"/>
      <c r="L54" s="971"/>
      <c r="M54" s="971"/>
      <c r="N54" s="971"/>
      <c r="O54" s="971"/>
      <c r="P54" s="971"/>
      <c r="Q54" s="971"/>
      <c r="R54" s="971"/>
      <c r="S54" s="974">
        <f t="shared" ref="S54:S71" si="11">SUM(G54:R54)</f>
        <v>0</v>
      </c>
      <c r="T54" s="939">
        <f t="shared" ref="T54:T71" si="12">E54-S54</f>
        <v>0</v>
      </c>
      <c r="U54" s="975"/>
    </row>
    <row r="55" spans="1:21" s="976" customFormat="1">
      <c r="A55" s="970"/>
      <c r="B55" s="969" t="s">
        <v>1377</v>
      </c>
      <c r="C55" s="970">
        <v>12</v>
      </c>
      <c r="D55" s="971">
        <v>44044200</v>
      </c>
      <c r="E55" s="971">
        <v>33033150</v>
      </c>
      <c r="F55" s="971">
        <f>D55/C55*3</f>
        <v>11011050</v>
      </c>
      <c r="G55" s="1063">
        <f>$D$55/$C$55</f>
        <v>3670350</v>
      </c>
      <c r="H55" s="1063">
        <f t="shared" ref="H55:O55" si="13">$D$55/$C$55</f>
        <v>3670350</v>
      </c>
      <c r="I55" s="1063">
        <f t="shared" si="13"/>
        <v>3670350</v>
      </c>
      <c r="J55" s="1063">
        <f t="shared" si="13"/>
        <v>3670350</v>
      </c>
      <c r="K55" s="1063">
        <f t="shared" si="13"/>
        <v>3670350</v>
      </c>
      <c r="L55" s="1063">
        <f t="shared" si="13"/>
        <v>3670350</v>
      </c>
      <c r="M55" s="1063">
        <f t="shared" si="13"/>
        <v>3670350</v>
      </c>
      <c r="N55" s="1063">
        <f t="shared" si="13"/>
        <v>3670350</v>
      </c>
      <c r="O55" s="1063">
        <f t="shared" si="13"/>
        <v>3670350</v>
      </c>
      <c r="P55" s="1063"/>
      <c r="Q55" s="1063"/>
      <c r="R55" s="1063"/>
      <c r="S55" s="974">
        <f t="shared" si="11"/>
        <v>33033150</v>
      </c>
      <c r="T55" s="939">
        <f t="shared" si="12"/>
        <v>0</v>
      </c>
      <c r="U55" s="975"/>
    </row>
    <row r="56" spans="1:21" s="976" customFormat="1">
      <c r="A56" s="970"/>
      <c r="B56" s="969" t="s">
        <v>1378</v>
      </c>
      <c r="C56" s="970">
        <v>12</v>
      </c>
      <c r="D56" s="971">
        <v>86206000</v>
      </c>
      <c r="E56" s="971">
        <v>35919167</v>
      </c>
      <c r="F56" s="971">
        <f>D56/C56*7</f>
        <v>50286833.333333328</v>
      </c>
      <c r="G56" s="971">
        <f>$D$56/$C$56</f>
        <v>7183833.333333333</v>
      </c>
      <c r="H56" s="971">
        <f>$D$56/$C$56</f>
        <v>7183833.333333333</v>
      </c>
      <c r="I56" s="971">
        <f>$D$56/$C$56</f>
        <v>7183833.333333333</v>
      </c>
      <c r="J56" s="971">
        <f>$D$56/$C$56</f>
        <v>7183833.333333333</v>
      </c>
      <c r="K56" s="971">
        <f>$D$56/$C$56</f>
        <v>7183833.333333333</v>
      </c>
      <c r="L56" s="971"/>
      <c r="M56" s="971"/>
      <c r="N56" s="971"/>
      <c r="O56" s="971"/>
      <c r="P56" s="971"/>
      <c r="Q56" s="971"/>
      <c r="R56" s="971"/>
      <c r="S56" s="974">
        <f t="shared" si="11"/>
        <v>35919166.666666664</v>
      </c>
      <c r="T56" s="939">
        <f t="shared" si="12"/>
        <v>0.3333333358168602</v>
      </c>
      <c r="U56" s="975"/>
    </row>
    <row r="57" spans="1:21" s="976" customFormat="1">
      <c r="A57" s="970"/>
      <c r="B57" s="969" t="s">
        <v>1379</v>
      </c>
      <c r="C57" s="970">
        <v>12</v>
      </c>
      <c r="D57" s="971">
        <v>97554600</v>
      </c>
      <c r="E57" s="971">
        <v>8129550</v>
      </c>
      <c r="F57" s="971">
        <f>D57/C57*11</f>
        <v>89425050</v>
      </c>
      <c r="G57" s="971">
        <f>$D$57/$C$57</f>
        <v>8129550</v>
      </c>
      <c r="H57" s="971"/>
      <c r="I57" s="971"/>
      <c r="J57" s="971"/>
      <c r="K57" s="971"/>
      <c r="L57" s="971"/>
      <c r="M57" s="971"/>
      <c r="N57" s="971"/>
      <c r="O57" s="971"/>
      <c r="P57" s="971"/>
      <c r="Q57" s="971"/>
      <c r="R57" s="971"/>
      <c r="S57" s="974">
        <f t="shared" si="11"/>
        <v>8129550</v>
      </c>
      <c r="T57" s="939">
        <f t="shared" si="12"/>
        <v>0</v>
      </c>
      <c r="U57" s="975"/>
    </row>
    <row r="58" spans="1:21" s="976" customFormat="1">
      <c r="A58" s="970"/>
      <c r="B58" s="969" t="s">
        <v>1381</v>
      </c>
      <c r="C58" s="970">
        <v>12</v>
      </c>
      <c r="D58" s="971">
        <v>115014600</v>
      </c>
      <c r="E58" s="971">
        <f>D58-F58</f>
        <v>86260950</v>
      </c>
      <c r="F58" s="971">
        <f>D58/C58*3</f>
        <v>28753650</v>
      </c>
      <c r="G58" s="971">
        <f>$D$58/$C$58</f>
        <v>9584550</v>
      </c>
      <c r="H58" s="971">
        <f t="shared" ref="H58:O58" si="14">$D$58/$C$58</f>
        <v>9584550</v>
      </c>
      <c r="I58" s="971">
        <f t="shared" si="14"/>
        <v>9584550</v>
      </c>
      <c r="J58" s="971">
        <f t="shared" si="14"/>
        <v>9584550</v>
      </c>
      <c r="K58" s="971">
        <f t="shared" si="14"/>
        <v>9584550</v>
      </c>
      <c r="L58" s="971">
        <f t="shared" si="14"/>
        <v>9584550</v>
      </c>
      <c r="M58" s="971">
        <f t="shared" si="14"/>
        <v>9584550</v>
      </c>
      <c r="N58" s="971">
        <f t="shared" si="14"/>
        <v>9584550</v>
      </c>
      <c r="O58" s="971">
        <f t="shared" si="14"/>
        <v>9584550</v>
      </c>
      <c r="P58" s="971"/>
      <c r="Q58" s="971"/>
      <c r="R58" s="971"/>
      <c r="S58" s="974">
        <f t="shared" si="11"/>
        <v>86260950</v>
      </c>
      <c r="T58" s="974">
        <f t="shared" si="12"/>
        <v>0</v>
      </c>
      <c r="U58" s="975"/>
    </row>
    <row r="59" spans="1:21" s="976" customFormat="1">
      <c r="A59" s="970"/>
      <c r="B59" s="969" t="s">
        <v>1380</v>
      </c>
      <c r="C59" s="970">
        <v>12</v>
      </c>
      <c r="D59" s="971">
        <v>142375091</v>
      </c>
      <c r="E59" s="971">
        <v>59322954</v>
      </c>
      <c r="F59" s="971">
        <f>D59/C59*7</f>
        <v>83052136.416666657</v>
      </c>
      <c r="G59" s="1064">
        <f>$D$59/$C$59</f>
        <v>11864590.916666666</v>
      </c>
      <c r="H59" s="1064">
        <f>$D$59/$C$59</f>
        <v>11864590.916666666</v>
      </c>
      <c r="I59" s="1064">
        <f>$D$59/$C$59</f>
        <v>11864590.916666666</v>
      </c>
      <c r="J59" s="1064">
        <f>$D$59/$C$59</f>
        <v>11864590.916666666</v>
      </c>
      <c r="K59" s="1064">
        <f>$D$59/$C$59</f>
        <v>11864590.916666666</v>
      </c>
      <c r="L59" s="1064"/>
      <c r="M59" s="1064"/>
      <c r="N59" s="1064"/>
      <c r="O59" s="1064"/>
      <c r="P59" s="1064"/>
      <c r="Q59" s="1064"/>
      <c r="R59" s="1064"/>
      <c r="S59" s="974">
        <f t="shared" si="11"/>
        <v>59322954.583333328</v>
      </c>
      <c r="T59" s="939">
        <f t="shared" si="12"/>
        <v>-0.5833333283662796</v>
      </c>
      <c r="U59" s="975"/>
    </row>
    <row r="60" spans="1:21" s="976" customFormat="1">
      <c r="A60" s="970"/>
      <c r="B60" s="969" t="s">
        <v>1465</v>
      </c>
      <c r="C60" s="970">
        <v>12</v>
      </c>
      <c r="D60" s="971">
        <v>59452527</v>
      </c>
      <c r="E60" s="971">
        <v>0</v>
      </c>
      <c r="F60" s="971">
        <f>D60</f>
        <v>59452527</v>
      </c>
      <c r="G60" s="1064"/>
      <c r="H60" s="1064"/>
      <c r="I60" s="1064"/>
      <c r="J60" s="1064"/>
      <c r="K60" s="1064"/>
      <c r="L60" s="1064"/>
      <c r="M60" s="1064"/>
      <c r="N60" s="1064"/>
      <c r="O60" s="1064"/>
      <c r="P60" s="1064"/>
      <c r="Q60" s="1064"/>
      <c r="R60" s="1064"/>
      <c r="S60" s="974">
        <f t="shared" si="11"/>
        <v>0</v>
      </c>
      <c r="T60" s="939">
        <f t="shared" si="12"/>
        <v>0</v>
      </c>
      <c r="U60" s="975"/>
    </row>
    <row r="61" spans="1:21" s="947" customFormat="1">
      <c r="A61" s="942"/>
      <c r="B61" s="977" t="s">
        <v>1444</v>
      </c>
      <c r="C61" s="942">
        <v>12</v>
      </c>
      <c r="D61" s="893">
        <v>99504000</v>
      </c>
      <c r="E61" s="893">
        <f>D61</f>
        <v>99504000</v>
      </c>
      <c r="F61" s="944"/>
      <c r="G61" s="944"/>
      <c r="H61" s="944"/>
      <c r="I61" s="944"/>
      <c r="J61" s="944"/>
      <c r="K61" s="944">
        <f>$D$61/$C$61</f>
        <v>8292000</v>
      </c>
      <c r="L61" s="944">
        <f t="shared" ref="L61:R61" si="15">$D$61/$C$61</f>
        <v>8292000</v>
      </c>
      <c r="M61" s="944">
        <f t="shared" si="15"/>
        <v>8292000</v>
      </c>
      <c r="N61" s="944">
        <f t="shared" si="15"/>
        <v>8292000</v>
      </c>
      <c r="O61" s="944">
        <f t="shared" si="15"/>
        <v>8292000</v>
      </c>
      <c r="P61" s="944">
        <f t="shared" si="15"/>
        <v>8292000</v>
      </c>
      <c r="Q61" s="944">
        <f t="shared" si="15"/>
        <v>8292000</v>
      </c>
      <c r="R61" s="944">
        <f t="shared" si="15"/>
        <v>8292000</v>
      </c>
      <c r="S61" s="974">
        <f t="shared" si="11"/>
        <v>66336000</v>
      </c>
      <c r="T61" s="939">
        <f t="shared" si="12"/>
        <v>33168000</v>
      </c>
      <c r="U61" s="943"/>
    </row>
    <row r="62" spans="1:21" s="947" customFormat="1">
      <c r="A62" s="942"/>
      <c r="B62" s="977" t="s">
        <v>1445</v>
      </c>
      <c r="C62" s="942">
        <v>12</v>
      </c>
      <c r="D62" s="893">
        <v>66438000</v>
      </c>
      <c r="E62" s="893">
        <f t="shared" ref="E62:E71" si="16">D62</f>
        <v>66438000</v>
      </c>
      <c r="F62" s="944">
        <v>0</v>
      </c>
      <c r="G62" s="944">
        <f>$D$62/$C$62</f>
        <v>5536500</v>
      </c>
      <c r="H62" s="944">
        <f t="shared" ref="H62:R62" si="17">$D$62/$C$62</f>
        <v>5536500</v>
      </c>
      <c r="I62" s="944">
        <f t="shared" si="17"/>
        <v>5536500</v>
      </c>
      <c r="J62" s="944">
        <f t="shared" si="17"/>
        <v>5536500</v>
      </c>
      <c r="K62" s="944">
        <f t="shared" si="17"/>
        <v>5536500</v>
      </c>
      <c r="L62" s="944">
        <f t="shared" si="17"/>
        <v>5536500</v>
      </c>
      <c r="M62" s="944">
        <f t="shared" si="17"/>
        <v>5536500</v>
      </c>
      <c r="N62" s="944">
        <f t="shared" si="17"/>
        <v>5536500</v>
      </c>
      <c r="O62" s="944">
        <f t="shared" si="17"/>
        <v>5536500</v>
      </c>
      <c r="P62" s="944">
        <f t="shared" si="17"/>
        <v>5536500</v>
      </c>
      <c r="Q62" s="944">
        <f t="shared" si="17"/>
        <v>5536500</v>
      </c>
      <c r="R62" s="944">
        <f t="shared" si="17"/>
        <v>5536500</v>
      </c>
      <c r="S62" s="974">
        <f t="shared" si="11"/>
        <v>66438000</v>
      </c>
      <c r="T62" s="939">
        <f t="shared" si="12"/>
        <v>0</v>
      </c>
      <c r="U62" s="943"/>
    </row>
    <row r="63" spans="1:21" s="947" customFormat="1">
      <c r="A63" s="942"/>
      <c r="B63" s="977" t="s">
        <v>1447</v>
      </c>
      <c r="C63" s="942">
        <v>12</v>
      </c>
      <c r="D63" s="893">
        <v>48938000</v>
      </c>
      <c r="E63" s="893">
        <f t="shared" si="16"/>
        <v>48938000</v>
      </c>
      <c r="F63" s="944"/>
      <c r="G63" s="944"/>
      <c r="H63" s="944"/>
      <c r="I63" s="944"/>
      <c r="J63" s="944"/>
      <c r="K63" s="944"/>
      <c r="L63" s="944"/>
      <c r="M63" s="944"/>
      <c r="N63" s="944"/>
      <c r="O63" s="944"/>
      <c r="P63" s="946">
        <f>$D$63/$C$63</f>
        <v>4078166.6666666665</v>
      </c>
      <c r="Q63" s="946">
        <f>$D$63/$C$63</f>
        <v>4078166.6666666665</v>
      </c>
      <c r="R63" s="946">
        <f>$D$63/$C$63</f>
        <v>4078166.6666666665</v>
      </c>
      <c r="S63" s="974">
        <f t="shared" si="11"/>
        <v>12234500</v>
      </c>
      <c r="T63" s="939">
        <f t="shared" si="12"/>
        <v>36703500</v>
      </c>
      <c r="U63" s="943"/>
    </row>
    <row r="64" spans="1:21" s="947" customFormat="1">
      <c r="A64" s="942"/>
      <c r="B64" s="977" t="s">
        <v>1448</v>
      </c>
      <c r="C64" s="942">
        <v>12</v>
      </c>
      <c r="D64" s="893">
        <v>86206000</v>
      </c>
      <c r="E64" s="893">
        <f t="shared" si="16"/>
        <v>86206000</v>
      </c>
      <c r="F64" s="944"/>
      <c r="G64" s="944"/>
      <c r="H64" s="944"/>
      <c r="I64" s="944"/>
      <c r="J64" s="944"/>
      <c r="K64" s="944"/>
      <c r="L64" s="944">
        <f>$D$64/$C$64</f>
        <v>7183833.333333333</v>
      </c>
      <c r="M64" s="944">
        <f t="shared" ref="M64:R64" si="18">$D$64/$C$64</f>
        <v>7183833.333333333</v>
      </c>
      <c r="N64" s="944">
        <f t="shared" si="18"/>
        <v>7183833.333333333</v>
      </c>
      <c r="O64" s="944">
        <f t="shared" si="18"/>
        <v>7183833.333333333</v>
      </c>
      <c r="P64" s="944">
        <f t="shared" si="18"/>
        <v>7183833.333333333</v>
      </c>
      <c r="Q64" s="944">
        <f t="shared" si="18"/>
        <v>7183833.333333333</v>
      </c>
      <c r="R64" s="944">
        <f t="shared" si="18"/>
        <v>7183833.333333333</v>
      </c>
      <c r="S64" s="974">
        <f t="shared" si="11"/>
        <v>50286833.333333336</v>
      </c>
      <c r="T64" s="939">
        <f t="shared" si="12"/>
        <v>35919166.666666664</v>
      </c>
      <c r="U64" s="943"/>
    </row>
    <row r="65" spans="1:21" s="947" customFormat="1">
      <c r="A65" s="942"/>
      <c r="B65" s="977" t="s">
        <v>1449</v>
      </c>
      <c r="C65" s="942">
        <v>12</v>
      </c>
      <c r="D65" s="893">
        <v>108394000</v>
      </c>
      <c r="E65" s="893">
        <f t="shared" si="16"/>
        <v>108394000</v>
      </c>
      <c r="F65" s="944"/>
      <c r="G65" s="944"/>
      <c r="H65" s="944">
        <f>$D$65/$C$65</f>
        <v>9032833.333333334</v>
      </c>
      <c r="I65" s="944">
        <f t="shared" ref="I65:R65" si="19">$D$65/$C$65</f>
        <v>9032833.333333334</v>
      </c>
      <c r="J65" s="944">
        <f t="shared" si="19"/>
        <v>9032833.333333334</v>
      </c>
      <c r="K65" s="944">
        <f t="shared" si="19"/>
        <v>9032833.333333334</v>
      </c>
      <c r="L65" s="944">
        <f t="shared" si="19"/>
        <v>9032833.333333334</v>
      </c>
      <c r="M65" s="944">
        <f t="shared" si="19"/>
        <v>9032833.333333334</v>
      </c>
      <c r="N65" s="944">
        <f t="shared" si="19"/>
        <v>9032833.333333334</v>
      </c>
      <c r="O65" s="944">
        <f t="shared" si="19"/>
        <v>9032833.333333334</v>
      </c>
      <c r="P65" s="944">
        <f t="shared" si="19"/>
        <v>9032833.333333334</v>
      </c>
      <c r="Q65" s="944">
        <f t="shared" si="19"/>
        <v>9032833.333333334</v>
      </c>
      <c r="R65" s="944">
        <f t="shared" si="19"/>
        <v>9032833.333333334</v>
      </c>
      <c r="S65" s="974">
        <f t="shared" si="11"/>
        <v>99361166.666666657</v>
      </c>
      <c r="T65" s="939">
        <f t="shared" si="12"/>
        <v>9032833.3333333433</v>
      </c>
      <c r="U65" s="943"/>
    </row>
    <row r="66" spans="1:21" s="947" customFormat="1">
      <c r="A66" s="942"/>
      <c r="B66" s="977" t="s">
        <v>1450</v>
      </c>
      <c r="C66" s="942">
        <v>12</v>
      </c>
      <c r="D66" s="893">
        <v>127794000</v>
      </c>
      <c r="E66" s="893">
        <f t="shared" si="16"/>
        <v>127794000</v>
      </c>
      <c r="F66" s="944"/>
      <c r="G66" s="944"/>
      <c r="H66" s="944"/>
      <c r="I66" s="944"/>
      <c r="J66" s="944"/>
      <c r="K66" s="944"/>
      <c r="L66" s="944"/>
      <c r="M66" s="944"/>
      <c r="N66" s="944"/>
      <c r="O66" s="944"/>
      <c r="P66" s="946">
        <f>$D$66/$C$66</f>
        <v>10649500</v>
      </c>
      <c r="Q66" s="946">
        <f>$D$66/$C$66</f>
        <v>10649500</v>
      </c>
      <c r="R66" s="946">
        <f>$D$66/$C$66</f>
        <v>10649500</v>
      </c>
      <c r="S66" s="974">
        <f t="shared" si="11"/>
        <v>31948500</v>
      </c>
      <c r="T66" s="939">
        <f t="shared" si="12"/>
        <v>95845500</v>
      </c>
      <c r="U66" s="943"/>
    </row>
    <row r="67" spans="1:21" s="947" customFormat="1">
      <c r="A67" s="942"/>
      <c r="B67" s="977" t="s">
        <v>1451</v>
      </c>
      <c r="C67" s="942">
        <v>12</v>
      </c>
      <c r="D67" s="893">
        <v>156507273</v>
      </c>
      <c r="E67" s="893">
        <f t="shared" si="16"/>
        <v>156507273</v>
      </c>
      <c r="F67" s="944"/>
      <c r="G67" s="944"/>
      <c r="H67" s="944"/>
      <c r="I67" s="944"/>
      <c r="J67" s="944"/>
      <c r="K67" s="944"/>
      <c r="L67" s="944">
        <f>$D$67/$C$67</f>
        <v>13042272.75</v>
      </c>
      <c r="M67" s="944">
        <f t="shared" ref="M67:R67" si="20">$D$67/$C$67</f>
        <v>13042272.75</v>
      </c>
      <c r="N67" s="944">
        <f t="shared" si="20"/>
        <v>13042272.75</v>
      </c>
      <c r="O67" s="944">
        <f t="shared" si="20"/>
        <v>13042272.75</v>
      </c>
      <c r="P67" s="944">
        <f t="shared" si="20"/>
        <v>13042272.75</v>
      </c>
      <c r="Q67" s="944">
        <f t="shared" si="20"/>
        <v>13042272.75</v>
      </c>
      <c r="R67" s="944">
        <f t="shared" si="20"/>
        <v>13042272.75</v>
      </c>
      <c r="S67" s="974">
        <f t="shared" si="11"/>
        <v>91295909.25</v>
      </c>
      <c r="T67" s="939">
        <f t="shared" si="12"/>
        <v>65211363.75</v>
      </c>
      <c r="U67" s="943"/>
    </row>
    <row r="68" spans="1:21" s="947" customFormat="1">
      <c r="A68" s="942"/>
      <c r="B68" s="977" t="s">
        <v>1452</v>
      </c>
      <c r="C68" s="942">
        <v>12</v>
      </c>
      <c r="D68" s="893">
        <v>48027818</v>
      </c>
      <c r="E68" s="893">
        <f t="shared" si="16"/>
        <v>48027818</v>
      </c>
      <c r="F68" s="944"/>
      <c r="G68" s="944">
        <f>$D$68/$C$68</f>
        <v>4002318.1666666665</v>
      </c>
      <c r="H68" s="944">
        <f t="shared" ref="H68:R68" si="21">$D$68/$C$68</f>
        <v>4002318.1666666665</v>
      </c>
      <c r="I68" s="944">
        <f t="shared" si="21"/>
        <v>4002318.1666666665</v>
      </c>
      <c r="J68" s="944">
        <f t="shared" si="21"/>
        <v>4002318.1666666665</v>
      </c>
      <c r="K68" s="944">
        <f t="shared" si="21"/>
        <v>4002318.1666666665</v>
      </c>
      <c r="L68" s="944">
        <f t="shared" si="21"/>
        <v>4002318.1666666665</v>
      </c>
      <c r="M68" s="944">
        <f t="shared" si="21"/>
        <v>4002318.1666666665</v>
      </c>
      <c r="N68" s="944">
        <f t="shared" si="21"/>
        <v>4002318.1666666665</v>
      </c>
      <c r="O68" s="944">
        <f t="shared" si="21"/>
        <v>4002318.1666666665</v>
      </c>
      <c r="P68" s="944">
        <f t="shared" si="21"/>
        <v>4002318.1666666665</v>
      </c>
      <c r="Q68" s="944">
        <f t="shared" si="21"/>
        <v>4002318.1666666665</v>
      </c>
      <c r="R68" s="944">
        <f t="shared" si="21"/>
        <v>4002318.1666666665</v>
      </c>
      <c r="S68" s="974">
        <f t="shared" si="11"/>
        <v>48027817.999999993</v>
      </c>
      <c r="T68" s="939">
        <f t="shared" si="12"/>
        <v>0</v>
      </c>
      <c r="U68" s="943"/>
    </row>
    <row r="69" spans="1:21" s="947" customFormat="1">
      <c r="A69" s="942"/>
      <c r="B69" s="977" t="s">
        <v>1453</v>
      </c>
      <c r="C69" s="942">
        <v>12</v>
      </c>
      <c r="D69" s="893">
        <v>18030545</v>
      </c>
      <c r="E69" s="893">
        <f t="shared" si="16"/>
        <v>18030545</v>
      </c>
      <c r="F69" s="944"/>
      <c r="G69" s="944">
        <f>$D$69/$C$69</f>
        <v>1502545.4166666667</v>
      </c>
      <c r="H69" s="944">
        <f t="shared" ref="H69:R69" si="22">$D$69/$C$69</f>
        <v>1502545.4166666667</v>
      </c>
      <c r="I69" s="944">
        <f t="shared" si="22"/>
        <v>1502545.4166666667</v>
      </c>
      <c r="J69" s="944">
        <f t="shared" si="22"/>
        <v>1502545.4166666667</v>
      </c>
      <c r="K69" s="944">
        <f t="shared" si="22"/>
        <v>1502545.4166666667</v>
      </c>
      <c r="L69" s="944">
        <f t="shared" si="22"/>
        <v>1502545.4166666667</v>
      </c>
      <c r="M69" s="944">
        <f t="shared" si="22"/>
        <v>1502545.4166666667</v>
      </c>
      <c r="N69" s="944">
        <f t="shared" si="22"/>
        <v>1502545.4166666667</v>
      </c>
      <c r="O69" s="944">
        <f t="shared" si="22"/>
        <v>1502545.4166666667</v>
      </c>
      <c r="P69" s="944">
        <f t="shared" si="22"/>
        <v>1502545.4166666667</v>
      </c>
      <c r="Q69" s="944">
        <f t="shared" si="22"/>
        <v>1502545.4166666667</v>
      </c>
      <c r="R69" s="944">
        <f t="shared" si="22"/>
        <v>1502545.4166666667</v>
      </c>
      <c r="S69" s="974">
        <f t="shared" si="11"/>
        <v>18030544.999999996</v>
      </c>
      <c r="T69" s="939">
        <f t="shared" si="12"/>
        <v>0</v>
      </c>
      <c r="U69" s="943"/>
    </row>
    <row r="70" spans="1:21" s="947" customFormat="1">
      <c r="A70" s="942"/>
      <c r="B70" s="977" t="s">
        <v>1454</v>
      </c>
      <c r="C70" s="942">
        <v>12</v>
      </c>
      <c r="D70" s="893">
        <v>477880000</v>
      </c>
      <c r="E70" s="893">
        <f t="shared" si="16"/>
        <v>477880000</v>
      </c>
      <c r="F70" s="944"/>
      <c r="G70" s="944"/>
      <c r="H70" s="944"/>
      <c r="I70" s="944"/>
      <c r="J70" s="944"/>
      <c r="K70" s="944"/>
      <c r="L70" s="944"/>
      <c r="M70" s="944"/>
      <c r="N70" s="944"/>
      <c r="O70" s="944"/>
      <c r="P70" s="944">
        <f>$D$70/$C$70</f>
        <v>39823333.333333336</v>
      </c>
      <c r="Q70" s="944">
        <f>$D$70/$C$70</f>
        <v>39823333.333333336</v>
      </c>
      <c r="R70" s="944">
        <f>$D$70/$C$70</f>
        <v>39823333.333333336</v>
      </c>
      <c r="S70" s="974">
        <f t="shared" si="11"/>
        <v>119470000</v>
      </c>
      <c r="T70" s="939">
        <f t="shared" si="12"/>
        <v>358410000</v>
      </c>
      <c r="U70" s="943"/>
    </row>
    <row r="71" spans="1:21" s="947" customFormat="1">
      <c r="A71" s="942"/>
      <c r="B71" s="977" t="s">
        <v>1455</v>
      </c>
      <c r="C71" s="942">
        <v>12</v>
      </c>
      <c r="D71" s="893">
        <v>188880000</v>
      </c>
      <c r="E71" s="893">
        <f t="shared" si="16"/>
        <v>188880000</v>
      </c>
      <c r="F71" s="944"/>
      <c r="G71" s="944"/>
      <c r="H71" s="944"/>
      <c r="I71" s="944">
        <f t="shared" ref="I71:R71" si="23">$D$71/$C$71</f>
        <v>15740000</v>
      </c>
      <c r="J71" s="944">
        <f t="shared" si="23"/>
        <v>15740000</v>
      </c>
      <c r="K71" s="944">
        <f t="shared" si="23"/>
        <v>15740000</v>
      </c>
      <c r="L71" s="944">
        <f t="shared" si="23"/>
        <v>15740000</v>
      </c>
      <c r="M71" s="944">
        <f t="shared" si="23"/>
        <v>15740000</v>
      </c>
      <c r="N71" s="944">
        <f t="shared" si="23"/>
        <v>15740000</v>
      </c>
      <c r="O71" s="944">
        <f t="shared" si="23"/>
        <v>15740000</v>
      </c>
      <c r="P71" s="944">
        <f t="shared" si="23"/>
        <v>15740000</v>
      </c>
      <c r="Q71" s="944">
        <f t="shared" si="23"/>
        <v>15740000</v>
      </c>
      <c r="R71" s="944">
        <f t="shared" si="23"/>
        <v>15740000</v>
      </c>
      <c r="S71" s="974">
        <f t="shared" si="11"/>
        <v>157400000</v>
      </c>
      <c r="T71" s="939">
        <f t="shared" si="12"/>
        <v>31480000</v>
      </c>
      <c r="U71" s="943"/>
    </row>
    <row r="72" spans="1:21" s="934" customFormat="1" ht="14.4">
      <c r="A72" s="933">
        <v>2.2000000000000002</v>
      </c>
      <c r="B72" s="933" t="s">
        <v>968</v>
      </c>
      <c r="C72" s="948"/>
      <c r="D72" s="949">
        <f>SUM(D73:D76)</f>
        <v>3723000000</v>
      </c>
      <c r="E72" s="949">
        <f t="shared" ref="E72:R72" si="24">SUM(E73:E76)</f>
        <v>1611333333.3333335</v>
      </c>
      <c r="F72" s="949">
        <f>SUM(F73:F76)</f>
        <v>1053750000</v>
      </c>
      <c r="G72" s="949">
        <f t="shared" si="24"/>
        <v>68333333.333333328</v>
      </c>
      <c r="H72" s="949">
        <f t="shared" si="24"/>
        <v>68333333.333333328</v>
      </c>
      <c r="I72" s="949">
        <f t="shared" si="24"/>
        <v>68333333.333333328</v>
      </c>
      <c r="J72" s="949">
        <f t="shared" si="24"/>
        <v>68333333.333333328</v>
      </c>
      <c r="K72" s="949">
        <f t="shared" si="24"/>
        <v>68333333.333333328</v>
      </c>
      <c r="L72" s="949">
        <f t="shared" si="24"/>
        <v>68333333.333333328</v>
      </c>
      <c r="M72" s="949">
        <f t="shared" si="24"/>
        <v>68333333.333333328</v>
      </c>
      <c r="N72" s="949">
        <f t="shared" si="24"/>
        <v>68333333.333333328</v>
      </c>
      <c r="O72" s="949">
        <f t="shared" si="24"/>
        <v>68333333.333333328</v>
      </c>
      <c r="P72" s="950">
        <f t="shared" si="24"/>
        <v>68333333.333333328</v>
      </c>
      <c r="Q72" s="950">
        <f t="shared" si="24"/>
        <v>77333333.333333328</v>
      </c>
      <c r="R72" s="950">
        <f t="shared" si="24"/>
        <v>77333333.333333328</v>
      </c>
      <c r="S72" s="950">
        <f>SUM(S73:S76)</f>
        <v>838000000</v>
      </c>
      <c r="T72" s="950">
        <f>SUM(T73:T76)</f>
        <v>773333333.33333337</v>
      </c>
      <c r="U72" s="933"/>
    </row>
    <row r="73" spans="1:21" s="984" customFormat="1">
      <c r="A73" s="978">
        <v>1</v>
      </c>
      <c r="B73" s="979" t="s">
        <v>1466</v>
      </c>
      <c r="C73" s="978">
        <v>12</v>
      </c>
      <c r="D73" s="980">
        <v>1072000000</v>
      </c>
      <c r="E73" s="980">
        <v>0</v>
      </c>
      <c r="F73" s="981">
        <f>D73/C73</f>
        <v>89333333.333333328</v>
      </c>
      <c r="G73" s="982"/>
      <c r="H73" s="982"/>
      <c r="I73" s="982"/>
      <c r="J73" s="982"/>
      <c r="K73" s="982"/>
      <c r="L73" s="982"/>
      <c r="M73" s="982"/>
      <c r="N73" s="982"/>
      <c r="O73" s="982"/>
      <c r="P73" s="982"/>
      <c r="Q73" s="982"/>
      <c r="R73" s="982"/>
      <c r="S73" s="983">
        <f>SUM(G73:R73)</f>
        <v>0</v>
      </c>
      <c r="T73" s="983">
        <f>E73-S73</f>
        <v>0</v>
      </c>
      <c r="U73" s="979"/>
    </row>
    <row r="74" spans="1:21" s="984" customFormat="1">
      <c r="A74" s="978">
        <v>2</v>
      </c>
      <c r="B74" s="979" t="s">
        <v>1332</v>
      </c>
      <c r="C74" s="978">
        <v>12</v>
      </c>
      <c r="D74" s="980">
        <v>903000000</v>
      </c>
      <c r="E74" s="980">
        <v>0</v>
      </c>
      <c r="F74" s="981">
        <f>D74/C74*11</f>
        <v>827750000</v>
      </c>
      <c r="G74" s="982"/>
      <c r="H74" s="982"/>
      <c r="I74" s="982"/>
      <c r="J74" s="982"/>
      <c r="K74" s="982"/>
      <c r="L74" s="982"/>
      <c r="M74" s="982"/>
      <c r="N74" s="982"/>
      <c r="O74" s="982"/>
      <c r="P74" s="982"/>
      <c r="Q74" s="982"/>
      <c r="R74" s="985"/>
      <c r="S74" s="983">
        <f>SUM(G74:R74)</f>
        <v>0</v>
      </c>
      <c r="T74" s="983">
        <f>E74-S74</f>
        <v>0</v>
      </c>
      <c r="U74" s="979"/>
    </row>
    <row r="75" spans="1:21" s="984" customFormat="1">
      <c r="A75" s="978">
        <v>3</v>
      </c>
      <c r="B75" s="979" t="s">
        <v>1467</v>
      </c>
      <c r="C75" s="978">
        <v>12</v>
      </c>
      <c r="D75" s="980">
        <v>820000000</v>
      </c>
      <c r="E75" s="980">
        <f>D75-F75</f>
        <v>683333333.33333337</v>
      </c>
      <c r="F75" s="981">
        <f>D75/C75*2</f>
        <v>136666666.66666666</v>
      </c>
      <c r="G75" s="982">
        <f>$D$75/$C$75</f>
        <v>68333333.333333328</v>
      </c>
      <c r="H75" s="982">
        <f t="shared" ref="H75:P75" si="25">$D$75/$C$75</f>
        <v>68333333.333333328</v>
      </c>
      <c r="I75" s="982">
        <f t="shared" si="25"/>
        <v>68333333.333333328</v>
      </c>
      <c r="J75" s="982">
        <f t="shared" si="25"/>
        <v>68333333.333333328</v>
      </c>
      <c r="K75" s="982">
        <f t="shared" si="25"/>
        <v>68333333.333333328</v>
      </c>
      <c r="L75" s="982">
        <f t="shared" si="25"/>
        <v>68333333.333333328</v>
      </c>
      <c r="M75" s="982">
        <f t="shared" si="25"/>
        <v>68333333.333333328</v>
      </c>
      <c r="N75" s="982">
        <f t="shared" si="25"/>
        <v>68333333.333333328</v>
      </c>
      <c r="O75" s="982">
        <f t="shared" si="25"/>
        <v>68333333.333333328</v>
      </c>
      <c r="P75" s="982">
        <f t="shared" si="25"/>
        <v>68333333.333333328</v>
      </c>
      <c r="Q75" s="982"/>
      <c r="R75" s="985"/>
      <c r="S75" s="983">
        <f>SUM(G75:R75)</f>
        <v>683333333.33333337</v>
      </c>
      <c r="T75" s="983">
        <f>E75-S75</f>
        <v>0</v>
      </c>
      <c r="U75" s="979"/>
    </row>
    <row r="76" spans="1:21" s="990" customFormat="1">
      <c r="A76" s="986">
        <v>4</v>
      </c>
      <c r="B76" s="979" t="s">
        <v>1468</v>
      </c>
      <c r="C76" s="978">
        <v>12</v>
      </c>
      <c r="D76" s="987">
        <v>928000000</v>
      </c>
      <c r="E76" s="987">
        <v>928000000</v>
      </c>
      <c r="F76" s="971">
        <v>0</v>
      </c>
      <c r="G76" s="987"/>
      <c r="H76" s="987"/>
      <c r="I76" s="987"/>
      <c r="J76" s="987"/>
      <c r="K76" s="987"/>
      <c r="L76" s="987"/>
      <c r="M76" s="987"/>
      <c r="N76" s="987"/>
      <c r="O76" s="987"/>
      <c r="P76" s="988"/>
      <c r="Q76" s="988">
        <f>$D$76/$C$76</f>
        <v>77333333.333333328</v>
      </c>
      <c r="R76" s="988">
        <f>$D$76/$C$76</f>
        <v>77333333.333333328</v>
      </c>
      <c r="S76" s="988">
        <f>SUM(G76:R76)</f>
        <v>154666666.66666666</v>
      </c>
      <c r="T76" s="983">
        <f>E76-S76</f>
        <v>773333333.33333337</v>
      </c>
      <c r="U76" s="989"/>
    </row>
    <row r="77" spans="1:21" s="934" customFormat="1" ht="14.4">
      <c r="A77" s="933">
        <v>2.2999999999999998</v>
      </c>
      <c r="B77" s="933" t="s">
        <v>690</v>
      </c>
      <c r="C77" s="948"/>
      <c r="D77" s="949">
        <f>SUM(D78:D104)</f>
        <v>65918566936</v>
      </c>
      <c r="E77" s="949">
        <f>SUM(E78:E104)</f>
        <v>23453306284.625</v>
      </c>
      <c r="F77" s="949">
        <f t="shared" ref="F77:S77" si="26">SUM(F78:F113)</f>
        <v>14812733010.208332</v>
      </c>
      <c r="G77" s="949">
        <f t="shared" si="26"/>
        <v>996500473.375</v>
      </c>
      <c r="H77" s="949">
        <f t="shared" si="26"/>
        <v>996500473.375</v>
      </c>
      <c r="I77" s="949">
        <f t="shared" si="26"/>
        <v>910566581.70833337</v>
      </c>
      <c r="J77" s="949">
        <f t="shared" si="26"/>
        <v>886399915.04166663</v>
      </c>
      <c r="K77" s="949">
        <f t="shared" si="26"/>
        <v>1135581749.4583333</v>
      </c>
      <c r="L77" s="949">
        <f t="shared" si="26"/>
        <v>830911220.83333337</v>
      </c>
      <c r="M77" s="949">
        <f t="shared" si="26"/>
        <v>830911220.83333337</v>
      </c>
      <c r="N77" s="949">
        <f t="shared" si="26"/>
        <v>830911220.83333337</v>
      </c>
      <c r="O77" s="949">
        <f t="shared" si="26"/>
        <v>1276744554.166667</v>
      </c>
      <c r="P77" s="949">
        <f t="shared" si="26"/>
        <v>1485077887.5000005</v>
      </c>
      <c r="Q77" s="949">
        <f t="shared" si="26"/>
        <v>1460911220.8333337</v>
      </c>
      <c r="R77" s="949">
        <f t="shared" si="26"/>
        <v>1460911220.8333337</v>
      </c>
      <c r="S77" s="949">
        <f t="shared" si="26"/>
        <v>13101927738.791666</v>
      </c>
      <c r="T77" s="949">
        <f>SUM(T78:T101)</f>
        <v>7826378545.833333</v>
      </c>
      <c r="U77" s="950"/>
    </row>
    <row r="78" spans="1:21" s="976" customFormat="1" ht="26.4">
      <c r="A78" s="970">
        <v>1</v>
      </c>
      <c r="B78" s="969" t="s">
        <v>1375</v>
      </c>
      <c r="C78" s="970">
        <v>24</v>
      </c>
      <c r="D78" s="971">
        <v>4984734399</v>
      </c>
      <c r="E78" s="971">
        <v>0</v>
      </c>
      <c r="F78" s="971">
        <v>2284669932.875</v>
      </c>
      <c r="G78" s="971"/>
      <c r="H78" s="971"/>
      <c r="I78" s="971"/>
      <c r="J78" s="971"/>
      <c r="K78" s="971"/>
      <c r="L78" s="971"/>
      <c r="M78" s="971"/>
      <c r="N78" s="971"/>
      <c r="O78" s="971"/>
      <c r="P78" s="971"/>
      <c r="Q78" s="971"/>
      <c r="R78" s="971"/>
      <c r="S78" s="974">
        <f>SUM(G78:R78)</f>
        <v>0</v>
      </c>
      <c r="T78" s="974">
        <f t="shared" ref="T78:T113" si="27">E78-S78</f>
        <v>0</v>
      </c>
      <c r="U78" s="975"/>
    </row>
    <row r="79" spans="1:21" s="976" customFormat="1" ht="26.4">
      <c r="A79" s="970">
        <v>2</v>
      </c>
      <c r="B79" s="969" t="s">
        <v>1334</v>
      </c>
      <c r="C79" s="970">
        <v>24</v>
      </c>
      <c r="D79" s="971">
        <v>4913085338</v>
      </c>
      <c r="E79" s="971">
        <v>0</v>
      </c>
      <c r="F79" s="971">
        <v>2251830779.9166665</v>
      </c>
      <c r="G79" s="974"/>
      <c r="H79" s="974"/>
      <c r="I79" s="974"/>
      <c r="J79" s="974"/>
      <c r="K79" s="974"/>
      <c r="L79" s="974"/>
      <c r="M79" s="974"/>
      <c r="N79" s="974"/>
      <c r="O79" s="974"/>
      <c r="P79" s="974"/>
      <c r="Q79" s="974"/>
      <c r="R79" s="974"/>
      <c r="S79" s="974">
        <f t="shared" ref="S79:S87" si="28">SUM(G79:R79)</f>
        <v>0</v>
      </c>
      <c r="T79" s="974">
        <f t="shared" si="27"/>
        <v>0</v>
      </c>
      <c r="U79" s="975"/>
    </row>
    <row r="80" spans="1:21" s="976" customFormat="1" ht="26.4">
      <c r="A80" s="970">
        <v>3</v>
      </c>
      <c r="B80" s="969" t="s">
        <v>1335</v>
      </c>
      <c r="C80" s="970">
        <v>24</v>
      </c>
      <c r="D80" s="971">
        <v>2248155417</v>
      </c>
      <c r="E80" s="971">
        <v>0</v>
      </c>
      <c r="F80" s="971">
        <v>936731423.75</v>
      </c>
      <c r="G80" s="719"/>
      <c r="H80" s="719"/>
      <c r="I80" s="719"/>
      <c r="J80" s="719"/>
      <c r="K80" s="719"/>
      <c r="L80" s="719"/>
      <c r="M80" s="719"/>
      <c r="N80" s="719"/>
      <c r="O80" s="719"/>
      <c r="P80" s="719"/>
      <c r="Q80" s="719"/>
      <c r="R80" s="719"/>
      <c r="S80" s="974">
        <f t="shared" si="28"/>
        <v>0</v>
      </c>
      <c r="T80" s="974">
        <f t="shared" si="27"/>
        <v>0</v>
      </c>
      <c r="U80" s="975"/>
    </row>
    <row r="81" spans="1:21" s="976" customFormat="1" ht="26.4">
      <c r="A81" s="970">
        <v>4</v>
      </c>
      <c r="B81" s="969" t="s">
        <v>1336</v>
      </c>
      <c r="C81" s="970">
        <v>24</v>
      </c>
      <c r="D81" s="971">
        <v>1113999921</v>
      </c>
      <c r="E81" s="971">
        <v>0</v>
      </c>
      <c r="F81" s="971">
        <v>139249989</v>
      </c>
      <c r="G81" s="971"/>
      <c r="H81" s="971"/>
      <c r="I81" s="971"/>
      <c r="J81" s="971"/>
      <c r="K81" s="971"/>
      <c r="L81" s="971"/>
      <c r="M81" s="971"/>
      <c r="N81" s="971"/>
      <c r="O81" s="971"/>
      <c r="P81" s="971"/>
      <c r="Q81" s="971"/>
      <c r="R81" s="971"/>
      <c r="S81" s="974">
        <f t="shared" si="28"/>
        <v>0</v>
      </c>
      <c r="T81" s="974">
        <f t="shared" si="27"/>
        <v>0</v>
      </c>
      <c r="U81" s="975"/>
    </row>
    <row r="82" spans="1:21" s="976" customFormat="1" ht="26.4">
      <c r="A82" s="970">
        <v>5</v>
      </c>
      <c r="B82" s="969" t="s">
        <v>1443</v>
      </c>
      <c r="C82" s="970">
        <v>12</v>
      </c>
      <c r="D82" s="971">
        <v>1055376000</v>
      </c>
      <c r="E82" s="971">
        <v>0</v>
      </c>
      <c r="F82" s="719">
        <v>87948000</v>
      </c>
      <c r="G82" s="971"/>
      <c r="H82" s="971"/>
      <c r="I82" s="971"/>
      <c r="J82" s="971"/>
      <c r="K82" s="971"/>
      <c r="L82" s="971"/>
      <c r="M82" s="971"/>
      <c r="N82" s="971"/>
      <c r="O82" s="971"/>
      <c r="P82" s="971"/>
      <c r="Q82" s="971"/>
      <c r="R82" s="971"/>
      <c r="S82" s="974">
        <f t="shared" si="28"/>
        <v>0</v>
      </c>
      <c r="T82" s="974">
        <f t="shared" si="27"/>
        <v>0</v>
      </c>
      <c r="U82" s="975"/>
    </row>
    <row r="83" spans="1:21" s="976" customFormat="1" ht="39.6">
      <c r="A83" s="970">
        <v>6</v>
      </c>
      <c r="B83" s="969" t="s">
        <v>1442</v>
      </c>
      <c r="C83" s="970">
        <v>12</v>
      </c>
      <c r="D83" s="971">
        <v>1099100000</v>
      </c>
      <c r="E83" s="971">
        <v>0</v>
      </c>
      <c r="F83" s="719">
        <v>824324999.99999988</v>
      </c>
      <c r="G83" s="971"/>
      <c r="H83" s="971"/>
      <c r="I83" s="971"/>
      <c r="J83" s="971"/>
      <c r="K83" s="971"/>
      <c r="L83" s="971"/>
      <c r="M83" s="971"/>
      <c r="N83" s="971"/>
      <c r="O83" s="971"/>
      <c r="P83" s="971"/>
      <c r="Q83" s="971"/>
      <c r="R83" s="971"/>
      <c r="S83" s="974">
        <f t="shared" si="28"/>
        <v>0</v>
      </c>
      <c r="T83" s="974">
        <f t="shared" si="27"/>
        <v>0</v>
      </c>
      <c r="U83" s="975"/>
    </row>
    <row r="84" spans="1:21" s="976" customFormat="1" ht="39.6">
      <c r="A84" s="970">
        <v>7</v>
      </c>
      <c r="B84" s="969" t="s">
        <v>1371</v>
      </c>
      <c r="C84" s="970">
        <v>24</v>
      </c>
      <c r="D84" s="971">
        <v>538622400</v>
      </c>
      <c r="E84" s="971">
        <v>44885200</v>
      </c>
      <c r="F84" s="719">
        <v>269311200</v>
      </c>
      <c r="G84" s="971">
        <f>$D$84/$C$84</f>
        <v>22442600</v>
      </c>
      <c r="H84" s="971">
        <f>$D$84/$C$84</f>
        <v>22442600</v>
      </c>
      <c r="I84" s="971"/>
      <c r="J84" s="971"/>
      <c r="K84" s="971"/>
      <c r="L84" s="971"/>
      <c r="M84" s="971"/>
      <c r="N84" s="971"/>
      <c r="O84" s="971"/>
      <c r="P84" s="971"/>
      <c r="Q84" s="971"/>
      <c r="R84" s="971"/>
      <c r="S84" s="974">
        <f t="shared" si="28"/>
        <v>44885200</v>
      </c>
      <c r="T84" s="974">
        <f t="shared" si="27"/>
        <v>0</v>
      </c>
      <c r="U84" s="975"/>
    </row>
    <row r="85" spans="1:21" s="976" customFormat="1" ht="39.6">
      <c r="A85" s="970">
        <v>8</v>
      </c>
      <c r="B85" s="969" t="s">
        <v>1370</v>
      </c>
      <c r="C85" s="970">
        <v>24</v>
      </c>
      <c r="D85" s="971">
        <v>580000000</v>
      </c>
      <c r="E85" s="971">
        <v>72500000</v>
      </c>
      <c r="F85" s="719">
        <v>289999999.99999994</v>
      </c>
      <c r="G85" s="971">
        <f>$D$85/$C$85</f>
        <v>24166666.666666668</v>
      </c>
      <c r="H85" s="971">
        <f>$D$85/$C$85</f>
        <v>24166666.666666668</v>
      </c>
      <c r="I85" s="971">
        <f>$D$85/$C$85</f>
        <v>24166666.666666668</v>
      </c>
      <c r="J85" s="971"/>
      <c r="K85" s="971"/>
      <c r="L85" s="971"/>
      <c r="M85" s="971"/>
      <c r="N85" s="971"/>
      <c r="O85" s="971"/>
      <c r="P85" s="971"/>
      <c r="Q85" s="971"/>
      <c r="R85" s="971"/>
      <c r="S85" s="974">
        <f>SUM(G85:R85)</f>
        <v>72500000</v>
      </c>
      <c r="T85" s="974">
        <f t="shared" si="27"/>
        <v>0</v>
      </c>
      <c r="U85" s="975"/>
    </row>
    <row r="86" spans="1:21" s="947" customFormat="1" ht="26.4">
      <c r="A86" s="970">
        <v>9</v>
      </c>
      <c r="B86" s="969" t="s">
        <v>1372</v>
      </c>
      <c r="C86" s="970">
        <v>24</v>
      </c>
      <c r="D86" s="971">
        <v>7312092687</v>
      </c>
      <c r="E86" s="971">
        <v>1523352643.125</v>
      </c>
      <c r="F86" s="719">
        <v>3656046343.5</v>
      </c>
      <c r="G86" s="971">
        <f>$D$86/$C$86</f>
        <v>304670528.625</v>
      </c>
      <c r="H86" s="971">
        <f>$D$86/$C$86</f>
        <v>304670528.625</v>
      </c>
      <c r="I86" s="971">
        <f>$D$86/$C$86</f>
        <v>304670528.625</v>
      </c>
      <c r="J86" s="971">
        <f>$D$86/$C$86</f>
        <v>304670528.625</v>
      </c>
      <c r="K86" s="971">
        <f>$D$86/$C$86</f>
        <v>304670528.625</v>
      </c>
      <c r="L86" s="971"/>
      <c r="M86" s="944"/>
      <c r="N86" s="944"/>
      <c r="O86" s="944"/>
      <c r="P86" s="944"/>
      <c r="Q86" s="944"/>
      <c r="R86" s="944"/>
      <c r="S86" s="939">
        <f t="shared" si="28"/>
        <v>1523352643.125</v>
      </c>
      <c r="T86" s="939">
        <f t="shared" si="27"/>
        <v>0</v>
      </c>
      <c r="U86" s="943"/>
    </row>
    <row r="87" spans="1:21" s="976" customFormat="1" ht="26.4">
      <c r="A87" s="970">
        <v>10</v>
      </c>
      <c r="B87" s="969" t="s">
        <v>1373</v>
      </c>
      <c r="C87" s="970">
        <v>24</v>
      </c>
      <c r="D87" s="971">
        <v>3198217262</v>
      </c>
      <c r="E87" s="971">
        <v>533036210.33333331</v>
      </c>
      <c r="F87" s="719">
        <v>1599108630.9999998</v>
      </c>
      <c r="G87" s="971">
        <f>$D$87/$C$87</f>
        <v>133259052.58333333</v>
      </c>
      <c r="H87" s="971">
        <f>$D$87/$C$87</f>
        <v>133259052.58333333</v>
      </c>
      <c r="I87" s="971">
        <f>$D$87/$C$87</f>
        <v>133259052.58333333</v>
      </c>
      <c r="J87" s="971">
        <f>$D$87/$C$87</f>
        <v>133259052.58333333</v>
      </c>
      <c r="K87" s="971"/>
      <c r="L87" s="971"/>
      <c r="M87" s="971"/>
      <c r="N87" s="971"/>
      <c r="O87" s="971"/>
      <c r="P87" s="971"/>
      <c r="Q87" s="971"/>
      <c r="R87" s="971"/>
      <c r="S87" s="974">
        <f t="shared" si="28"/>
        <v>533036210.33333331</v>
      </c>
      <c r="T87" s="974">
        <f t="shared" si="27"/>
        <v>0</v>
      </c>
      <c r="U87" s="975"/>
    </row>
    <row r="88" spans="1:21" s="947" customFormat="1" ht="26.4">
      <c r="A88" s="970">
        <v>11</v>
      </c>
      <c r="B88" s="969" t="s">
        <v>1374</v>
      </c>
      <c r="C88" s="970">
        <v>24</v>
      </c>
      <c r="D88" s="971">
        <v>821418712</v>
      </c>
      <c r="E88" s="971">
        <v>136903118.66666666</v>
      </c>
      <c r="F88" s="719">
        <v>410709356.00000006</v>
      </c>
      <c r="G88" s="971">
        <f>$D$88/$C$88</f>
        <v>34225779.666666664</v>
      </c>
      <c r="H88" s="971">
        <f>$D$88/$C$88</f>
        <v>34225779.666666664</v>
      </c>
      <c r="I88" s="971">
        <f>$D$88/$C$88</f>
        <v>34225779.666666664</v>
      </c>
      <c r="J88" s="971">
        <f>$D$88/$C$88</f>
        <v>34225779.666666664</v>
      </c>
      <c r="K88" s="971"/>
      <c r="L88" s="971"/>
      <c r="M88" s="971"/>
      <c r="N88" s="971"/>
      <c r="O88" s="971"/>
      <c r="P88" s="971"/>
      <c r="Q88" s="971"/>
      <c r="R88" s="971"/>
      <c r="S88" s="939">
        <f>SUM(G88:R88)</f>
        <v>136903118.66666666</v>
      </c>
      <c r="T88" s="939">
        <f t="shared" si="27"/>
        <v>0</v>
      </c>
      <c r="U88" s="943"/>
    </row>
    <row r="89" spans="1:21" s="947" customFormat="1" ht="26.4">
      <c r="A89" s="942">
        <v>12</v>
      </c>
      <c r="B89" s="977" t="s">
        <v>1428</v>
      </c>
      <c r="C89" s="942">
        <v>12</v>
      </c>
      <c r="D89" s="944">
        <v>761895500</v>
      </c>
      <c r="E89" s="944">
        <f>G89*2</f>
        <v>126982583.33333333</v>
      </c>
      <c r="F89" s="720">
        <f>G89*10</f>
        <v>634912916.66666663</v>
      </c>
      <c r="G89" s="944">
        <f>$D$89/$C$89</f>
        <v>63491291.666666664</v>
      </c>
      <c r="H89" s="944">
        <f>$D$89/$C$89</f>
        <v>63491291.666666664</v>
      </c>
      <c r="I89" s="944"/>
      <c r="J89" s="944"/>
      <c r="K89" s="944"/>
      <c r="L89" s="944"/>
      <c r="M89" s="944"/>
      <c r="N89" s="944"/>
      <c r="O89" s="944"/>
      <c r="P89" s="944"/>
      <c r="Q89" s="944"/>
      <c r="R89" s="944"/>
      <c r="S89" s="946">
        <f>SUM(G89:R89)</f>
        <v>126982583.33333333</v>
      </c>
      <c r="T89" s="946">
        <f t="shared" si="27"/>
        <v>0</v>
      </c>
      <c r="U89" s="943"/>
    </row>
    <row r="90" spans="1:21" s="947" customFormat="1" ht="39.6">
      <c r="A90" s="942">
        <v>13</v>
      </c>
      <c r="B90" s="977" t="s">
        <v>1389</v>
      </c>
      <c r="C90" s="942">
        <v>12</v>
      </c>
      <c r="D90" s="944">
        <v>0</v>
      </c>
      <c r="E90" s="944">
        <v>0</v>
      </c>
      <c r="F90" s="944">
        <v>0</v>
      </c>
      <c r="G90" s="944"/>
      <c r="H90" s="944"/>
      <c r="I90" s="944"/>
      <c r="J90" s="944"/>
      <c r="K90" s="944"/>
      <c r="L90" s="944">
        <f t="shared" ref="L90:R90" si="29">$E$90/$C$90</f>
        <v>0</v>
      </c>
      <c r="M90" s="944">
        <f t="shared" si="29"/>
        <v>0</v>
      </c>
      <c r="N90" s="944">
        <f t="shared" si="29"/>
        <v>0</v>
      </c>
      <c r="O90" s="944">
        <f t="shared" si="29"/>
        <v>0</v>
      </c>
      <c r="P90" s="944">
        <f t="shared" si="29"/>
        <v>0</v>
      </c>
      <c r="Q90" s="944">
        <f t="shared" si="29"/>
        <v>0</v>
      </c>
      <c r="R90" s="944">
        <f t="shared" si="29"/>
        <v>0</v>
      </c>
      <c r="S90" s="946">
        <f t="shared" ref="S90:S113" si="30">SUM(G90:R90)</f>
        <v>0</v>
      </c>
      <c r="T90" s="946">
        <f t="shared" si="27"/>
        <v>0</v>
      </c>
      <c r="U90" s="943"/>
    </row>
    <row r="91" spans="1:21" s="947" customFormat="1" ht="39.6">
      <c r="A91" s="942">
        <v>14</v>
      </c>
      <c r="B91" s="977" t="s">
        <v>1430</v>
      </c>
      <c r="C91" s="942">
        <v>24</v>
      </c>
      <c r="D91" s="944">
        <v>580000000</v>
      </c>
      <c r="E91" s="944">
        <f>G91*10</f>
        <v>241666666.66666669</v>
      </c>
      <c r="F91" s="946">
        <f>G91*12</f>
        <v>290000000</v>
      </c>
      <c r="G91" s="944">
        <f>$D$91/$C$91</f>
        <v>24166666.666666668</v>
      </c>
      <c r="H91" s="944">
        <f t="shared" ref="H91:P91" si="31">$D$91/$C$91</f>
        <v>24166666.666666668</v>
      </c>
      <c r="I91" s="944">
        <f t="shared" si="31"/>
        <v>24166666.666666668</v>
      </c>
      <c r="J91" s="944">
        <f t="shared" si="31"/>
        <v>24166666.666666668</v>
      </c>
      <c r="K91" s="944">
        <f t="shared" si="31"/>
        <v>24166666.666666668</v>
      </c>
      <c r="L91" s="944">
        <f t="shared" si="31"/>
        <v>24166666.666666668</v>
      </c>
      <c r="M91" s="944">
        <f t="shared" si="31"/>
        <v>24166666.666666668</v>
      </c>
      <c r="N91" s="944">
        <f t="shared" si="31"/>
        <v>24166666.666666668</v>
      </c>
      <c r="O91" s="944">
        <f t="shared" si="31"/>
        <v>24166666.666666668</v>
      </c>
      <c r="P91" s="944">
        <f t="shared" si="31"/>
        <v>24166666.666666668</v>
      </c>
      <c r="Q91" s="944"/>
      <c r="R91" s="944"/>
      <c r="S91" s="946">
        <f>SUM(G91:R91)</f>
        <v>241666666.66666663</v>
      </c>
      <c r="T91" s="946">
        <f t="shared" si="27"/>
        <v>0</v>
      </c>
      <c r="U91" s="943"/>
    </row>
    <row r="92" spans="1:21" s="947" customFormat="1" ht="26.4">
      <c r="A92" s="942">
        <v>15</v>
      </c>
      <c r="B92" s="977" t="s">
        <v>1429</v>
      </c>
      <c r="C92" s="942">
        <v>24</v>
      </c>
      <c r="D92" s="991">
        <v>2000000000</v>
      </c>
      <c r="E92" s="944">
        <f>D92-F92</f>
        <v>1833333333.3333333</v>
      </c>
      <c r="F92" s="720">
        <f>G92*2</f>
        <v>166666666.66666666</v>
      </c>
      <c r="G92" s="944">
        <f>$D$92/$C$92</f>
        <v>83333333.333333328</v>
      </c>
      <c r="H92" s="944">
        <f t="shared" ref="H92:Q92" si="32">$D$92/$C$92</f>
        <v>83333333.333333328</v>
      </c>
      <c r="I92" s="944">
        <f t="shared" si="32"/>
        <v>83333333.333333328</v>
      </c>
      <c r="J92" s="944">
        <f t="shared" si="32"/>
        <v>83333333.333333328</v>
      </c>
      <c r="K92" s="944">
        <f t="shared" si="32"/>
        <v>83333333.333333328</v>
      </c>
      <c r="L92" s="944">
        <f t="shared" si="32"/>
        <v>83333333.333333328</v>
      </c>
      <c r="M92" s="944">
        <f t="shared" si="32"/>
        <v>83333333.333333328</v>
      </c>
      <c r="N92" s="944">
        <f t="shared" si="32"/>
        <v>83333333.333333328</v>
      </c>
      <c r="O92" s="944">
        <f t="shared" si="32"/>
        <v>83333333.333333328</v>
      </c>
      <c r="P92" s="944">
        <f t="shared" si="32"/>
        <v>83333333.333333328</v>
      </c>
      <c r="Q92" s="944">
        <f t="shared" si="32"/>
        <v>83333333.333333328</v>
      </c>
      <c r="R92" s="944">
        <f>$D$92/$C$92</f>
        <v>83333333.333333328</v>
      </c>
      <c r="S92" s="946">
        <f>SUM(G92:R92)</f>
        <v>1000000000.0000001</v>
      </c>
      <c r="T92" s="946">
        <f>E92-S92</f>
        <v>833333333.33333313</v>
      </c>
      <c r="U92" s="943"/>
    </row>
    <row r="93" spans="1:21" s="947" customFormat="1" ht="26.4">
      <c r="A93" s="942">
        <v>16</v>
      </c>
      <c r="B93" s="977" t="s">
        <v>1431</v>
      </c>
      <c r="C93" s="942">
        <v>24</v>
      </c>
      <c r="D93" s="991">
        <f>6800000000-1500000000</f>
        <v>5300000000</v>
      </c>
      <c r="E93" s="944">
        <f>D93-F93</f>
        <v>4858333333.333333</v>
      </c>
      <c r="F93" s="720">
        <f>G93*2</f>
        <v>441666666.66666669</v>
      </c>
      <c r="G93" s="944">
        <f>$D$93/$C$93</f>
        <v>220833333.33333334</v>
      </c>
      <c r="H93" s="944">
        <f>$D$93/$C$93</f>
        <v>220833333.33333334</v>
      </c>
      <c r="I93" s="944">
        <f t="shared" ref="I93:R93" si="33">$D$93/$C$93</f>
        <v>220833333.33333334</v>
      </c>
      <c r="J93" s="944">
        <f t="shared" si="33"/>
        <v>220833333.33333334</v>
      </c>
      <c r="K93" s="944">
        <f t="shared" si="33"/>
        <v>220833333.33333334</v>
      </c>
      <c r="L93" s="944">
        <f t="shared" si="33"/>
        <v>220833333.33333334</v>
      </c>
      <c r="M93" s="944">
        <f t="shared" si="33"/>
        <v>220833333.33333334</v>
      </c>
      <c r="N93" s="944">
        <f t="shared" si="33"/>
        <v>220833333.33333334</v>
      </c>
      <c r="O93" s="944">
        <f t="shared" si="33"/>
        <v>220833333.33333334</v>
      </c>
      <c r="P93" s="944">
        <f t="shared" si="33"/>
        <v>220833333.33333334</v>
      </c>
      <c r="Q93" s="944">
        <f t="shared" si="33"/>
        <v>220833333.33333334</v>
      </c>
      <c r="R93" s="944">
        <f t="shared" si="33"/>
        <v>220833333.33333334</v>
      </c>
      <c r="S93" s="946">
        <f t="shared" si="30"/>
        <v>2650000000</v>
      </c>
      <c r="T93" s="946">
        <f t="shared" si="27"/>
        <v>2208333333.333333</v>
      </c>
      <c r="U93" s="943"/>
    </row>
    <row r="94" spans="1:21" s="947" customFormat="1" ht="39" customHeight="1">
      <c r="A94" s="942">
        <v>16</v>
      </c>
      <c r="B94" s="977" t="s">
        <v>1432</v>
      </c>
      <c r="C94" s="942">
        <v>24</v>
      </c>
      <c r="D94" s="944">
        <v>591025000</v>
      </c>
      <c r="E94" s="944">
        <v>467894791.66666663</v>
      </c>
      <c r="F94" s="720">
        <f>G94*5</f>
        <v>123130208.33333334</v>
      </c>
      <c r="G94" s="944">
        <f>$D$94/$C$94</f>
        <v>24626041.666666668</v>
      </c>
      <c r="H94" s="944">
        <f>$D$94/$C$94</f>
        <v>24626041.666666668</v>
      </c>
      <c r="I94" s="944">
        <f>$D$94/$C$94</f>
        <v>24626041.666666668</v>
      </c>
      <c r="J94" s="944">
        <f>$D$94/$C$94</f>
        <v>24626041.666666668</v>
      </c>
      <c r="K94" s="944">
        <f t="shared" ref="K94:R94" si="34">$D$94/$C$94</f>
        <v>24626041.666666668</v>
      </c>
      <c r="L94" s="944">
        <f t="shared" si="34"/>
        <v>24626041.666666668</v>
      </c>
      <c r="M94" s="944">
        <f t="shared" si="34"/>
        <v>24626041.666666668</v>
      </c>
      <c r="N94" s="944">
        <f t="shared" si="34"/>
        <v>24626041.666666668</v>
      </c>
      <c r="O94" s="944">
        <f t="shared" si="34"/>
        <v>24626041.666666668</v>
      </c>
      <c r="P94" s="944">
        <f t="shared" si="34"/>
        <v>24626041.666666668</v>
      </c>
      <c r="Q94" s="944">
        <f t="shared" si="34"/>
        <v>24626041.666666668</v>
      </c>
      <c r="R94" s="944">
        <f t="shared" si="34"/>
        <v>24626041.666666668</v>
      </c>
      <c r="S94" s="946">
        <f t="shared" si="30"/>
        <v>295512500</v>
      </c>
      <c r="T94" s="946">
        <f t="shared" si="27"/>
        <v>172382291.66666663</v>
      </c>
      <c r="U94" s="943"/>
    </row>
    <row r="95" spans="1:21" s="947" customFormat="1" ht="26.4">
      <c r="A95" s="942">
        <v>17</v>
      </c>
      <c r="B95" s="977" t="s">
        <v>1484</v>
      </c>
      <c r="C95" s="942">
        <v>24</v>
      </c>
      <c r="D95" s="944">
        <v>1470844300</v>
      </c>
      <c r="E95" s="944">
        <v>1164418404.1666667</v>
      </c>
      <c r="F95" s="720">
        <f>G95*5</f>
        <v>306425895.83333331</v>
      </c>
      <c r="G95" s="944">
        <f>$D$95/$C$95</f>
        <v>61285179.166666664</v>
      </c>
      <c r="H95" s="944">
        <f t="shared" ref="H95:R95" si="35">$D$95/$C$95</f>
        <v>61285179.166666664</v>
      </c>
      <c r="I95" s="944">
        <f t="shared" si="35"/>
        <v>61285179.166666664</v>
      </c>
      <c r="J95" s="944">
        <f t="shared" si="35"/>
        <v>61285179.166666664</v>
      </c>
      <c r="K95" s="944">
        <f t="shared" si="35"/>
        <v>61285179.166666664</v>
      </c>
      <c r="L95" s="944">
        <f t="shared" si="35"/>
        <v>61285179.166666664</v>
      </c>
      <c r="M95" s="944">
        <f t="shared" si="35"/>
        <v>61285179.166666664</v>
      </c>
      <c r="N95" s="944">
        <f t="shared" si="35"/>
        <v>61285179.166666664</v>
      </c>
      <c r="O95" s="944">
        <f t="shared" si="35"/>
        <v>61285179.166666664</v>
      </c>
      <c r="P95" s="944">
        <f t="shared" si="35"/>
        <v>61285179.166666664</v>
      </c>
      <c r="Q95" s="944">
        <f t="shared" si="35"/>
        <v>61285179.166666664</v>
      </c>
      <c r="R95" s="944">
        <f t="shared" si="35"/>
        <v>61285179.166666664</v>
      </c>
      <c r="S95" s="946">
        <f t="shared" si="30"/>
        <v>735422149.99999988</v>
      </c>
      <c r="T95" s="946">
        <f t="shared" si="27"/>
        <v>428996254.16666687</v>
      </c>
      <c r="U95" s="943"/>
    </row>
    <row r="96" spans="1:21" s="947" customFormat="1">
      <c r="A96" s="942"/>
      <c r="B96" s="977" t="s">
        <v>1489</v>
      </c>
      <c r="C96" s="942"/>
      <c r="D96" s="944"/>
      <c r="E96" s="944"/>
      <c r="F96" s="720">
        <v>100000000</v>
      </c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44"/>
      <c r="S96" s="946"/>
      <c r="T96" s="946"/>
      <c r="U96" s="943"/>
    </row>
    <row r="97" spans="1:21" s="998" customFormat="1" ht="26.4">
      <c r="A97" s="992">
        <v>18</v>
      </c>
      <c r="B97" s="993" t="s">
        <v>1558</v>
      </c>
      <c r="C97" s="992">
        <v>24</v>
      </c>
      <c r="D97" s="994">
        <v>9000000000</v>
      </c>
      <c r="E97" s="994">
        <v>4000000000</v>
      </c>
      <c r="F97" s="995"/>
      <c r="G97" s="994"/>
      <c r="H97" s="994"/>
      <c r="I97" s="994"/>
      <c r="J97" s="994"/>
      <c r="K97" s="994">
        <f>$D$97/$C$97</f>
        <v>375000000</v>
      </c>
      <c r="L97" s="994">
        <f t="shared" ref="L97:R97" si="36">$D$97/$C$97</f>
        <v>375000000</v>
      </c>
      <c r="M97" s="994">
        <f t="shared" si="36"/>
        <v>375000000</v>
      </c>
      <c r="N97" s="994">
        <f t="shared" si="36"/>
        <v>375000000</v>
      </c>
      <c r="O97" s="994">
        <f t="shared" si="36"/>
        <v>375000000</v>
      </c>
      <c r="P97" s="994">
        <f t="shared" si="36"/>
        <v>375000000</v>
      </c>
      <c r="Q97" s="994">
        <f t="shared" si="36"/>
        <v>375000000</v>
      </c>
      <c r="R97" s="994">
        <f t="shared" si="36"/>
        <v>375000000</v>
      </c>
      <c r="S97" s="996">
        <f t="shared" si="30"/>
        <v>3000000000</v>
      </c>
      <c r="T97" s="996">
        <f t="shared" si="27"/>
        <v>1000000000</v>
      </c>
      <c r="U97" s="997"/>
    </row>
    <row r="98" spans="1:21" s="998" customFormat="1" ht="26.4">
      <c r="A98" s="992">
        <v>19</v>
      </c>
      <c r="B98" s="993" t="s">
        <v>1559</v>
      </c>
      <c r="C98" s="992">
        <v>24</v>
      </c>
      <c r="D98" s="994">
        <v>9700000000</v>
      </c>
      <c r="E98" s="994">
        <v>1900000000</v>
      </c>
      <c r="F98" s="995"/>
      <c r="G98" s="994"/>
      <c r="H98" s="994"/>
      <c r="I98" s="994"/>
      <c r="J98" s="994"/>
      <c r="K98" s="994"/>
      <c r="L98" s="994"/>
      <c r="M98" s="994"/>
      <c r="N98" s="994"/>
      <c r="O98" s="994">
        <f>$D$98/$C$98</f>
        <v>404166666.66666669</v>
      </c>
      <c r="P98" s="994">
        <f>$D$98/$C$98</f>
        <v>404166666.66666669</v>
      </c>
      <c r="Q98" s="994">
        <f>$D$98/$C$98</f>
        <v>404166666.66666669</v>
      </c>
      <c r="R98" s="994">
        <f>$D$98/$C$98</f>
        <v>404166666.66666669</v>
      </c>
      <c r="S98" s="996">
        <f t="shared" si="30"/>
        <v>1616666666.6666667</v>
      </c>
      <c r="T98" s="996">
        <f t="shared" si="27"/>
        <v>283333333.33333325</v>
      </c>
      <c r="U98" s="997"/>
    </row>
    <row r="99" spans="1:21" s="998" customFormat="1" ht="26.4">
      <c r="A99" s="992">
        <v>20</v>
      </c>
      <c r="B99" s="993" t="s">
        <v>1560</v>
      </c>
      <c r="C99" s="992">
        <v>24</v>
      </c>
      <c r="D99" s="994">
        <v>4000000000</v>
      </c>
      <c r="E99" s="994">
        <v>1900000000</v>
      </c>
      <c r="F99" s="995"/>
      <c r="G99" s="994"/>
      <c r="H99" s="994"/>
      <c r="I99" s="994"/>
      <c r="J99" s="994"/>
      <c r="K99" s="994"/>
      <c r="L99" s="994"/>
      <c r="M99" s="994"/>
      <c r="N99" s="994"/>
      <c r="O99" s="994"/>
      <c r="P99" s="994">
        <f>$D$99/$C$99</f>
        <v>166666666.66666666</v>
      </c>
      <c r="Q99" s="994">
        <f>$D$99/$C$99</f>
        <v>166666666.66666666</v>
      </c>
      <c r="R99" s="994">
        <f>$D$99/$C$99</f>
        <v>166666666.66666666</v>
      </c>
      <c r="S99" s="996">
        <f t="shared" si="30"/>
        <v>500000000</v>
      </c>
      <c r="T99" s="996">
        <f t="shared" si="27"/>
        <v>1400000000</v>
      </c>
      <c r="U99" s="997"/>
    </row>
    <row r="100" spans="1:21" s="967" customFormat="1" ht="14.4">
      <c r="A100" s="964">
        <v>21</v>
      </c>
      <c r="B100" s="963" t="s">
        <v>1473</v>
      </c>
      <c r="C100" s="964">
        <v>24</v>
      </c>
      <c r="D100" s="999">
        <f>1000000000</f>
        <v>1000000000</v>
      </c>
      <c r="E100" s="1000">
        <v>1000000000</v>
      </c>
      <c r="F100" s="1001">
        <v>0</v>
      </c>
      <c r="G100" s="1000"/>
      <c r="H100" s="1000"/>
      <c r="I100" s="1000"/>
      <c r="J100" s="1000"/>
      <c r="K100" s="1000">
        <f>$D$100/$C$100</f>
        <v>41666666.666666664</v>
      </c>
      <c r="L100" s="1000">
        <f t="shared" ref="L100:R100" si="37">$D$100/$C$100</f>
        <v>41666666.666666664</v>
      </c>
      <c r="M100" s="1000">
        <f t="shared" si="37"/>
        <v>41666666.666666664</v>
      </c>
      <c r="N100" s="1000">
        <f t="shared" si="37"/>
        <v>41666666.666666664</v>
      </c>
      <c r="O100" s="1000">
        <f t="shared" si="37"/>
        <v>41666666.666666664</v>
      </c>
      <c r="P100" s="1000">
        <f t="shared" si="37"/>
        <v>41666666.666666664</v>
      </c>
      <c r="Q100" s="1000">
        <f t="shared" si="37"/>
        <v>41666666.666666664</v>
      </c>
      <c r="R100" s="1000">
        <f t="shared" si="37"/>
        <v>41666666.666666664</v>
      </c>
      <c r="S100" s="1002">
        <f>SUM(G100:R100)</f>
        <v>333333333.33333331</v>
      </c>
      <c r="T100" s="1002">
        <f t="shared" si="27"/>
        <v>666666666.66666675</v>
      </c>
      <c r="U100" s="966"/>
    </row>
    <row r="101" spans="1:21" s="967" customFormat="1" ht="14.4">
      <c r="A101" s="964">
        <v>22</v>
      </c>
      <c r="B101" s="963" t="s">
        <v>1474</v>
      </c>
      <c r="C101" s="964">
        <v>24</v>
      </c>
      <c r="D101" s="999">
        <f>1000000000</f>
        <v>1000000000</v>
      </c>
      <c r="E101" s="1000">
        <v>1000000000</v>
      </c>
      <c r="F101" s="1001">
        <v>0</v>
      </c>
      <c r="G101" s="1000"/>
      <c r="H101" s="1000"/>
      <c r="I101" s="1000"/>
      <c r="J101" s="1000"/>
      <c r="K101" s="1000"/>
      <c r="L101" s="1000"/>
      <c r="M101" s="1000"/>
      <c r="N101" s="1000"/>
      <c r="O101" s="1000">
        <f>$D$101/$C$101</f>
        <v>41666666.666666664</v>
      </c>
      <c r="P101" s="1000">
        <f>$D$101/$C$101</f>
        <v>41666666.666666664</v>
      </c>
      <c r="Q101" s="1000">
        <f>$D$101/$C$101</f>
        <v>41666666.666666664</v>
      </c>
      <c r="R101" s="1000">
        <f>$D$101/$C$101</f>
        <v>41666666.666666664</v>
      </c>
      <c r="S101" s="1002">
        <f t="shared" si="30"/>
        <v>166666666.66666666</v>
      </c>
      <c r="T101" s="1002">
        <f t="shared" si="27"/>
        <v>833333333.33333337</v>
      </c>
      <c r="U101" s="966"/>
    </row>
    <row r="102" spans="1:21" s="967" customFormat="1" ht="14.4">
      <c r="A102" s="964">
        <v>23</v>
      </c>
      <c r="B102" s="963" t="s">
        <v>1475</v>
      </c>
      <c r="C102" s="964">
        <v>24</v>
      </c>
      <c r="D102" s="999">
        <v>1000000000</v>
      </c>
      <c r="E102" s="1000">
        <v>1000000000</v>
      </c>
      <c r="F102" s="1001">
        <v>0</v>
      </c>
      <c r="G102" s="1000"/>
      <c r="H102" s="1000"/>
      <c r="I102" s="1000"/>
      <c r="J102" s="1000"/>
      <c r="K102" s="1000"/>
      <c r="L102" s="1000"/>
      <c r="M102" s="1000"/>
      <c r="N102" s="1000"/>
      <c r="O102" s="1000"/>
      <c r="P102" s="1000">
        <f>$D$102/$C$102</f>
        <v>41666666.666666664</v>
      </c>
      <c r="Q102" s="1000">
        <f>$D$102/$C$102</f>
        <v>41666666.666666664</v>
      </c>
      <c r="R102" s="1000">
        <f>$D$102/$C$102</f>
        <v>41666666.666666664</v>
      </c>
      <c r="S102" s="1002">
        <f t="shared" si="30"/>
        <v>125000000</v>
      </c>
      <c r="T102" s="1002">
        <f t="shared" si="27"/>
        <v>875000000</v>
      </c>
      <c r="U102" s="966"/>
    </row>
    <row r="103" spans="1:21" s="967" customFormat="1" ht="14.4">
      <c r="A103" s="964">
        <v>24</v>
      </c>
      <c r="B103" s="963" t="s">
        <v>1476</v>
      </c>
      <c r="C103" s="964">
        <v>24</v>
      </c>
      <c r="D103" s="999">
        <f>1000000000</f>
        <v>1000000000</v>
      </c>
      <c r="E103" s="1000">
        <v>1000000000</v>
      </c>
      <c r="F103" s="1001">
        <v>0</v>
      </c>
      <c r="G103" s="1000"/>
      <c r="H103" s="1000"/>
      <c r="I103" s="1000"/>
      <c r="J103" s="1000"/>
      <c r="K103" s="1000"/>
      <c r="L103" s="1000"/>
      <c r="M103" s="1000"/>
      <c r="N103" s="1000"/>
      <c r="O103" s="1000"/>
      <c r="P103" s="1000"/>
      <c r="Q103" s="1000"/>
      <c r="R103" s="1000"/>
      <c r="S103" s="1002">
        <f t="shared" si="30"/>
        <v>0</v>
      </c>
      <c r="T103" s="1002">
        <f t="shared" si="27"/>
        <v>1000000000</v>
      </c>
      <c r="U103" s="966"/>
    </row>
    <row r="104" spans="1:21" s="967" customFormat="1" ht="14.4">
      <c r="A104" s="964">
        <v>25</v>
      </c>
      <c r="B104" s="963" t="s">
        <v>1481</v>
      </c>
      <c r="C104" s="964">
        <v>24</v>
      </c>
      <c r="D104" s="999">
        <v>650000000</v>
      </c>
      <c r="E104" s="1000">
        <v>650000000</v>
      </c>
      <c r="F104" s="1001">
        <v>0</v>
      </c>
      <c r="G104" s="1000"/>
      <c r="H104" s="1000"/>
      <c r="I104" s="1000"/>
      <c r="J104" s="1000"/>
      <c r="K104" s="1000"/>
      <c r="L104" s="1000"/>
      <c r="M104" s="1000"/>
      <c r="N104" s="1000"/>
      <c r="O104" s="1000"/>
      <c r="P104" s="1000"/>
      <c r="Q104" s="1000"/>
      <c r="R104" s="1000"/>
      <c r="S104" s="1002">
        <f t="shared" si="30"/>
        <v>0</v>
      </c>
      <c r="T104" s="1002">
        <f t="shared" si="27"/>
        <v>650000000</v>
      </c>
      <c r="U104" s="966"/>
    </row>
    <row r="105" spans="1:21" s="998" customFormat="1" ht="14.4" hidden="1">
      <c r="A105" s="992">
        <v>26</v>
      </c>
      <c r="B105" s="993" t="s">
        <v>1473</v>
      </c>
      <c r="C105" s="992"/>
      <c r="D105" s="1003"/>
      <c r="E105" s="994"/>
      <c r="F105" s="949"/>
      <c r="G105" s="994"/>
      <c r="H105" s="994"/>
      <c r="I105" s="994"/>
      <c r="J105" s="994"/>
      <c r="K105" s="994"/>
      <c r="L105" s="994"/>
      <c r="M105" s="994"/>
      <c r="N105" s="994"/>
      <c r="O105" s="994"/>
      <c r="P105" s="994"/>
      <c r="Q105" s="994"/>
      <c r="R105" s="994"/>
      <c r="S105" s="996"/>
      <c r="T105" s="996"/>
      <c r="U105" s="997"/>
    </row>
    <row r="106" spans="1:21" s="998" customFormat="1" ht="14.4" hidden="1">
      <c r="A106" s="992">
        <v>27</v>
      </c>
      <c r="B106" s="993" t="s">
        <v>1474</v>
      </c>
      <c r="C106" s="992"/>
      <c r="D106" s="1003"/>
      <c r="E106" s="994"/>
      <c r="F106" s="949"/>
      <c r="G106" s="994"/>
      <c r="H106" s="994"/>
      <c r="I106" s="994"/>
      <c r="J106" s="994"/>
      <c r="K106" s="994"/>
      <c r="L106" s="994"/>
      <c r="M106" s="994"/>
      <c r="N106" s="994"/>
      <c r="O106" s="994"/>
      <c r="P106" s="994"/>
      <c r="Q106" s="994"/>
      <c r="R106" s="994"/>
      <c r="S106" s="996"/>
      <c r="T106" s="996"/>
      <c r="U106" s="997"/>
    </row>
    <row r="107" spans="1:21" s="998" customFormat="1" ht="14.4" hidden="1">
      <c r="A107" s="992">
        <v>28</v>
      </c>
      <c r="B107" s="993" t="s">
        <v>1475</v>
      </c>
      <c r="C107" s="992"/>
      <c r="D107" s="1003"/>
      <c r="E107" s="994"/>
      <c r="F107" s="949"/>
      <c r="G107" s="994"/>
      <c r="H107" s="994"/>
      <c r="I107" s="994"/>
      <c r="J107" s="994"/>
      <c r="K107" s="994"/>
      <c r="L107" s="994"/>
      <c r="M107" s="994"/>
      <c r="N107" s="994"/>
      <c r="O107" s="994"/>
      <c r="P107" s="994"/>
      <c r="Q107" s="994"/>
      <c r="R107" s="994"/>
      <c r="S107" s="996"/>
      <c r="T107" s="996"/>
      <c r="U107" s="997"/>
    </row>
    <row r="108" spans="1:21" s="998" customFormat="1" ht="14.4" hidden="1">
      <c r="A108" s="992">
        <v>29</v>
      </c>
      <c r="B108" s="993" t="s">
        <v>1476</v>
      </c>
      <c r="C108" s="992">
        <v>24</v>
      </c>
      <c r="D108" s="1003">
        <v>2700000000</v>
      </c>
      <c r="E108" s="994">
        <v>2700000000</v>
      </c>
      <c r="F108" s="949"/>
      <c r="G108" s="994"/>
      <c r="H108" s="994"/>
      <c r="I108" s="994"/>
      <c r="J108" s="994"/>
      <c r="K108" s="994"/>
      <c r="L108" s="994"/>
      <c r="M108" s="994"/>
      <c r="N108" s="994"/>
      <c r="O108" s="994"/>
      <c r="P108" s="994"/>
      <c r="Q108" s="994"/>
      <c r="R108" s="994"/>
      <c r="S108" s="996">
        <f t="shared" si="30"/>
        <v>0</v>
      </c>
      <c r="T108" s="996">
        <f t="shared" si="27"/>
        <v>2700000000</v>
      </c>
      <c r="U108" s="997"/>
    </row>
    <row r="109" spans="1:21" s="998" customFormat="1" ht="14.4" hidden="1">
      <c r="A109" s="992">
        <v>30</v>
      </c>
      <c r="B109" s="993" t="s">
        <v>1478</v>
      </c>
      <c r="C109" s="992">
        <v>24</v>
      </c>
      <c r="D109" s="1003">
        <v>1200000000</v>
      </c>
      <c r="E109" s="994">
        <v>1200000000</v>
      </c>
      <c r="F109" s="949"/>
      <c r="G109" s="994"/>
      <c r="H109" s="994"/>
      <c r="I109" s="994"/>
      <c r="J109" s="994"/>
      <c r="K109" s="994"/>
      <c r="L109" s="994"/>
      <c r="M109" s="994"/>
      <c r="N109" s="994"/>
      <c r="O109" s="994"/>
      <c r="P109" s="994"/>
      <c r="Q109" s="994"/>
      <c r="R109" s="994"/>
      <c r="S109" s="996">
        <f t="shared" si="30"/>
        <v>0</v>
      </c>
      <c r="T109" s="996">
        <f t="shared" si="27"/>
        <v>1200000000</v>
      </c>
      <c r="U109" s="997"/>
    </row>
    <row r="110" spans="1:21" s="998" customFormat="1" ht="14.4" hidden="1">
      <c r="A110" s="992">
        <v>31</v>
      </c>
      <c r="B110" s="993" t="s">
        <v>1481</v>
      </c>
      <c r="C110" s="992">
        <v>24</v>
      </c>
      <c r="D110" s="1003">
        <v>450000000</v>
      </c>
      <c r="E110" s="994">
        <v>450000000</v>
      </c>
      <c r="F110" s="949"/>
      <c r="G110" s="994"/>
      <c r="H110" s="994"/>
      <c r="I110" s="994"/>
      <c r="J110" s="994"/>
      <c r="K110" s="994"/>
      <c r="L110" s="994"/>
      <c r="M110" s="994"/>
      <c r="N110" s="994"/>
      <c r="O110" s="994"/>
      <c r="P110" s="994"/>
      <c r="Q110" s="994"/>
      <c r="R110" s="994"/>
      <c r="S110" s="996">
        <f t="shared" si="30"/>
        <v>0</v>
      </c>
      <c r="T110" s="996">
        <f t="shared" si="27"/>
        <v>450000000</v>
      </c>
      <c r="U110" s="997"/>
    </row>
    <row r="111" spans="1:21" s="998" customFormat="1" ht="14.4" hidden="1">
      <c r="A111" s="992">
        <v>32</v>
      </c>
      <c r="B111" s="993" t="s">
        <v>1477</v>
      </c>
      <c r="C111" s="992">
        <v>24</v>
      </c>
      <c r="D111" s="1003">
        <v>1300000000</v>
      </c>
      <c r="E111" s="994">
        <v>1300000000</v>
      </c>
      <c r="F111" s="1004"/>
      <c r="G111" s="994"/>
      <c r="H111" s="994"/>
      <c r="I111" s="994"/>
      <c r="J111" s="994"/>
      <c r="K111" s="994"/>
      <c r="L111" s="994"/>
      <c r="M111" s="994"/>
      <c r="N111" s="994"/>
      <c r="O111" s="994"/>
      <c r="P111" s="994"/>
      <c r="Q111" s="994"/>
      <c r="R111" s="994"/>
      <c r="S111" s="996">
        <f t="shared" si="30"/>
        <v>0</v>
      </c>
      <c r="T111" s="996">
        <f t="shared" si="27"/>
        <v>1300000000</v>
      </c>
      <c r="U111" s="997"/>
    </row>
    <row r="112" spans="1:21" s="998" customFormat="1" ht="14.4" hidden="1">
      <c r="A112" s="992">
        <v>33</v>
      </c>
      <c r="B112" s="993" t="s">
        <v>1479</v>
      </c>
      <c r="C112" s="992">
        <v>24</v>
      </c>
      <c r="D112" s="1003">
        <v>4000000000</v>
      </c>
      <c r="E112" s="994">
        <v>4000000000</v>
      </c>
      <c r="F112" s="1004"/>
      <c r="G112" s="994"/>
      <c r="H112" s="994"/>
      <c r="I112" s="994"/>
      <c r="J112" s="994"/>
      <c r="K112" s="994"/>
      <c r="L112" s="994"/>
      <c r="M112" s="994"/>
      <c r="N112" s="994"/>
      <c r="O112" s="994"/>
      <c r="P112" s="994"/>
      <c r="Q112" s="994"/>
      <c r="R112" s="994"/>
      <c r="S112" s="996">
        <f t="shared" si="30"/>
        <v>0</v>
      </c>
      <c r="T112" s="996">
        <f t="shared" si="27"/>
        <v>4000000000</v>
      </c>
      <c r="U112" s="997"/>
    </row>
    <row r="113" spans="1:23" s="998" customFormat="1" hidden="1">
      <c r="A113" s="992">
        <v>34</v>
      </c>
      <c r="B113" s="993" t="s">
        <v>1480</v>
      </c>
      <c r="C113" s="992">
        <v>24</v>
      </c>
      <c r="D113" s="994">
        <v>200000000</v>
      </c>
      <c r="E113" s="994">
        <v>200000000</v>
      </c>
      <c r="F113" s="995"/>
      <c r="G113" s="994"/>
      <c r="H113" s="994"/>
      <c r="I113" s="994"/>
      <c r="J113" s="994"/>
      <c r="K113" s="994"/>
      <c r="L113" s="994"/>
      <c r="M113" s="994"/>
      <c r="N113" s="994"/>
      <c r="O113" s="994"/>
      <c r="P113" s="994"/>
      <c r="Q113" s="994"/>
      <c r="R113" s="994"/>
      <c r="S113" s="996">
        <f t="shared" si="30"/>
        <v>0</v>
      </c>
      <c r="T113" s="996">
        <f t="shared" si="27"/>
        <v>200000000</v>
      </c>
      <c r="U113" s="997"/>
    </row>
    <row r="114" spans="1:23" s="947" customFormat="1" ht="14.4">
      <c r="A114" s="933">
        <v>2.2999999999999998</v>
      </c>
      <c r="B114" s="1005" t="s">
        <v>1333</v>
      </c>
      <c r="C114" s="942"/>
      <c r="D114" s="1006">
        <f>SUM(D115:D115)</f>
        <v>9864989407</v>
      </c>
      <c r="E114" s="1006">
        <f>SUM(E115:E115)</f>
        <v>3945995767</v>
      </c>
      <c r="F114" s="1006">
        <f>SUM(F115:F115)</f>
        <v>1972997881.4000006</v>
      </c>
      <c r="G114" s="1006">
        <f t="shared" ref="G114:S114" si="38">SUM(G115:G115)</f>
        <v>164416490.11666667</v>
      </c>
      <c r="H114" s="1006">
        <f t="shared" si="38"/>
        <v>164416490.11666667</v>
      </c>
      <c r="I114" s="1006">
        <f t="shared" si="38"/>
        <v>164416490.11666667</v>
      </c>
      <c r="J114" s="1006">
        <f t="shared" si="38"/>
        <v>164416490.11666667</v>
      </c>
      <c r="K114" s="1006">
        <f t="shared" si="38"/>
        <v>164416490.11666667</v>
      </c>
      <c r="L114" s="1006">
        <f t="shared" si="38"/>
        <v>164416490.11666667</v>
      </c>
      <c r="M114" s="1006">
        <f t="shared" si="38"/>
        <v>164416490.11666667</v>
      </c>
      <c r="N114" s="1006">
        <f t="shared" si="38"/>
        <v>164416490.11666667</v>
      </c>
      <c r="O114" s="1006">
        <f t="shared" si="38"/>
        <v>164416490.11666667</v>
      </c>
      <c r="P114" s="1006">
        <f t="shared" si="38"/>
        <v>164416490.11666667</v>
      </c>
      <c r="Q114" s="1006">
        <f t="shared" si="38"/>
        <v>164416490.11666667</v>
      </c>
      <c r="R114" s="1006">
        <f t="shared" si="38"/>
        <v>164416490.11666667</v>
      </c>
      <c r="S114" s="1006">
        <f t="shared" si="38"/>
        <v>1972997881.4000006</v>
      </c>
      <c r="T114" s="1006"/>
      <c r="U114" s="943"/>
    </row>
    <row r="115" spans="1:23" ht="26.4">
      <c r="A115" s="970">
        <v>2</v>
      </c>
      <c r="B115" s="969" t="s">
        <v>1433</v>
      </c>
      <c r="C115" s="936">
        <v>60</v>
      </c>
      <c r="D115" s="971">
        <v>9864989407</v>
      </c>
      <c r="E115" s="938">
        <v>3945995767</v>
      </c>
      <c r="F115" s="941">
        <v>1972997881.4000006</v>
      </c>
      <c r="G115" s="719">
        <f>$D$115/$C$115</f>
        <v>164416490.11666667</v>
      </c>
      <c r="H115" s="719">
        <f t="shared" ref="H115:R115" si="39">$D$115/$C$115</f>
        <v>164416490.11666667</v>
      </c>
      <c r="I115" s="719">
        <f t="shared" si="39"/>
        <v>164416490.11666667</v>
      </c>
      <c r="J115" s="719">
        <f t="shared" si="39"/>
        <v>164416490.11666667</v>
      </c>
      <c r="K115" s="719">
        <f t="shared" si="39"/>
        <v>164416490.11666667</v>
      </c>
      <c r="L115" s="719">
        <f t="shared" si="39"/>
        <v>164416490.11666667</v>
      </c>
      <c r="M115" s="719">
        <f t="shared" si="39"/>
        <v>164416490.11666667</v>
      </c>
      <c r="N115" s="719">
        <f t="shared" si="39"/>
        <v>164416490.11666667</v>
      </c>
      <c r="O115" s="719">
        <f t="shared" si="39"/>
        <v>164416490.11666667</v>
      </c>
      <c r="P115" s="719">
        <f t="shared" si="39"/>
        <v>164416490.11666667</v>
      </c>
      <c r="Q115" s="719">
        <f t="shared" si="39"/>
        <v>164416490.11666667</v>
      </c>
      <c r="R115" s="719">
        <f t="shared" si="39"/>
        <v>164416490.11666667</v>
      </c>
      <c r="S115" s="939">
        <f>SUM(G115:R115)</f>
        <v>1972997881.4000006</v>
      </c>
      <c r="T115" s="939">
        <f>E115-S115</f>
        <v>1972997885.5999994</v>
      </c>
      <c r="U115" s="937"/>
    </row>
    <row r="116" spans="1:23" s="934" customFormat="1" ht="14.4">
      <c r="A116" s="933">
        <v>2.4</v>
      </c>
      <c r="B116" s="1005" t="s">
        <v>969</v>
      </c>
      <c r="C116" s="948"/>
      <c r="D116" s="949">
        <f t="shared" ref="D116:T116" si="40">SUM(D117:D117)</f>
        <v>650000000</v>
      </c>
      <c r="E116" s="949">
        <f t="shared" si="40"/>
        <v>0</v>
      </c>
      <c r="F116" s="949">
        <f t="shared" si="40"/>
        <v>650000000</v>
      </c>
      <c r="G116" s="949">
        <f t="shared" si="40"/>
        <v>0</v>
      </c>
      <c r="H116" s="949">
        <f t="shared" si="40"/>
        <v>0</v>
      </c>
      <c r="I116" s="949">
        <f t="shared" si="40"/>
        <v>0</v>
      </c>
      <c r="J116" s="949">
        <f t="shared" si="40"/>
        <v>0</v>
      </c>
      <c r="K116" s="949">
        <f t="shared" si="40"/>
        <v>0</v>
      </c>
      <c r="L116" s="949">
        <f t="shared" si="40"/>
        <v>0</v>
      </c>
      <c r="M116" s="949">
        <f t="shared" si="40"/>
        <v>0</v>
      </c>
      <c r="N116" s="949">
        <f t="shared" si="40"/>
        <v>0</v>
      </c>
      <c r="O116" s="949">
        <f t="shared" si="40"/>
        <v>0</v>
      </c>
      <c r="P116" s="950">
        <f t="shared" si="40"/>
        <v>0</v>
      </c>
      <c r="Q116" s="950">
        <f t="shared" si="40"/>
        <v>0</v>
      </c>
      <c r="R116" s="950">
        <f t="shared" si="40"/>
        <v>0</v>
      </c>
      <c r="S116" s="950">
        <f t="shared" si="40"/>
        <v>0</v>
      </c>
      <c r="T116" s="950">
        <f t="shared" si="40"/>
        <v>0</v>
      </c>
      <c r="U116" s="933"/>
    </row>
    <row r="117" spans="1:23" ht="39.6">
      <c r="A117" s="936">
        <v>1</v>
      </c>
      <c r="B117" s="1007" t="s">
        <v>1434</v>
      </c>
      <c r="C117" s="936"/>
      <c r="D117" s="938">
        <v>650000000</v>
      </c>
      <c r="E117" s="938"/>
      <c r="F117" s="938">
        <v>650000000</v>
      </c>
      <c r="G117" s="938"/>
      <c r="H117" s="938"/>
      <c r="I117" s="938"/>
      <c r="J117" s="938"/>
      <c r="K117" s="938"/>
      <c r="L117" s="938"/>
      <c r="M117" s="938"/>
      <c r="N117" s="938"/>
      <c r="O117" s="938"/>
      <c r="P117" s="938"/>
      <c r="Q117" s="938"/>
      <c r="R117" s="938"/>
      <c r="S117" s="939">
        <f>SUM(G117:R117)</f>
        <v>0</v>
      </c>
      <c r="T117" s="939">
        <f>E117-S117</f>
        <v>0</v>
      </c>
      <c r="U117" s="937"/>
    </row>
    <row r="118" spans="1:23" s="934" customFormat="1" ht="14.4">
      <c r="A118" s="933">
        <v>2.5</v>
      </c>
      <c r="B118" s="1005" t="s">
        <v>970</v>
      </c>
      <c r="C118" s="948"/>
      <c r="D118" s="949">
        <f>SUM(D119:D119)</f>
        <v>0</v>
      </c>
      <c r="E118" s="949">
        <f>SUM(E119:E119)</f>
        <v>0</v>
      </c>
      <c r="F118" s="1008"/>
      <c r="G118" s="949">
        <f t="shared" ref="G118:T118" si="41">SUM(G119:G119)</f>
        <v>0</v>
      </c>
      <c r="H118" s="949">
        <f t="shared" si="41"/>
        <v>0</v>
      </c>
      <c r="I118" s="949">
        <f t="shared" si="41"/>
        <v>0</v>
      </c>
      <c r="J118" s="949">
        <f t="shared" si="41"/>
        <v>0</v>
      </c>
      <c r="K118" s="949">
        <f t="shared" si="41"/>
        <v>0</v>
      </c>
      <c r="L118" s="949">
        <f t="shared" si="41"/>
        <v>0</v>
      </c>
      <c r="M118" s="949">
        <f t="shared" si="41"/>
        <v>0</v>
      </c>
      <c r="N118" s="949">
        <f t="shared" si="41"/>
        <v>0</v>
      </c>
      <c r="O118" s="949">
        <f t="shared" si="41"/>
        <v>0</v>
      </c>
      <c r="P118" s="950">
        <f t="shared" si="41"/>
        <v>0</v>
      </c>
      <c r="Q118" s="950">
        <f t="shared" si="41"/>
        <v>0</v>
      </c>
      <c r="R118" s="950">
        <f t="shared" si="41"/>
        <v>0</v>
      </c>
      <c r="S118" s="950">
        <f t="shared" si="41"/>
        <v>0</v>
      </c>
      <c r="T118" s="950">
        <f t="shared" si="41"/>
        <v>0</v>
      </c>
      <c r="U118" s="933"/>
    </row>
    <row r="119" spans="1:23">
      <c r="A119" s="1009"/>
      <c r="B119" s="1010"/>
      <c r="C119" s="1009"/>
      <c r="D119" s="1011"/>
      <c r="E119" s="1011"/>
      <c r="F119" s="1012"/>
      <c r="G119" s="1011"/>
      <c r="H119" s="1011"/>
      <c r="I119" s="1011"/>
      <c r="J119" s="1011"/>
      <c r="K119" s="1011"/>
      <c r="L119" s="1011"/>
      <c r="M119" s="1011"/>
      <c r="N119" s="1011"/>
      <c r="O119" s="1011"/>
      <c r="P119" s="1013"/>
      <c r="Q119" s="1013"/>
      <c r="R119" s="1013"/>
      <c r="S119" s="1013">
        <f>SUM(G119:R119)</f>
        <v>0</v>
      </c>
      <c r="T119" s="1013">
        <f>E119-S119</f>
        <v>0</v>
      </c>
      <c r="U119" s="937"/>
    </row>
    <row r="120" spans="1:23" s="920" customFormat="1">
      <c r="A120" s="1014"/>
      <c r="B120" s="1014"/>
      <c r="C120" s="1014"/>
      <c r="D120" s="1014"/>
      <c r="E120" s="1014"/>
      <c r="F120" s="1014"/>
      <c r="G120" s="1015">
        <v>31</v>
      </c>
      <c r="H120" s="1015">
        <v>28</v>
      </c>
      <c r="I120" s="1015">
        <v>31</v>
      </c>
      <c r="J120" s="1015">
        <v>30</v>
      </c>
      <c r="K120" s="1015">
        <v>31</v>
      </c>
      <c r="L120" s="1015">
        <v>30</v>
      </c>
      <c r="M120" s="1015">
        <v>31</v>
      </c>
      <c r="N120" s="1015">
        <v>31</v>
      </c>
      <c r="O120" s="1015">
        <v>30</v>
      </c>
      <c r="P120" s="1015">
        <v>31</v>
      </c>
      <c r="Q120" s="1015">
        <v>30</v>
      </c>
      <c r="R120" s="1015">
        <v>31</v>
      </c>
      <c r="S120" s="1014"/>
      <c r="T120" s="1014"/>
      <c r="U120" s="941"/>
    </row>
    <row r="121" spans="1:23" s="928" customFormat="1">
      <c r="A121" s="923">
        <v>3</v>
      </c>
      <c r="B121" s="923" t="s">
        <v>971</v>
      </c>
      <c r="C121" s="924"/>
      <c r="D121" s="925">
        <f t="shared" ref="D121:T121" si="42">SUM(D122:D125)</f>
        <v>0</v>
      </c>
      <c r="E121" s="925">
        <f t="shared" si="42"/>
        <v>0</v>
      </c>
      <c r="F121" s="925">
        <f t="shared" si="42"/>
        <v>324700463</v>
      </c>
      <c r="G121" s="925">
        <f t="shared" si="42"/>
        <v>15000000</v>
      </c>
      <c r="H121" s="925">
        <f t="shared" si="42"/>
        <v>15000000</v>
      </c>
      <c r="I121" s="925">
        <f t="shared" si="42"/>
        <v>15000000</v>
      </c>
      <c r="J121" s="925">
        <f t="shared" si="42"/>
        <v>15000000</v>
      </c>
      <c r="K121" s="925">
        <f t="shared" si="42"/>
        <v>15000000</v>
      </c>
      <c r="L121" s="925">
        <f t="shared" si="42"/>
        <v>15000000</v>
      </c>
      <c r="M121" s="925">
        <f t="shared" si="42"/>
        <v>15000000</v>
      </c>
      <c r="N121" s="925">
        <f t="shared" si="42"/>
        <v>15000000</v>
      </c>
      <c r="O121" s="925">
        <f t="shared" si="42"/>
        <v>15000000</v>
      </c>
      <c r="P121" s="926">
        <f t="shared" si="42"/>
        <v>574146575.34246576</v>
      </c>
      <c r="Q121" s="926">
        <f t="shared" si="42"/>
        <v>547091095.8904109</v>
      </c>
      <c r="R121" s="926">
        <f t="shared" si="42"/>
        <v>555508356.16438353</v>
      </c>
      <c r="S121" s="926">
        <f t="shared" si="42"/>
        <v>1811746027.3972602</v>
      </c>
      <c r="T121" s="926">
        <f t="shared" si="42"/>
        <v>0</v>
      </c>
      <c r="U121" s="927"/>
    </row>
    <row r="122" spans="1:23">
      <c r="A122" s="937">
        <v>1</v>
      </c>
      <c r="B122" s="937" t="s">
        <v>972</v>
      </c>
      <c r="C122" s="936">
        <v>60</v>
      </c>
      <c r="D122" s="938"/>
      <c r="E122" s="938"/>
      <c r="F122" s="938">
        <v>0</v>
      </c>
      <c r="G122" s="939">
        <f>(E127)*0.8%</f>
        <v>0</v>
      </c>
      <c r="H122" s="939">
        <f>(E127-G127)*0.8%</f>
        <v>0</v>
      </c>
      <c r="I122" s="939">
        <f>(E127-G127-H127)*0.8%</f>
        <v>0</v>
      </c>
      <c r="J122" s="939">
        <f>(E127-G127-H127-I127)*0.8%</f>
        <v>0</v>
      </c>
      <c r="K122" s="939">
        <f>(E127-G127-H127-I127-J127)*0.8%</f>
        <v>0</v>
      </c>
      <c r="L122" s="939">
        <f>(E127-G127-H127-I127-J127-K127)*0.8%</f>
        <v>0</v>
      </c>
      <c r="M122" s="939">
        <f>(E127-G127-H127-I127-J127-K127-L127)*0.8%</f>
        <v>0</v>
      </c>
      <c r="N122" s="939">
        <f>(E127-G127-H127-I127-J127-K127-L127-M127)*0.8%</f>
        <v>0</v>
      </c>
      <c r="O122" s="939">
        <f>(E127-G127-H127-I127-J127-K127-L127-M127-N127)*0.8%</f>
        <v>0</v>
      </c>
      <c r="P122" s="939">
        <f>(E127-G127-H127-I127-J127-K127-L127-M127-N127-O127)*0.8%</f>
        <v>0</v>
      </c>
      <c r="Q122" s="939">
        <f>(E127-G127-H127-I127-J127-K127-L127-M127-N127-O127-P127)*0.8%</f>
        <v>0</v>
      </c>
      <c r="R122" s="939">
        <f>(E127-G127-H127-I127-J127-K127-L127-M127-N127-O127-P127-Q127)*0.8%</f>
        <v>0</v>
      </c>
      <c r="S122" s="939">
        <f>SUM(G122:R122)</f>
        <v>0</v>
      </c>
      <c r="T122" s="939"/>
      <c r="U122" s="937"/>
    </row>
    <row r="123" spans="1:23" s="947" customFormat="1">
      <c r="A123" s="943">
        <v>2</v>
      </c>
      <c r="B123" s="943" t="s">
        <v>973</v>
      </c>
      <c r="C123" s="942">
        <v>60</v>
      </c>
      <c r="D123" s="944"/>
      <c r="E123" s="944"/>
      <c r="F123" s="938">
        <v>0</v>
      </c>
      <c r="G123" s="944"/>
      <c r="H123" s="944"/>
      <c r="I123" s="944"/>
      <c r="J123" s="944"/>
      <c r="K123" s="944"/>
      <c r="L123" s="944"/>
      <c r="M123" s="944"/>
      <c r="N123" s="944">
        <v>0</v>
      </c>
      <c r="O123" s="944"/>
      <c r="P123" s="944">
        <f>($E$128-SUM($I128:O128))*9.5%*P120/365</f>
        <v>559146575.34246576</v>
      </c>
      <c r="Q123" s="944">
        <f>($E$128-SUM($I128:P128))*9.5%*Q120/365</f>
        <v>532091095.89041096</v>
      </c>
      <c r="R123" s="944">
        <f>($E$128-SUM($I128:Q128))*9.5%*R120/365</f>
        <v>540508356.16438353</v>
      </c>
      <c r="S123" s="946">
        <f>SUM(G123:R123)</f>
        <v>1631746027.3972602</v>
      </c>
      <c r="T123" s="939"/>
      <c r="U123" s="943"/>
    </row>
    <row r="124" spans="1:23">
      <c r="A124" s="937">
        <v>4</v>
      </c>
      <c r="B124" s="937" t="s">
        <v>974</v>
      </c>
      <c r="C124" s="936"/>
      <c r="D124" s="938"/>
      <c r="E124" s="938"/>
      <c r="F124" s="941">
        <f>260700463+16000000*4</f>
        <v>324700463</v>
      </c>
      <c r="G124" s="938">
        <v>15000000</v>
      </c>
      <c r="H124" s="938">
        <v>15000000</v>
      </c>
      <c r="I124" s="938">
        <v>15000000</v>
      </c>
      <c r="J124" s="938">
        <v>15000000</v>
      </c>
      <c r="K124" s="938">
        <v>15000000</v>
      </c>
      <c r="L124" s="938">
        <v>15000000</v>
      </c>
      <c r="M124" s="938">
        <v>15000000</v>
      </c>
      <c r="N124" s="938">
        <v>15000000</v>
      </c>
      <c r="O124" s="938">
        <v>15000000</v>
      </c>
      <c r="P124" s="938">
        <v>15000000</v>
      </c>
      <c r="Q124" s="938">
        <v>15000000</v>
      </c>
      <c r="R124" s="938">
        <v>15000000</v>
      </c>
      <c r="S124" s="974">
        <f>SUM(G124:R124)</f>
        <v>180000000</v>
      </c>
      <c r="T124" s="939"/>
      <c r="U124" s="937"/>
      <c r="W124" s="940"/>
    </row>
    <row r="125" spans="1:23">
      <c r="A125" s="1010"/>
      <c r="B125" s="1010"/>
      <c r="C125" s="1009"/>
      <c r="D125" s="1011"/>
      <c r="E125" s="1011"/>
      <c r="F125" s="952">
        <v>0</v>
      </c>
      <c r="G125" s="1011"/>
      <c r="H125" s="1011"/>
      <c r="I125" s="1011"/>
      <c r="J125" s="1011"/>
      <c r="K125" s="1011"/>
      <c r="L125" s="1011"/>
      <c r="M125" s="1011"/>
      <c r="N125" s="1011"/>
      <c r="O125" s="1011"/>
      <c r="P125" s="1013"/>
      <c r="Q125" s="1013"/>
      <c r="R125" s="1013"/>
      <c r="S125" s="1013">
        <f>SUM(G125:R125)</f>
        <v>0</v>
      </c>
      <c r="T125" s="939">
        <f>E125-S125</f>
        <v>0</v>
      </c>
      <c r="U125" s="937"/>
      <c r="W125" s="940"/>
    </row>
    <row r="126" spans="1:23" s="928" customFormat="1">
      <c r="A126" s="923">
        <v>4</v>
      </c>
      <c r="B126" s="923" t="s">
        <v>975</v>
      </c>
      <c r="C126" s="924"/>
      <c r="D126" s="925">
        <f t="shared" ref="D126:T126" si="43">SUM(D127:D128)</f>
        <v>69300000000</v>
      </c>
      <c r="E126" s="925">
        <f t="shared" si="43"/>
        <v>69300000000</v>
      </c>
      <c r="F126" s="1016">
        <f t="shared" si="43"/>
        <v>0</v>
      </c>
      <c r="G126" s="925">
        <f t="shared" si="43"/>
        <v>0</v>
      </c>
      <c r="H126" s="925">
        <f t="shared" si="43"/>
        <v>0</v>
      </c>
      <c r="I126" s="925">
        <f t="shared" si="43"/>
        <v>0</v>
      </c>
      <c r="J126" s="925">
        <f t="shared" si="43"/>
        <v>0</v>
      </c>
      <c r="K126" s="925">
        <f t="shared" si="43"/>
        <v>0</v>
      </c>
      <c r="L126" s="925">
        <f t="shared" si="43"/>
        <v>0</v>
      </c>
      <c r="M126" s="925">
        <f t="shared" si="43"/>
        <v>0</v>
      </c>
      <c r="N126" s="925">
        <f t="shared" si="43"/>
        <v>0</v>
      </c>
      <c r="O126" s="925">
        <f t="shared" si="43"/>
        <v>0</v>
      </c>
      <c r="P126" s="926">
        <f t="shared" si="43"/>
        <v>1155000000</v>
      </c>
      <c r="Q126" s="926">
        <f t="shared" si="43"/>
        <v>1155000000</v>
      </c>
      <c r="R126" s="926">
        <f t="shared" si="43"/>
        <v>1155000000</v>
      </c>
      <c r="S126" s="926">
        <f t="shared" si="43"/>
        <v>3465000000</v>
      </c>
      <c r="T126" s="926">
        <f t="shared" si="43"/>
        <v>65835000000</v>
      </c>
      <c r="U126" s="927"/>
      <c r="W126" s="1017"/>
    </row>
    <row r="127" spans="1:23">
      <c r="A127" s="937"/>
      <c r="B127" s="937" t="s">
        <v>976</v>
      </c>
      <c r="C127" s="936">
        <v>60</v>
      </c>
      <c r="D127" s="938"/>
      <c r="E127" s="938"/>
      <c r="F127" s="941"/>
      <c r="G127" s="938"/>
      <c r="H127" s="938"/>
      <c r="I127" s="938"/>
      <c r="J127" s="938"/>
      <c r="K127" s="938"/>
      <c r="L127" s="938"/>
      <c r="M127" s="938"/>
      <c r="N127" s="938"/>
      <c r="O127" s="938"/>
      <c r="P127" s="939"/>
      <c r="Q127" s="939"/>
      <c r="R127" s="939"/>
      <c r="S127" s="1018">
        <f>SUM(G127:R127)</f>
        <v>0</v>
      </c>
      <c r="T127" s="1018">
        <f>E127-S127</f>
        <v>0</v>
      </c>
      <c r="U127" s="937"/>
      <c r="W127" s="940"/>
    </row>
    <row r="128" spans="1:23" s="947" customFormat="1">
      <c r="A128" s="943"/>
      <c r="B128" s="943" t="s">
        <v>977</v>
      </c>
      <c r="C128" s="942">
        <v>60</v>
      </c>
      <c r="D128" s="944">
        <v>69300000000</v>
      </c>
      <c r="E128" s="944">
        <f>D128</f>
        <v>69300000000</v>
      </c>
      <c r="F128" s="720"/>
      <c r="G128" s="944"/>
      <c r="H128" s="944"/>
      <c r="I128" s="945"/>
      <c r="J128" s="945"/>
      <c r="K128" s="945"/>
      <c r="L128" s="945"/>
      <c r="M128" s="945"/>
      <c r="N128" s="945"/>
      <c r="O128" s="945"/>
      <c r="P128" s="1019">
        <f>$D$128/$C$128</f>
        <v>1155000000</v>
      </c>
      <c r="Q128" s="1019">
        <f>$D$128/$C$128</f>
        <v>1155000000</v>
      </c>
      <c r="R128" s="1019">
        <f>$D$128/$C$128</f>
        <v>1155000000</v>
      </c>
      <c r="S128" s="1020">
        <f>SUM(G128:R128)</f>
        <v>3465000000</v>
      </c>
      <c r="T128" s="1020">
        <f>E128-S128</f>
        <v>65835000000</v>
      </c>
      <c r="U128" s="942"/>
      <c r="W128" s="730"/>
    </row>
    <row r="129" spans="1:23" s="928" customFormat="1">
      <c r="A129" s="1021">
        <v>5</v>
      </c>
      <c r="B129" s="1021" t="s">
        <v>691</v>
      </c>
      <c r="C129" s="1022"/>
      <c r="D129" s="1023">
        <f>SUM(D130:D132)</f>
        <v>0</v>
      </c>
      <c r="E129" s="1023">
        <f t="shared" ref="E129:S129" si="44">SUM(E130:E132)</f>
        <v>0</v>
      </c>
      <c r="F129" s="1024"/>
      <c r="G129" s="1023">
        <f t="shared" si="44"/>
        <v>13000000</v>
      </c>
      <c r="H129" s="1023">
        <f t="shared" si="44"/>
        <v>13000000</v>
      </c>
      <c r="I129" s="1023">
        <f t="shared" si="44"/>
        <v>13000000</v>
      </c>
      <c r="J129" s="1023">
        <f t="shared" si="44"/>
        <v>13000000</v>
      </c>
      <c r="K129" s="1023">
        <f t="shared" si="44"/>
        <v>13000000</v>
      </c>
      <c r="L129" s="1023">
        <f t="shared" si="44"/>
        <v>13000000</v>
      </c>
      <c r="M129" s="1023">
        <f t="shared" si="44"/>
        <v>13000000</v>
      </c>
      <c r="N129" s="1023">
        <f t="shared" si="44"/>
        <v>13000000</v>
      </c>
      <c r="O129" s="1023">
        <f t="shared" si="44"/>
        <v>13000000</v>
      </c>
      <c r="P129" s="1025">
        <f t="shared" si="44"/>
        <v>13000000</v>
      </c>
      <c r="Q129" s="1025">
        <f t="shared" si="44"/>
        <v>13000000</v>
      </c>
      <c r="R129" s="1025">
        <f t="shared" si="44"/>
        <v>13000000</v>
      </c>
      <c r="S129" s="1025">
        <f t="shared" si="44"/>
        <v>156000000</v>
      </c>
      <c r="T129" s="1026"/>
      <c r="U129" s="927"/>
      <c r="W129" s="1017"/>
    </row>
    <row r="130" spans="1:23">
      <c r="A130" s="954">
        <v>1</v>
      </c>
      <c r="B130" s="954" t="s">
        <v>978</v>
      </c>
      <c r="C130" s="951"/>
      <c r="D130" s="952"/>
      <c r="E130" s="952"/>
      <c r="F130" s="955"/>
      <c r="G130" s="952">
        <v>13000000</v>
      </c>
      <c r="H130" s="952">
        <v>13000000</v>
      </c>
      <c r="I130" s="952">
        <v>13000000</v>
      </c>
      <c r="J130" s="952">
        <v>13000000</v>
      </c>
      <c r="K130" s="952">
        <v>13000000</v>
      </c>
      <c r="L130" s="952">
        <v>13000000</v>
      </c>
      <c r="M130" s="952">
        <v>13000000</v>
      </c>
      <c r="N130" s="952">
        <v>13000000</v>
      </c>
      <c r="O130" s="952">
        <v>13000000</v>
      </c>
      <c r="P130" s="952">
        <v>13000000</v>
      </c>
      <c r="Q130" s="952">
        <v>13000000</v>
      </c>
      <c r="R130" s="952">
        <v>13000000</v>
      </c>
      <c r="S130" s="1018">
        <f>SUM(G130:R130)</f>
        <v>156000000</v>
      </c>
      <c r="T130" s="1018"/>
      <c r="U130" s="937"/>
      <c r="W130" s="940"/>
    </row>
    <row r="131" spans="1:23">
      <c r="A131" s="954">
        <v>2</v>
      </c>
      <c r="B131" s="954" t="s">
        <v>979</v>
      </c>
      <c r="C131" s="951"/>
      <c r="D131" s="952"/>
      <c r="E131" s="952"/>
      <c r="F131" s="955"/>
      <c r="G131" s="952"/>
      <c r="H131" s="952"/>
      <c r="I131" s="952"/>
      <c r="J131" s="952"/>
      <c r="K131" s="952"/>
      <c r="L131" s="952"/>
      <c r="M131" s="952"/>
      <c r="N131" s="952"/>
      <c r="O131" s="952"/>
      <c r="P131" s="953"/>
      <c r="Q131" s="953"/>
      <c r="R131" s="953"/>
      <c r="S131" s="1018">
        <f>SUM(G131:R131)</f>
        <v>0</v>
      </c>
      <c r="T131" s="1018"/>
      <c r="U131" s="937"/>
    </row>
    <row r="132" spans="1:23">
      <c r="A132" s="954"/>
      <c r="B132" s="954"/>
      <c r="C132" s="951"/>
      <c r="D132" s="952"/>
      <c r="E132" s="952"/>
      <c r="F132" s="955"/>
      <c r="G132" s="952"/>
      <c r="H132" s="952"/>
      <c r="I132" s="952"/>
      <c r="J132" s="952"/>
      <c r="K132" s="952"/>
      <c r="L132" s="952"/>
      <c r="M132" s="952"/>
      <c r="N132" s="952"/>
      <c r="O132" s="952"/>
      <c r="P132" s="953"/>
      <c r="Q132" s="953"/>
      <c r="R132" s="953"/>
      <c r="S132" s="1018">
        <f>SUM(G132:R132)</f>
        <v>0</v>
      </c>
      <c r="T132" s="1018"/>
      <c r="U132" s="937"/>
    </row>
    <row r="133" spans="1:23" s="928" customFormat="1">
      <c r="A133" s="1027">
        <v>6</v>
      </c>
      <c r="B133" s="1027" t="s">
        <v>689</v>
      </c>
      <c r="C133" s="1028"/>
      <c r="D133" s="1029"/>
      <c r="E133" s="1029"/>
      <c r="F133" s="1030"/>
      <c r="G133" s="1029">
        <f>G134+G151+G152</f>
        <v>3810120321.3562741</v>
      </c>
      <c r="H133" s="1029">
        <f t="shared" ref="H133:R133" si="45">H134+H151+H152</f>
        <v>499498082.19178087</v>
      </c>
      <c r="I133" s="1029">
        <f t="shared" si="45"/>
        <v>550872876.71232867</v>
      </c>
      <c r="J133" s="1029">
        <f t="shared" si="45"/>
        <v>533747945.20547944</v>
      </c>
      <c r="K133" s="1029">
        <f t="shared" si="45"/>
        <v>550872876.71232867</v>
      </c>
      <c r="L133" s="1029">
        <f t="shared" si="45"/>
        <v>533747945.20547944</v>
      </c>
      <c r="M133" s="1029">
        <f t="shared" si="45"/>
        <v>25792328.767123289</v>
      </c>
      <c r="N133" s="1029">
        <f t="shared" si="45"/>
        <v>25792328.767123289</v>
      </c>
      <c r="O133" s="1029">
        <f t="shared" si="45"/>
        <v>25605479.452054795</v>
      </c>
      <c r="P133" s="1029">
        <f t="shared" si="45"/>
        <v>25792328.767123289</v>
      </c>
      <c r="Q133" s="1029">
        <f t="shared" si="45"/>
        <v>25605479.452054795</v>
      </c>
      <c r="R133" s="1029">
        <f t="shared" si="45"/>
        <v>2280134636.7671232</v>
      </c>
      <c r="S133" s="1031">
        <f>SUM(S134:S153)</f>
        <v>8887582629.3562737</v>
      </c>
      <c r="T133" s="1031">
        <f>SUM(T134:T162)</f>
        <v>0</v>
      </c>
      <c r="U133" s="927"/>
    </row>
    <row r="134" spans="1:23">
      <c r="A134" s="954">
        <v>1</v>
      </c>
      <c r="B134" s="954" t="s">
        <v>980</v>
      </c>
      <c r="C134" s="951"/>
      <c r="D134" s="952"/>
      <c r="E134" s="952"/>
      <c r="F134" s="955"/>
      <c r="G134" s="952">
        <f>G138+G142+G150+G146</f>
        <v>543867397.26027393</v>
      </c>
      <c r="H134" s="952">
        <f t="shared" ref="H134:R134" si="46">H138+H142+H150+H146</f>
        <v>479498082.19178087</v>
      </c>
      <c r="I134" s="952">
        <f t="shared" si="46"/>
        <v>530872876.71232873</v>
      </c>
      <c r="J134" s="952">
        <f t="shared" si="46"/>
        <v>513747945.20547944</v>
      </c>
      <c r="K134" s="952">
        <f t="shared" si="46"/>
        <v>530872876.71232873</v>
      </c>
      <c r="L134" s="952">
        <f t="shared" si="46"/>
        <v>513747945.20547944</v>
      </c>
      <c r="M134" s="952">
        <f t="shared" si="46"/>
        <v>5792328.7671232875</v>
      </c>
      <c r="N134" s="952">
        <f t="shared" si="46"/>
        <v>5792328.7671232875</v>
      </c>
      <c r="O134" s="952">
        <f t="shared" si="46"/>
        <v>5605479.4520547949</v>
      </c>
      <c r="P134" s="952">
        <f t="shared" si="46"/>
        <v>5792328.7671232875</v>
      </c>
      <c r="Q134" s="952">
        <f t="shared" si="46"/>
        <v>5605479.4520547949</v>
      </c>
      <c r="R134" s="952">
        <f t="shared" si="46"/>
        <v>5792328.7671232875</v>
      </c>
      <c r="S134" s="1018">
        <f>SUM(G134:R134)</f>
        <v>3146987397.2602739</v>
      </c>
      <c r="T134" s="1018"/>
      <c r="U134" s="937"/>
    </row>
    <row r="135" spans="1:23" s="1040" customFormat="1" ht="14.4">
      <c r="A135" s="1032" t="s">
        <v>419</v>
      </c>
      <c r="B135" s="1033" t="s">
        <v>1435</v>
      </c>
      <c r="C135" s="1034"/>
      <c r="D135" s="1035"/>
      <c r="E135" s="1035"/>
      <c r="F135" s="1036"/>
      <c r="G135" s="1037"/>
      <c r="H135" s="1037"/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8"/>
      <c r="T135" s="1038"/>
      <c r="U135" s="1039"/>
    </row>
    <row r="136" spans="1:23">
      <c r="A136" s="1041"/>
      <c r="B136" s="954" t="s">
        <v>1382</v>
      </c>
      <c r="C136" s="951"/>
      <c r="D136" s="952"/>
      <c r="E136" s="952"/>
      <c r="F136" s="955"/>
      <c r="G136" s="1042">
        <v>4500000000</v>
      </c>
      <c r="H136" s="1042"/>
      <c r="I136" s="1042"/>
      <c r="J136" s="1042"/>
      <c r="K136" s="1042"/>
      <c r="L136" s="1042"/>
      <c r="M136" s="1042"/>
      <c r="N136" s="1042"/>
      <c r="O136" s="1042"/>
      <c r="P136" s="1042"/>
      <c r="Q136" s="1042"/>
      <c r="R136" s="1042"/>
      <c r="S136" s="1018"/>
      <c r="T136" s="1018"/>
      <c r="U136" s="937"/>
    </row>
    <row r="137" spans="1:23">
      <c r="A137" s="1041"/>
      <c r="B137" s="954" t="s">
        <v>1383</v>
      </c>
      <c r="C137" s="951"/>
      <c r="D137" s="952"/>
      <c r="E137" s="952"/>
      <c r="F137" s="955"/>
      <c r="G137" s="1043">
        <v>3.4000000000000002E-2</v>
      </c>
      <c r="H137" s="1043">
        <v>3.4000000000000002E-2</v>
      </c>
      <c r="I137" s="1043">
        <v>3.4000000000000002E-2</v>
      </c>
      <c r="J137" s="1043">
        <v>3.4000000000000002E-2</v>
      </c>
      <c r="K137" s="1043">
        <v>3.4000000000000002E-2</v>
      </c>
      <c r="L137" s="1043">
        <v>3.4000000000000002E-2</v>
      </c>
      <c r="M137" s="1043">
        <v>3.4000000000000002E-2</v>
      </c>
      <c r="N137" s="1043">
        <v>3.4000000000000002E-2</v>
      </c>
      <c r="O137" s="1043">
        <v>3.4000000000000002E-2</v>
      </c>
      <c r="P137" s="1043">
        <v>3.4000000000000002E-2</v>
      </c>
      <c r="Q137" s="1043">
        <v>3.4000000000000002E-2</v>
      </c>
      <c r="R137" s="1043">
        <v>3.4000000000000002E-2</v>
      </c>
      <c r="S137" s="1018"/>
      <c r="T137" s="1018"/>
      <c r="U137" s="937"/>
    </row>
    <row r="138" spans="1:23">
      <c r="A138" s="1041"/>
      <c r="B138" s="954" t="s">
        <v>1384</v>
      </c>
      <c r="C138" s="951"/>
      <c r="D138" s="952"/>
      <c r="E138" s="952"/>
      <c r="F138" s="955"/>
      <c r="G138" s="1042">
        <f>(G136*G137*G$120)/365</f>
        <v>12994520.547945205</v>
      </c>
      <c r="H138" s="1042">
        <f t="shared" ref="H138:R138" si="47">(H136*H137*H$120)/365</f>
        <v>0</v>
      </c>
      <c r="I138" s="1042">
        <f t="shared" si="47"/>
        <v>0</v>
      </c>
      <c r="J138" s="1042">
        <f t="shared" si="47"/>
        <v>0</v>
      </c>
      <c r="K138" s="1042">
        <f t="shared" si="47"/>
        <v>0</v>
      </c>
      <c r="L138" s="1042">
        <f t="shared" si="47"/>
        <v>0</v>
      </c>
      <c r="M138" s="1042">
        <f t="shared" si="47"/>
        <v>0</v>
      </c>
      <c r="N138" s="1042">
        <f t="shared" si="47"/>
        <v>0</v>
      </c>
      <c r="O138" s="1042">
        <f t="shared" si="47"/>
        <v>0</v>
      </c>
      <c r="P138" s="1042">
        <f t="shared" si="47"/>
        <v>0</v>
      </c>
      <c r="Q138" s="1042">
        <f t="shared" si="47"/>
        <v>0</v>
      </c>
      <c r="R138" s="1042">
        <f t="shared" si="47"/>
        <v>0</v>
      </c>
      <c r="S138" s="1018"/>
      <c r="T138" s="1018"/>
      <c r="U138" s="937"/>
    </row>
    <row r="139" spans="1:23" s="1040" customFormat="1" ht="14.4">
      <c r="A139" s="1032" t="s">
        <v>420</v>
      </c>
      <c r="B139" s="1033" t="s">
        <v>1385</v>
      </c>
      <c r="C139" s="1034"/>
      <c r="D139" s="1035"/>
      <c r="E139" s="1035"/>
      <c r="F139" s="1036"/>
      <c r="G139" s="1044"/>
      <c r="H139" s="1044"/>
      <c r="I139" s="1044"/>
      <c r="J139" s="1044"/>
      <c r="K139" s="1044"/>
      <c r="L139" s="1044"/>
      <c r="M139" s="1044"/>
      <c r="N139" s="1044"/>
      <c r="O139" s="1044"/>
      <c r="P139" s="1044"/>
      <c r="Q139" s="1044"/>
      <c r="R139" s="1044"/>
      <c r="S139" s="1038"/>
      <c r="T139" s="1038"/>
      <c r="U139" s="1039"/>
    </row>
    <row r="140" spans="1:23">
      <c r="A140" s="1041"/>
      <c r="B140" s="954" t="s">
        <v>1382</v>
      </c>
      <c r="C140" s="951"/>
      <c r="D140" s="952"/>
      <c r="E140" s="952"/>
      <c r="F140" s="955"/>
      <c r="G140" s="1042"/>
      <c r="H140" s="1042"/>
      <c r="I140" s="1042"/>
      <c r="J140" s="1042"/>
      <c r="K140" s="1042"/>
      <c r="L140" s="1042"/>
      <c r="M140" s="1042"/>
      <c r="N140" s="1042"/>
      <c r="O140" s="1042"/>
      <c r="P140" s="1042"/>
      <c r="Q140" s="1042"/>
      <c r="R140" s="1042"/>
      <c r="S140" s="1018"/>
      <c r="T140" s="1018"/>
      <c r="U140" s="937"/>
    </row>
    <row r="141" spans="1:23">
      <c r="A141" s="1041"/>
      <c r="B141" s="954" t="s">
        <v>1383</v>
      </c>
      <c r="C141" s="951"/>
      <c r="D141" s="952"/>
      <c r="E141" s="952"/>
      <c r="F141" s="955"/>
      <c r="G141" s="1043">
        <v>3.6999999999999998E-2</v>
      </c>
      <c r="H141" s="1043">
        <v>3.6999999999999998E-2</v>
      </c>
      <c r="I141" s="1043">
        <v>3.6999999999999998E-2</v>
      </c>
      <c r="J141" s="1043">
        <v>3.6999999999999998E-2</v>
      </c>
      <c r="K141" s="1043">
        <v>3.6999999999999998E-2</v>
      </c>
      <c r="L141" s="1043">
        <v>3.6999999999999998E-2</v>
      </c>
      <c r="M141" s="1043">
        <v>3.6999999999999998E-2</v>
      </c>
      <c r="N141" s="1043">
        <v>3.6999999999999998E-2</v>
      </c>
      <c r="O141" s="1043">
        <v>3.6999999999999998E-2</v>
      </c>
      <c r="P141" s="1043">
        <v>3.6999999999999998E-2</v>
      </c>
      <c r="Q141" s="1043">
        <v>3.6999999999999998E-2</v>
      </c>
      <c r="R141" s="1043">
        <v>3.6999999999999998E-2</v>
      </c>
      <c r="S141" s="1018"/>
      <c r="T141" s="1018"/>
      <c r="U141" s="937"/>
    </row>
    <row r="142" spans="1:23">
      <c r="A142" s="1041"/>
      <c r="B142" s="954" t="s">
        <v>1384</v>
      </c>
      <c r="C142" s="951"/>
      <c r="D142" s="952"/>
      <c r="E142" s="952"/>
      <c r="F142" s="955"/>
      <c r="G142" s="1042">
        <f>(G140*G141*G$120)/365</f>
        <v>0</v>
      </c>
      <c r="H142" s="1042">
        <f t="shared" ref="H142:R142" si="48">(H140*H141*H$120)/365</f>
        <v>0</v>
      </c>
      <c r="I142" s="1042">
        <f t="shared" si="48"/>
        <v>0</v>
      </c>
      <c r="J142" s="1042">
        <f t="shared" si="48"/>
        <v>0</v>
      </c>
      <c r="K142" s="1042">
        <f t="shared" si="48"/>
        <v>0</v>
      </c>
      <c r="L142" s="1042">
        <f t="shared" si="48"/>
        <v>0</v>
      </c>
      <c r="M142" s="1042">
        <f t="shared" si="48"/>
        <v>0</v>
      </c>
      <c r="N142" s="1042">
        <f t="shared" si="48"/>
        <v>0</v>
      </c>
      <c r="O142" s="1042">
        <f t="shared" si="48"/>
        <v>0</v>
      </c>
      <c r="P142" s="1042">
        <f t="shared" si="48"/>
        <v>0</v>
      </c>
      <c r="Q142" s="1042">
        <f t="shared" si="48"/>
        <v>0</v>
      </c>
      <c r="R142" s="1042">
        <f t="shared" si="48"/>
        <v>0</v>
      </c>
      <c r="S142" s="1018"/>
      <c r="T142" s="1018"/>
      <c r="U142" s="937"/>
    </row>
    <row r="143" spans="1:23" ht="14.4">
      <c r="A143" s="1032" t="s">
        <v>421</v>
      </c>
      <c r="B143" s="1045" t="s">
        <v>1436</v>
      </c>
      <c r="C143" s="951"/>
      <c r="D143" s="952"/>
      <c r="E143" s="952"/>
      <c r="F143" s="955"/>
      <c r="G143" s="1044"/>
      <c r="H143" s="1044"/>
      <c r="I143" s="1044"/>
      <c r="J143" s="1044"/>
      <c r="K143" s="1044"/>
      <c r="L143" s="1046"/>
      <c r="M143" s="1044"/>
      <c r="N143" s="1044"/>
      <c r="O143" s="1044"/>
      <c r="P143" s="1044"/>
      <c r="Q143" s="1044"/>
      <c r="R143" s="1044"/>
      <c r="S143" s="1018"/>
      <c r="T143" s="1018"/>
      <c r="U143" s="937"/>
    </row>
    <row r="144" spans="1:23">
      <c r="A144" s="1041"/>
      <c r="B144" s="1047" t="s">
        <v>1382</v>
      </c>
      <c r="C144" s="951"/>
      <c r="D144" s="952"/>
      <c r="E144" s="952"/>
      <c r="F144" s="955"/>
      <c r="G144" s="1042">
        <v>128800000000</v>
      </c>
      <c r="H144" s="1042">
        <v>128800000000</v>
      </c>
      <c r="I144" s="1042">
        <v>128800000000</v>
      </c>
      <c r="J144" s="1042">
        <v>128800000000</v>
      </c>
      <c r="K144" s="1042">
        <v>128800000000</v>
      </c>
      <c r="L144" s="1048">
        <v>128800000000</v>
      </c>
      <c r="M144" s="1042"/>
      <c r="N144" s="1042"/>
      <c r="O144" s="1042"/>
      <c r="P144" s="1042"/>
      <c r="Q144" s="1042"/>
      <c r="R144" s="1042"/>
      <c r="S144" s="1018"/>
      <c r="T144" s="1018"/>
      <c r="U144" s="937"/>
    </row>
    <row r="145" spans="1:21">
      <c r="A145" s="1041"/>
      <c r="B145" s="1047" t="s">
        <v>1383</v>
      </c>
      <c r="C145" s="951"/>
      <c r="D145" s="952"/>
      <c r="E145" s="952"/>
      <c r="F145" s="955"/>
      <c r="G145" s="1043">
        <v>4.8000000000000001E-2</v>
      </c>
      <c r="H145" s="1043">
        <v>4.8000000000000001E-2</v>
      </c>
      <c r="I145" s="1043">
        <v>4.8000000000000001E-2</v>
      </c>
      <c r="J145" s="1043">
        <v>4.8000000000000001E-2</v>
      </c>
      <c r="K145" s="1043">
        <v>4.8000000000000001E-2</v>
      </c>
      <c r="L145" s="1049">
        <v>4.8000000000000001E-2</v>
      </c>
      <c r="M145" s="1043">
        <v>4.8000000000000001E-2</v>
      </c>
      <c r="N145" s="1043">
        <v>4.8000000000000001E-2</v>
      </c>
      <c r="O145" s="1043">
        <v>4.8000000000000001E-2</v>
      </c>
      <c r="P145" s="1043">
        <v>4.8000000000000001E-2</v>
      </c>
      <c r="Q145" s="1043">
        <v>4.8000000000000001E-2</v>
      </c>
      <c r="R145" s="1043">
        <v>4.8000000000000001E-2</v>
      </c>
      <c r="S145" s="1018"/>
      <c r="T145" s="1018"/>
      <c r="U145" s="937"/>
    </row>
    <row r="146" spans="1:21">
      <c r="A146" s="1041"/>
      <c r="B146" s="1047" t="s">
        <v>1384</v>
      </c>
      <c r="C146" s="951"/>
      <c r="D146" s="952"/>
      <c r="E146" s="952"/>
      <c r="F146" s="955"/>
      <c r="G146" s="1042">
        <f>(G144*G145*G$120)/365</f>
        <v>525080547.94520545</v>
      </c>
      <c r="H146" s="1042">
        <f t="shared" ref="H146:R146" si="49">(H144*H145*H$120)/365</f>
        <v>474266301.36986303</v>
      </c>
      <c r="I146" s="1042">
        <f t="shared" si="49"/>
        <v>525080547.94520545</v>
      </c>
      <c r="J146" s="1042">
        <f t="shared" si="49"/>
        <v>508142465.75342464</v>
      </c>
      <c r="K146" s="1042">
        <f t="shared" si="49"/>
        <v>525080547.94520545</v>
      </c>
      <c r="L146" s="1048">
        <f t="shared" si="49"/>
        <v>508142465.75342464</v>
      </c>
      <c r="M146" s="1042">
        <f t="shared" si="49"/>
        <v>0</v>
      </c>
      <c r="N146" s="1042">
        <f t="shared" si="49"/>
        <v>0</v>
      </c>
      <c r="O146" s="1042">
        <f t="shared" si="49"/>
        <v>0</v>
      </c>
      <c r="P146" s="1042">
        <f t="shared" si="49"/>
        <v>0</v>
      </c>
      <c r="Q146" s="1042">
        <f t="shared" si="49"/>
        <v>0</v>
      </c>
      <c r="R146" s="1042">
        <f t="shared" si="49"/>
        <v>0</v>
      </c>
      <c r="S146" s="1018"/>
      <c r="T146" s="1018"/>
      <c r="U146" s="937"/>
    </row>
    <row r="147" spans="1:21" s="1040" customFormat="1" ht="14.4">
      <c r="A147" s="1032" t="s">
        <v>1437</v>
      </c>
      <c r="B147" s="1033" t="s">
        <v>1386</v>
      </c>
      <c r="C147" s="1034"/>
      <c r="D147" s="1035"/>
      <c r="E147" s="1035"/>
      <c r="F147" s="1036"/>
      <c r="G147" s="1044"/>
      <c r="H147" s="1044"/>
      <c r="I147" s="1044"/>
      <c r="J147" s="1044"/>
      <c r="K147" s="1044"/>
      <c r="L147" s="1044"/>
      <c r="M147" s="1044"/>
      <c r="N147" s="1044"/>
      <c r="O147" s="1044"/>
      <c r="P147" s="1044"/>
      <c r="Q147" s="1044"/>
      <c r="R147" s="1044"/>
      <c r="S147" s="1038"/>
      <c r="T147" s="1038"/>
      <c r="U147" s="1039"/>
    </row>
    <row r="148" spans="1:21">
      <c r="A148" s="954"/>
      <c r="B148" s="954" t="s">
        <v>1382</v>
      </c>
      <c r="C148" s="951"/>
      <c r="D148" s="952"/>
      <c r="E148" s="952"/>
      <c r="F148" s="955"/>
      <c r="G148" s="1042">
        <v>1100000000</v>
      </c>
      <c r="H148" s="1042">
        <v>1100000000</v>
      </c>
      <c r="I148" s="1042">
        <v>1100000000</v>
      </c>
      <c r="J148" s="1042">
        <v>1100000000</v>
      </c>
      <c r="K148" s="1042">
        <v>1100000000</v>
      </c>
      <c r="L148" s="1042">
        <v>1100000000</v>
      </c>
      <c r="M148" s="1042">
        <v>1100000000</v>
      </c>
      <c r="N148" s="1042">
        <v>1100000000</v>
      </c>
      <c r="O148" s="1042">
        <v>1100000000</v>
      </c>
      <c r="P148" s="1042">
        <v>1100000000</v>
      </c>
      <c r="Q148" s="1042">
        <v>1100000000</v>
      </c>
      <c r="R148" s="1042">
        <v>1100000000</v>
      </c>
      <c r="S148" s="1018"/>
      <c r="T148" s="1018"/>
      <c r="U148" s="937"/>
    </row>
    <row r="149" spans="1:21">
      <c r="A149" s="954"/>
      <c r="B149" s="954" t="s">
        <v>1383</v>
      </c>
      <c r="C149" s="951"/>
      <c r="D149" s="952"/>
      <c r="E149" s="952"/>
      <c r="F149" s="955"/>
      <c r="G149" s="1043">
        <v>6.2E-2</v>
      </c>
      <c r="H149" s="1043">
        <v>6.2E-2</v>
      </c>
      <c r="I149" s="1043">
        <v>6.2E-2</v>
      </c>
      <c r="J149" s="1043">
        <v>6.2E-2</v>
      </c>
      <c r="K149" s="1043">
        <v>6.2E-2</v>
      </c>
      <c r="L149" s="1043">
        <v>6.2E-2</v>
      </c>
      <c r="M149" s="1043">
        <v>6.2E-2</v>
      </c>
      <c r="N149" s="1043">
        <v>6.2E-2</v>
      </c>
      <c r="O149" s="1043">
        <v>6.2E-2</v>
      </c>
      <c r="P149" s="1043">
        <v>6.2E-2</v>
      </c>
      <c r="Q149" s="1043">
        <v>6.2E-2</v>
      </c>
      <c r="R149" s="1043">
        <v>6.2E-2</v>
      </c>
      <c r="S149" s="1018"/>
      <c r="T149" s="1018"/>
      <c r="U149" s="937"/>
    </row>
    <row r="150" spans="1:21">
      <c r="A150" s="954"/>
      <c r="B150" s="954" t="s">
        <v>1384</v>
      </c>
      <c r="C150" s="951"/>
      <c r="D150" s="952"/>
      <c r="E150" s="952"/>
      <c r="F150" s="955"/>
      <c r="G150" s="1042">
        <f>(G148*G149*G$120)/365</f>
        <v>5792328.7671232875</v>
      </c>
      <c r="H150" s="1042">
        <f t="shared" ref="H150:R150" si="50">(H148*H149*H$120)/365</f>
        <v>5231780.8219178086</v>
      </c>
      <c r="I150" s="1042">
        <f t="shared" si="50"/>
        <v>5792328.7671232875</v>
      </c>
      <c r="J150" s="1042">
        <f t="shared" si="50"/>
        <v>5605479.4520547949</v>
      </c>
      <c r="K150" s="1042">
        <f t="shared" si="50"/>
        <v>5792328.7671232875</v>
      </c>
      <c r="L150" s="1042">
        <f t="shared" si="50"/>
        <v>5605479.4520547949</v>
      </c>
      <c r="M150" s="1042">
        <f t="shared" si="50"/>
        <v>5792328.7671232875</v>
      </c>
      <c r="N150" s="1042">
        <f t="shared" si="50"/>
        <v>5792328.7671232875</v>
      </c>
      <c r="O150" s="1042">
        <f t="shared" si="50"/>
        <v>5605479.4520547949</v>
      </c>
      <c r="P150" s="1042">
        <f t="shared" si="50"/>
        <v>5792328.7671232875</v>
      </c>
      <c r="Q150" s="1042">
        <f t="shared" si="50"/>
        <v>5605479.4520547949</v>
      </c>
      <c r="R150" s="1042">
        <f t="shared" si="50"/>
        <v>5792328.7671232875</v>
      </c>
      <c r="S150" s="1018"/>
      <c r="T150" s="1018"/>
      <c r="U150" s="937"/>
    </row>
    <row r="151" spans="1:21">
      <c r="A151" s="954">
        <v>2</v>
      </c>
      <c r="B151" s="954" t="s">
        <v>981</v>
      </c>
      <c r="C151" s="951"/>
      <c r="D151" s="952">
        <v>22543423084</v>
      </c>
      <c r="E151" s="952"/>
      <c r="F151" s="955">
        <v>0</v>
      </c>
      <c r="G151" s="952">
        <f>D151*14.4%</f>
        <v>3246252924.0960002</v>
      </c>
      <c r="H151" s="952"/>
      <c r="I151" s="952"/>
      <c r="J151" s="952"/>
      <c r="K151" s="952"/>
      <c r="L151" s="952"/>
      <c r="M151" s="952"/>
      <c r="N151" s="952"/>
      <c r="O151" s="952"/>
      <c r="P151" s="953"/>
      <c r="Q151" s="953"/>
      <c r="R151" s="1050">
        <f>ROUND(D151*10%,0)</f>
        <v>2254342308</v>
      </c>
      <c r="S151" s="1018">
        <f>SUM(G151:R151)</f>
        <v>5500595232.0960007</v>
      </c>
      <c r="T151" s="1018"/>
      <c r="U151" s="936" t="s">
        <v>1388</v>
      </c>
    </row>
    <row r="152" spans="1:21">
      <c r="A152" s="954">
        <v>3</v>
      </c>
      <c r="B152" s="954" t="s">
        <v>982</v>
      </c>
      <c r="C152" s="951"/>
      <c r="D152" s="952"/>
      <c r="E152" s="952"/>
      <c r="F152" s="955"/>
      <c r="G152" s="952">
        <v>20000000</v>
      </c>
      <c r="H152" s="952">
        <v>20000000</v>
      </c>
      <c r="I152" s="952">
        <v>20000000</v>
      </c>
      <c r="J152" s="952">
        <v>20000000</v>
      </c>
      <c r="K152" s="952">
        <v>20000000</v>
      </c>
      <c r="L152" s="952">
        <v>20000000</v>
      </c>
      <c r="M152" s="952">
        <v>20000000</v>
      </c>
      <c r="N152" s="952">
        <v>20000000</v>
      </c>
      <c r="O152" s="952">
        <v>20000000</v>
      </c>
      <c r="P152" s="952">
        <v>20000000</v>
      </c>
      <c r="Q152" s="952">
        <v>20000000</v>
      </c>
      <c r="R152" s="952">
        <v>20000000</v>
      </c>
      <c r="S152" s="1018">
        <f>SUM(G152:R152)</f>
        <v>240000000</v>
      </c>
      <c r="T152" s="1018"/>
      <c r="U152" s="937"/>
    </row>
    <row r="153" spans="1:21">
      <c r="A153" s="954"/>
      <c r="B153" s="954"/>
      <c r="C153" s="951"/>
      <c r="D153" s="952"/>
      <c r="E153" s="952"/>
      <c r="F153" s="955"/>
      <c r="G153" s="952"/>
      <c r="H153" s="952"/>
      <c r="I153" s="952"/>
      <c r="J153" s="952"/>
      <c r="K153" s="952"/>
      <c r="L153" s="952"/>
      <c r="M153" s="952"/>
      <c r="N153" s="952"/>
      <c r="O153" s="952"/>
      <c r="P153" s="953"/>
      <c r="Q153" s="953"/>
      <c r="R153" s="953"/>
      <c r="S153" s="1018"/>
      <c r="T153" s="1018"/>
      <c r="U153" s="937"/>
    </row>
    <row r="154" spans="1:21">
      <c r="A154" s="1051">
        <v>7</v>
      </c>
      <c r="B154" s="1051" t="s">
        <v>983</v>
      </c>
      <c r="C154" s="1052"/>
      <c r="D154" s="1053"/>
      <c r="E154" s="1053">
        <f>SUM(E155:E157)</f>
        <v>0</v>
      </c>
      <c r="F154" s="1054"/>
      <c r="G154" s="1053">
        <f t="shared" ref="G154:S154" si="51">SUM(G155:G157)</f>
        <v>3000000</v>
      </c>
      <c r="H154" s="1053">
        <f t="shared" si="51"/>
        <v>3000000</v>
      </c>
      <c r="I154" s="1053">
        <f t="shared" si="51"/>
        <v>3000000</v>
      </c>
      <c r="J154" s="1053">
        <f t="shared" si="51"/>
        <v>3000000</v>
      </c>
      <c r="K154" s="1053">
        <f t="shared" si="51"/>
        <v>3000000</v>
      </c>
      <c r="L154" s="1053">
        <f t="shared" si="51"/>
        <v>3000000</v>
      </c>
      <c r="M154" s="1053">
        <f t="shared" si="51"/>
        <v>3000000</v>
      </c>
      <c r="N154" s="1053">
        <f t="shared" si="51"/>
        <v>3000000</v>
      </c>
      <c r="O154" s="1053">
        <f t="shared" si="51"/>
        <v>3000000</v>
      </c>
      <c r="P154" s="1055">
        <f t="shared" si="51"/>
        <v>3000000</v>
      </c>
      <c r="Q154" s="1055">
        <f t="shared" si="51"/>
        <v>3000000</v>
      </c>
      <c r="R154" s="1055">
        <f t="shared" si="51"/>
        <v>3000000</v>
      </c>
      <c r="S154" s="1055">
        <f t="shared" si="51"/>
        <v>86000000</v>
      </c>
      <c r="T154" s="1056"/>
      <c r="U154" s="937"/>
    </row>
    <row r="155" spans="1:21">
      <c r="A155" s="954">
        <v>1</v>
      </c>
      <c r="B155" s="954" t="s">
        <v>984</v>
      </c>
      <c r="C155" s="951"/>
      <c r="D155" s="952"/>
      <c r="E155" s="952"/>
      <c r="F155" s="955"/>
      <c r="G155" s="952">
        <v>3000000</v>
      </c>
      <c r="H155" s="952">
        <v>3000000</v>
      </c>
      <c r="I155" s="952">
        <v>3000000</v>
      </c>
      <c r="J155" s="952">
        <v>3000000</v>
      </c>
      <c r="K155" s="952">
        <v>3000000</v>
      </c>
      <c r="L155" s="952">
        <v>3000000</v>
      </c>
      <c r="M155" s="952">
        <v>3000000</v>
      </c>
      <c r="N155" s="952">
        <v>3000000</v>
      </c>
      <c r="O155" s="952">
        <v>3000000</v>
      </c>
      <c r="P155" s="952">
        <v>3000000</v>
      </c>
      <c r="Q155" s="952">
        <v>3000000</v>
      </c>
      <c r="R155" s="952">
        <v>3000000</v>
      </c>
      <c r="S155" s="1018">
        <f>SUM(G155:R155)</f>
        <v>36000000</v>
      </c>
      <c r="T155" s="1018"/>
      <c r="U155" s="937"/>
    </row>
    <row r="156" spans="1:21">
      <c r="A156" s="954">
        <v>2</v>
      </c>
      <c r="B156" s="954" t="s">
        <v>985</v>
      </c>
      <c r="C156" s="951"/>
      <c r="D156" s="952"/>
      <c r="E156" s="952"/>
      <c r="F156" s="955"/>
      <c r="G156" s="952"/>
      <c r="H156" s="952"/>
      <c r="I156" s="952"/>
      <c r="J156" s="952"/>
      <c r="K156" s="952"/>
      <c r="L156" s="952"/>
      <c r="M156" s="952"/>
      <c r="N156" s="952"/>
      <c r="O156" s="952"/>
      <c r="P156" s="953"/>
      <c r="Q156" s="953"/>
      <c r="R156" s="953"/>
      <c r="S156" s="1018">
        <f>SUM(G156:R156)</f>
        <v>0</v>
      </c>
      <c r="T156" s="1018"/>
      <c r="U156" s="937"/>
    </row>
    <row r="157" spans="1:21">
      <c r="A157" s="954">
        <v>3</v>
      </c>
      <c r="B157" s="1057" t="s">
        <v>986</v>
      </c>
      <c r="C157" s="951"/>
      <c r="D157" s="952"/>
      <c r="E157" s="952"/>
      <c r="F157" s="955"/>
      <c r="G157" s="952"/>
      <c r="H157" s="952"/>
      <c r="I157" s="952"/>
      <c r="J157" s="952"/>
      <c r="K157" s="952"/>
      <c r="L157" s="952"/>
      <c r="M157" s="952"/>
      <c r="N157" s="952"/>
      <c r="O157" s="952"/>
      <c r="P157" s="953"/>
      <c r="Q157" s="953"/>
      <c r="R157" s="953"/>
      <c r="S157" s="718">
        <v>50000000</v>
      </c>
      <c r="T157" s="1018"/>
      <c r="U157" s="937"/>
    </row>
    <row r="158" spans="1:21">
      <c r="A158" s="954">
        <v>4</v>
      </c>
      <c r="B158" s="1057" t="s">
        <v>987</v>
      </c>
      <c r="C158" s="951"/>
      <c r="D158" s="952"/>
      <c r="E158" s="952"/>
      <c r="F158" s="955"/>
      <c r="G158" s="952"/>
      <c r="H158" s="952"/>
      <c r="I158" s="952"/>
      <c r="J158" s="952"/>
      <c r="K158" s="952"/>
      <c r="L158" s="952"/>
      <c r="M158" s="952"/>
      <c r="N158" s="952"/>
      <c r="O158" s="952"/>
      <c r="P158" s="953"/>
      <c r="Q158" s="953"/>
      <c r="R158" s="953"/>
      <c r="S158" s="718">
        <v>50000000</v>
      </c>
      <c r="T158" s="1018"/>
      <c r="U158" s="937"/>
    </row>
    <row r="159" spans="1:21">
      <c r="A159" s="954">
        <v>5</v>
      </c>
      <c r="B159" s="1057" t="s">
        <v>988</v>
      </c>
      <c r="C159" s="951"/>
      <c r="D159" s="952"/>
      <c r="E159" s="952"/>
      <c r="F159" s="955"/>
      <c r="G159" s="952"/>
      <c r="H159" s="952"/>
      <c r="I159" s="952"/>
      <c r="J159" s="952"/>
      <c r="K159" s="952"/>
      <c r="L159" s="952"/>
      <c r="M159" s="952"/>
      <c r="N159" s="952"/>
      <c r="O159" s="952"/>
      <c r="P159" s="953"/>
      <c r="Q159" s="953"/>
      <c r="R159" s="953"/>
      <c r="S159" s="1018">
        <v>0</v>
      </c>
      <c r="T159" s="1018"/>
      <c r="U159" s="937"/>
    </row>
    <row r="160" spans="1:21">
      <c r="A160" s="954"/>
      <c r="B160" s="954"/>
      <c r="C160" s="951"/>
      <c r="D160" s="952"/>
      <c r="E160" s="952"/>
      <c r="F160" s="955"/>
      <c r="G160" s="952"/>
      <c r="H160" s="952"/>
      <c r="I160" s="952"/>
      <c r="J160" s="952"/>
      <c r="K160" s="952"/>
      <c r="L160" s="952"/>
      <c r="M160" s="952"/>
      <c r="N160" s="952"/>
      <c r="O160" s="952"/>
      <c r="P160" s="953"/>
      <c r="Q160" s="953"/>
      <c r="R160" s="953"/>
      <c r="S160" s="1018"/>
      <c r="T160" s="1018"/>
      <c r="U160" s="937"/>
    </row>
    <row r="161" spans="1:21">
      <c r="A161" s="954"/>
      <c r="B161" s="954"/>
      <c r="C161" s="951"/>
      <c r="D161" s="952"/>
      <c r="E161" s="952"/>
      <c r="F161" s="955"/>
      <c r="G161" s="952"/>
      <c r="H161" s="952"/>
      <c r="I161" s="952"/>
      <c r="J161" s="952"/>
      <c r="K161" s="952"/>
      <c r="L161" s="952"/>
      <c r="M161" s="952"/>
      <c r="N161" s="952"/>
      <c r="O161" s="952"/>
      <c r="P161" s="953"/>
      <c r="Q161" s="953"/>
      <c r="R161" s="953"/>
      <c r="S161" s="1018"/>
      <c r="T161" s="1018"/>
      <c r="U161" s="937"/>
    </row>
    <row r="162" spans="1:21">
      <c r="A162" s="1010"/>
      <c r="B162" s="1010"/>
      <c r="C162" s="1009"/>
      <c r="D162" s="1011"/>
      <c r="E162" s="1011"/>
      <c r="F162" s="1012"/>
      <c r="G162" s="1011"/>
      <c r="H162" s="1011"/>
      <c r="I162" s="1011"/>
      <c r="J162" s="1011"/>
      <c r="K162" s="1011"/>
      <c r="L162" s="1011"/>
      <c r="M162" s="1011"/>
      <c r="N162" s="1011"/>
      <c r="O162" s="1011"/>
      <c r="P162" s="1013"/>
      <c r="Q162" s="1013"/>
      <c r="R162" s="1013"/>
      <c r="S162" s="1018">
        <f>SUM(G162:R162)</f>
        <v>0</v>
      </c>
      <c r="T162" s="1018"/>
      <c r="U162" s="937"/>
    </row>
    <row r="163" spans="1:21">
      <c r="A163" s="1058"/>
      <c r="B163" s="1058"/>
      <c r="C163" s="1059"/>
      <c r="D163" s="1060"/>
      <c r="E163" s="1060"/>
      <c r="F163" s="1061"/>
      <c r="G163" s="1060"/>
      <c r="H163" s="1060"/>
      <c r="I163" s="1060"/>
      <c r="J163" s="1060"/>
      <c r="K163" s="1060"/>
      <c r="L163" s="1060"/>
      <c r="M163" s="1060"/>
      <c r="N163" s="1060"/>
      <c r="O163" s="1060"/>
      <c r="P163" s="1062"/>
      <c r="Q163" s="1062"/>
      <c r="R163" s="1062"/>
      <c r="S163" s="1062"/>
      <c r="T163" s="1062"/>
      <c r="U163" s="1010"/>
    </row>
  </sheetData>
  <mergeCells count="11">
    <mergeCell ref="U3:U4"/>
    <mergeCell ref="A1:T1"/>
    <mergeCell ref="A3:A4"/>
    <mergeCell ref="B3:B4"/>
    <mergeCell ref="C3:C4"/>
    <mergeCell ref="D3:D4"/>
    <mergeCell ref="E3:E4"/>
    <mergeCell ref="F3:F4"/>
    <mergeCell ref="G3:R3"/>
    <mergeCell ref="S3:S4"/>
    <mergeCell ref="T3:T4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9"/>
  <dimension ref="A1:Q51"/>
  <sheetViews>
    <sheetView zoomScaleNormal="100" workbookViewId="0">
      <pane ySplit="6" topLeftCell="A7" activePane="bottomLeft" state="frozen"/>
      <selection pane="bottomLeft" activeCell="E15" sqref="E15"/>
    </sheetView>
  </sheetViews>
  <sheetFormatPr defaultColWidth="9.109375" defaultRowHeight="15.6"/>
  <cols>
    <col min="1" max="1" width="6.44140625" style="187" bestFit="1" customWidth="1"/>
    <col min="2" max="2" width="43.44140625" style="109" customWidth="1"/>
    <col min="3" max="4" width="12.33203125" style="187" customWidth="1"/>
    <col min="5" max="5" width="12.88671875" style="109" customWidth="1"/>
    <col min="6" max="6" width="12.44140625" style="109" bestFit="1" customWidth="1"/>
    <col min="7" max="10" width="12.88671875" style="109" customWidth="1"/>
    <col min="11" max="11" width="17.33203125" style="109" bestFit="1" customWidth="1"/>
    <col min="12" max="12" width="12.6640625" style="109" bestFit="1" customWidth="1"/>
    <col min="13" max="15" width="9.33203125" style="109" bestFit="1" customWidth="1"/>
    <col min="16" max="16" width="21" style="109" customWidth="1"/>
    <col min="17" max="17" width="22" style="109" bestFit="1" customWidth="1"/>
    <col min="18" max="16384" width="9.109375" style="109"/>
  </cols>
  <sheetData>
    <row r="1" spans="1:15">
      <c r="A1" s="2360" t="s">
        <v>859</v>
      </c>
      <c r="B1" s="2360"/>
      <c r="E1" s="225"/>
      <c r="H1" s="2467" t="s">
        <v>1854</v>
      </c>
      <c r="I1" s="2467"/>
      <c r="J1" s="2467"/>
    </row>
    <row r="2" spans="1:15">
      <c r="A2" s="226"/>
      <c r="B2" s="226"/>
      <c r="C2" s="226"/>
      <c r="D2" s="226"/>
      <c r="E2" s="225"/>
      <c r="H2" s="227"/>
    </row>
    <row r="3" spans="1:15" s="228" customFormat="1" ht="18">
      <c r="A3" s="2468" t="s">
        <v>1704</v>
      </c>
      <c r="B3" s="2468"/>
      <c r="C3" s="2468"/>
      <c r="D3" s="2468"/>
      <c r="E3" s="2468"/>
      <c r="F3" s="2468"/>
      <c r="G3" s="2468"/>
      <c r="H3" s="2468"/>
      <c r="I3" s="2468"/>
      <c r="J3" s="2468"/>
    </row>
    <row r="5" spans="1:15" s="225" customFormat="1">
      <c r="A5" s="2425" t="s">
        <v>8</v>
      </c>
      <c r="B5" s="2425" t="s">
        <v>0</v>
      </c>
      <c r="C5" s="2425" t="s">
        <v>50</v>
      </c>
      <c r="D5" s="2425" t="s">
        <v>1406</v>
      </c>
      <c r="E5" s="2471" t="s">
        <v>1405</v>
      </c>
      <c r="F5" s="2472"/>
      <c r="G5" s="2473"/>
      <c r="H5" s="2474" t="s">
        <v>1579</v>
      </c>
      <c r="I5" s="2425" t="s">
        <v>682</v>
      </c>
      <c r="J5" s="2425" t="s">
        <v>52</v>
      </c>
    </row>
    <row r="6" spans="1:15" ht="33.75" customHeight="1">
      <c r="A6" s="2426"/>
      <c r="B6" s="2426"/>
      <c r="C6" s="2426"/>
      <c r="D6" s="2426"/>
      <c r="E6" s="27" t="s">
        <v>44</v>
      </c>
      <c r="F6" s="27" t="s">
        <v>45</v>
      </c>
      <c r="G6" s="27" t="s">
        <v>515</v>
      </c>
      <c r="H6" s="2475"/>
      <c r="I6" s="2426"/>
      <c r="J6" s="2426"/>
    </row>
    <row r="7" spans="1:15">
      <c r="A7" s="17" t="s">
        <v>14</v>
      </c>
      <c r="B7" s="17" t="s">
        <v>15</v>
      </c>
      <c r="C7" s="17" t="s">
        <v>18</v>
      </c>
      <c r="D7" s="17"/>
      <c r="E7" s="17">
        <v>1</v>
      </c>
      <c r="F7" s="17">
        <v>2</v>
      </c>
      <c r="G7" s="17">
        <v>3</v>
      </c>
      <c r="H7" s="17">
        <v>140</v>
      </c>
      <c r="I7" s="17">
        <v>5</v>
      </c>
      <c r="J7" s="17">
        <v>6</v>
      </c>
    </row>
    <row r="8" spans="1:15" s="5" customFormat="1">
      <c r="A8" s="785" t="s">
        <v>14</v>
      </c>
      <c r="B8" s="786" t="s">
        <v>1</v>
      </c>
      <c r="C8" s="785" t="s">
        <v>56</v>
      </c>
      <c r="D8" s="787">
        <v>21135</v>
      </c>
      <c r="E8" s="787">
        <f>E9+E13+E22</f>
        <v>22015</v>
      </c>
      <c r="F8" s="787">
        <f>F9+F13+F22+F28</f>
        <v>21648</v>
      </c>
      <c r="G8" s="788">
        <f>F8/E8</f>
        <v>0.98332954803543038</v>
      </c>
      <c r="H8" s="787">
        <f>H9+H13+H22</f>
        <v>22176</v>
      </c>
      <c r="I8" s="788">
        <f>H8/F8</f>
        <v>1.024390243902439</v>
      </c>
      <c r="J8" s="788"/>
      <c r="K8" s="758"/>
    </row>
    <row r="9" spans="1:15">
      <c r="A9" s="188" t="s">
        <v>59</v>
      </c>
      <c r="B9" s="221" t="s">
        <v>333</v>
      </c>
      <c r="C9" s="188" t="s">
        <v>56</v>
      </c>
      <c r="D9" s="151">
        <v>2</v>
      </c>
      <c r="E9" s="151">
        <f>E10+E11+E12</f>
        <v>0</v>
      </c>
      <c r="F9" s="151">
        <v>0</v>
      </c>
      <c r="G9" s="191" t="s">
        <v>447</v>
      </c>
      <c r="H9" s="151">
        <f>H10+H11+H12</f>
        <v>0</v>
      </c>
      <c r="I9" s="191"/>
      <c r="J9" s="192"/>
      <c r="N9" s="109" t="s">
        <v>2000</v>
      </c>
    </row>
    <row r="10" spans="1:15" ht="16.2" hidden="1">
      <c r="A10" s="188">
        <v>1</v>
      </c>
      <c r="B10" s="189" t="s">
        <v>55</v>
      </c>
      <c r="C10" s="188" t="s">
        <v>56</v>
      </c>
      <c r="D10" s="449">
        <v>0</v>
      </c>
      <c r="E10" s="449">
        <v>0</v>
      </c>
      <c r="F10" s="449">
        <v>0</v>
      </c>
      <c r="G10" s="450"/>
      <c r="H10" s="449">
        <v>0</v>
      </c>
      <c r="I10" s="191"/>
      <c r="J10" s="151"/>
    </row>
    <row r="11" spans="1:15" ht="16.2" hidden="1">
      <c r="A11" s="188">
        <v>2</v>
      </c>
      <c r="B11" s="189" t="s">
        <v>57</v>
      </c>
      <c r="C11" s="188" t="s">
        <v>56</v>
      </c>
      <c r="D11" s="449">
        <v>0</v>
      </c>
      <c r="E11" s="449">
        <v>0</v>
      </c>
      <c r="F11" s="449">
        <v>0</v>
      </c>
      <c r="G11" s="191"/>
      <c r="H11" s="449">
        <v>0</v>
      </c>
      <c r="I11" s="191"/>
      <c r="J11" s="151"/>
    </row>
    <row r="12" spans="1:15" s="184" customFormat="1" ht="16.2">
      <c r="A12" s="250">
        <v>1</v>
      </c>
      <c r="B12" s="189" t="s">
        <v>418</v>
      </c>
      <c r="C12" s="250" t="s">
        <v>168</v>
      </c>
      <c r="D12" s="178">
        <v>2</v>
      </c>
      <c r="E12" s="178">
        <v>0</v>
      </c>
      <c r="F12" s="178">
        <v>0</v>
      </c>
      <c r="G12" s="254"/>
      <c r="H12" s="178">
        <v>0</v>
      </c>
      <c r="I12" s="254"/>
      <c r="J12" s="254"/>
      <c r="K12" s="1406" t="s">
        <v>1806</v>
      </c>
      <c r="L12" s="184" t="s">
        <v>1813</v>
      </c>
      <c r="M12" s="709" t="s">
        <v>1805</v>
      </c>
      <c r="N12" s="184" t="s">
        <v>1807</v>
      </c>
    </row>
    <row r="13" spans="1:15">
      <c r="A13" s="188" t="s">
        <v>60</v>
      </c>
      <c r="B13" s="221" t="s">
        <v>1497</v>
      </c>
      <c r="C13" s="188" t="s">
        <v>56</v>
      </c>
      <c r="D13" s="150">
        <v>19981</v>
      </c>
      <c r="E13" s="150">
        <f>E14+E20+E21</f>
        <v>20764</v>
      </c>
      <c r="F13" s="150">
        <f>F14+F20+F21</f>
        <v>20282</v>
      </c>
      <c r="G13" s="191">
        <f t="shared" ref="G13:G22" si="0">F13/E13</f>
        <v>0.97678674629165863</v>
      </c>
      <c r="H13" s="150">
        <f>H14+H20+H21</f>
        <v>20513</v>
      </c>
      <c r="I13" s="191">
        <f t="shared" ref="I13:I26" si="1">H13/F13</f>
        <v>1.0113894093284685</v>
      </c>
      <c r="J13" s="1401"/>
      <c r="K13" s="2466" t="s">
        <v>1337</v>
      </c>
      <c r="L13" s="2467"/>
      <c r="M13" s="2467"/>
      <c r="N13" s="2467"/>
    </row>
    <row r="14" spans="1:15" s="886" customFormat="1">
      <c r="A14" s="1397">
        <v>1</v>
      </c>
      <c r="B14" s="1398" t="s">
        <v>518</v>
      </c>
      <c r="C14" s="1397" t="s">
        <v>56</v>
      </c>
      <c r="D14" s="1399">
        <f>D15+D16+D19</f>
        <v>17420</v>
      </c>
      <c r="E14" s="1399">
        <f>E15+E16+E19</f>
        <v>17778</v>
      </c>
      <c r="F14" s="1411">
        <f>DD!E11-DD!C32+DD!E32+2</f>
        <v>17780</v>
      </c>
      <c r="G14" s="1401">
        <f>F14/E14</f>
        <v>1.0001124985937675</v>
      </c>
      <c r="H14" s="1399">
        <f>DD!H11</f>
        <v>17915</v>
      </c>
      <c r="I14" s="1401">
        <f>H14/F14</f>
        <v>1.0075928008998876</v>
      </c>
      <c r="J14" s="2229"/>
      <c r="K14" s="1416"/>
      <c r="L14" s="1402"/>
      <c r="M14" s="1403"/>
    </row>
    <row r="15" spans="1:15" ht="16.2">
      <c r="A15" s="250" t="s">
        <v>419</v>
      </c>
      <c r="B15" s="189" t="s">
        <v>733</v>
      </c>
      <c r="C15" s="188" t="s">
        <v>56</v>
      </c>
      <c r="D15" s="733">
        <v>16478</v>
      </c>
      <c r="E15" s="150">
        <f>DD!D11-E16-E19</f>
        <v>16858</v>
      </c>
      <c r="F15" s="150">
        <v>16408</v>
      </c>
      <c r="G15" s="191">
        <f t="shared" si="0"/>
        <v>0.97330644204531969</v>
      </c>
      <c r="H15" s="150">
        <f>H14-H16</f>
        <v>16494</v>
      </c>
      <c r="I15" s="191">
        <f t="shared" si="1"/>
        <v>1.0052413456850318</v>
      </c>
      <c r="J15" s="150"/>
      <c r="K15" s="1417">
        <f>H15/365*7/4</f>
        <v>79.080821917808223</v>
      </c>
      <c r="L15" s="1417">
        <f>E15/365*7/4</f>
        <v>80.826027397260276</v>
      </c>
      <c r="M15" s="1409">
        <f>F15/365*7/4</f>
        <v>78.668493150684938</v>
      </c>
      <c r="N15" s="1410">
        <f>(D15+312)/365*7/4</f>
        <v>80.5</v>
      </c>
      <c r="O15" s="1410"/>
    </row>
    <row r="16" spans="1:15" ht="16.2">
      <c r="A16" s="250" t="s">
        <v>420</v>
      </c>
      <c r="B16" s="189" t="s">
        <v>330</v>
      </c>
      <c r="C16" s="250" t="s">
        <v>56</v>
      </c>
      <c r="D16" s="178">
        <v>896</v>
      </c>
      <c r="E16" s="178">
        <f>E17+E18</f>
        <v>870</v>
      </c>
      <c r="F16" s="2232">
        <f>F17+F18</f>
        <v>1372</v>
      </c>
      <c r="G16" s="254">
        <f>F16/E16</f>
        <v>1.5770114942528735</v>
      </c>
      <c r="H16" s="178">
        <v>1421</v>
      </c>
      <c r="I16" s="254">
        <f t="shared" si="1"/>
        <v>1.0357142857142858</v>
      </c>
      <c r="J16" s="2231"/>
      <c r="K16" s="2129"/>
      <c r="L16" s="242"/>
      <c r="M16" s="823"/>
      <c r="O16" s="1410"/>
    </row>
    <row r="17" spans="1:15" ht="16.2">
      <c r="A17" s="451" t="s">
        <v>699</v>
      </c>
      <c r="B17" s="251" t="s">
        <v>500</v>
      </c>
      <c r="C17" s="252" t="s">
        <v>56</v>
      </c>
      <c r="D17" s="251">
        <v>81</v>
      </c>
      <c r="E17" s="473">
        <v>150</v>
      </c>
      <c r="F17" s="1405">
        <v>167</v>
      </c>
      <c r="G17" s="249">
        <f t="shared" si="0"/>
        <v>1.1133333333333333</v>
      </c>
      <c r="H17" s="473">
        <v>130</v>
      </c>
      <c r="I17" s="249">
        <f t="shared" si="1"/>
        <v>0.77844311377245512</v>
      </c>
      <c r="J17" s="178"/>
      <c r="K17" s="2130"/>
      <c r="L17" s="242"/>
      <c r="M17" s="823"/>
      <c r="O17" s="1410"/>
    </row>
    <row r="18" spans="1:15" ht="16.2">
      <c r="A18" s="451" t="s">
        <v>700</v>
      </c>
      <c r="B18" s="251" t="s">
        <v>1330</v>
      </c>
      <c r="C18" s="252" t="s">
        <v>56</v>
      </c>
      <c r="D18" s="251">
        <v>815</v>
      </c>
      <c r="E18" s="473">
        <v>720</v>
      </c>
      <c r="F18" s="1404">
        <v>1205</v>
      </c>
      <c r="G18" s="249">
        <f t="shared" si="0"/>
        <v>1.6736111111111112</v>
      </c>
      <c r="H18" s="473">
        <v>1291</v>
      </c>
      <c r="I18" s="249">
        <f t="shared" si="1"/>
        <v>1.0713692946058091</v>
      </c>
      <c r="J18" s="178"/>
      <c r="K18" s="2129"/>
      <c r="L18" s="242"/>
      <c r="M18" s="823"/>
      <c r="O18" s="1410"/>
    </row>
    <row r="19" spans="1:15" ht="16.2">
      <c r="A19" s="250" t="s">
        <v>421</v>
      </c>
      <c r="B19" s="189" t="s">
        <v>331</v>
      </c>
      <c r="C19" s="250" t="s">
        <v>56</v>
      </c>
      <c r="D19" s="178">
        <v>46</v>
      </c>
      <c r="E19" s="178">
        <v>50</v>
      </c>
      <c r="F19" s="178"/>
      <c r="G19" s="254">
        <f t="shared" si="0"/>
        <v>0</v>
      </c>
      <c r="H19" s="178"/>
      <c r="I19" s="254"/>
      <c r="J19" s="178"/>
      <c r="K19" s="2129"/>
      <c r="L19" s="242"/>
      <c r="M19" s="823"/>
      <c r="O19" s="1410"/>
    </row>
    <row r="20" spans="1:15" s="887" customFormat="1">
      <c r="A20" s="1397">
        <v>2</v>
      </c>
      <c r="B20" s="1398" t="s">
        <v>494</v>
      </c>
      <c r="C20" s="1397" t="s">
        <v>56</v>
      </c>
      <c r="D20" s="1400">
        <v>871</v>
      </c>
      <c r="E20" s="1399">
        <f>DD!D33</f>
        <v>1248</v>
      </c>
      <c r="F20" s="2236">
        <f>DD!E33-DD!C51+DD!E51</f>
        <v>903</v>
      </c>
      <c r="G20" s="1401">
        <f t="shared" si="0"/>
        <v>0.72355769230769229</v>
      </c>
      <c r="H20" s="1399">
        <f>DD!H33</f>
        <v>987</v>
      </c>
      <c r="I20" s="1401">
        <f>H20/F20</f>
        <v>1.0930232558139534</v>
      </c>
      <c r="J20" s="2229"/>
      <c r="K20" s="1417">
        <f>H20/365*7/4</f>
        <v>4.7321917808219176</v>
      </c>
      <c r="L20" s="1417">
        <f>E20/365*7/4</f>
        <v>5.9835616438356167</v>
      </c>
      <c r="M20" s="1409">
        <f>F20/365*7/4</f>
        <v>4.3294520547945208</v>
      </c>
      <c r="N20" s="1409">
        <f>(D20+17)/365*7/4</f>
        <v>4.257534246575343</v>
      </c>
      <c r="O20" s="1410"/>
    </row>
    <row r="21" spans="1:15" s="887" customFormat="1">
      <c r="A21" s="1397">
        <v>3</v>
      </c>
      <c r="B21" s="1398" t="s">
        <v>1496</v>
      </c>
      <c r="C21" s="1397" t="s">
        <v>56</v>
      </c>
      <c r="D21" s="1399">
        <v>1690</v>
      </c>
      <c r="E21" s="1399">
        <f>DD!D52</f>
        <v>1738</v>
      </c>
      <c r="F21" s="1411">
        <f>DD!E52-DD!C65+DD!E65</f>
        <v>1599</v>
      </c>
      <c r="G21" s="1401">
        <f t="shared" si="0"/>
        <v>0.92002301495972383</v>
      </c>
      <c r="H21" s="1399">
        <f>DD!H52</f>
        <v>1611</v>
      </c>
      <c r="I21" s="1401">
        <f t="shared" si="1"/>
        <v>1.0075046904315197</v>
      </c>
      <c r="J21" s="2229"/>
      <c r="K21" s="1417">
        <f>H21/365*7/4</f>
        <v>7.7239726027397264</v>
      </c>
      <c r="L21" s="1417">
        <f>E21/365*7/4</f>
        <v>8.3328767123287673</v>
      </c>
      <c r="M21" s="1409">
        <f>F21/365*7/4</f>
        <v>7.6664383561643827</v>
      </c>
      <c r="N21" s="1409">
        <f>(D21+110)/365*7/4</f>
        <v>8.6301369863013697</v>
      </c>
      <c r="O21" s="1410"/>
    </row>
    <row r="22" spans="1:15" s="722" customFormat="1">
      <c r="A22" s="1419" t="s">
        <v>17</v>
      </c>
      <c r="B22" s="1420" t="s">
        <v>433</v>
      </c>
      <c r="C22" s="1419" t="s">
        <v>56</v>
      </c>
      <c r="D22" s="1411">
        <v>1152</v>
      </c>
      <c r="E22" s="1411">
        <f>E23+E24</f>
        <v>1251</v>
      </c>
      <c r="F22" s="1411">
        <f>DD!E66-DD!C81+DD!E81-9</f>
        <v>1366</v>
      </c>
      <c r="G22" s="1421">
        <f t="shared" si="0"/>
        <v>1.0919264588329336</v>
      </c>
      <c r="H22" s="1411">
        <f>H23+H24</f>
        <v>1663</v>
      </c>
      <c r="I22" s="1421">
        <f>H22/F22</f>
        <v>1.2174231332357248</v>
      </c>
      <c r="J22" s="2237"/>
      <c r="K22" s="1960"/>
      <c r="L22" s="1422"/>
      <c r="M22" s="1423"/>
    </row>
    <row r="23" spans="1:15" s="24" customFormat="1" ht="16.2">
      <c r="A23" s="250">
        <v>1</v>
      </c>
      <c r="B23" s="189" t="s">
        <v>58</v>
      </c>
      <c r="C23" s="250" t="s">
        <v>56</v>
      </c>
      <c r="D23" s="178">
        <v>35</v>
      </c>
      <c r="E23" s="253">
        <v>0</v>
      </c>
      <c r="F23" s="2261">
        <v>40</v>
      </c>
      <c r="G23" s="254"/>
      <c r="H23" s="253">
        <v>0</v>
      </c>
      <c r="I23" s="254"/>
      <c r="J23" s="178"/>
      <c r="M23" s="1961"/>
    </row>
    <row r="24" spans="1:15" s="24" customFormat="1" ht="16.2">
      <c r="A24" s="250">
        <v>2</v>
      </c>
      <c r="B24" s="189" t="s">
        <v>335</v>
      </c>
      <c r="C24" s="250" t="s">
        <v>56</v>
      </c>
      <c r="D24" s="178">
        <v>1117</v>
      </c>
      <c r="E24" s="178">
        <f>SUM(E25:E27)</f>
        <v>1251</v>
      </c>
      <c r="F24" s="2261">
        <f>F25+F26</f>
        <v>1326</v>
      </c>
      <c r="G24" s="254">
        <f>F24/E24</f>
        <v>1.0599520383693046</v>
      </c>
      <c r="H24" s="178">
        <f>DD!H66</f>
        <v>1663</v>
      </c>
      <c r="I24" s="254">
        <f t="shared" si="1"/>
        <v>1.2541478129713424</v>
      </c>
      <c r="J24" s="178"/>
    </row>
    <row r="25" spans="1:15" s="24" customFormat="1" ht="16.5" customHeight="1">
      <c r="A25" s="252" t="s">
        <v>422</v>
      </c>
      <c r="B25" s="251" t="s">
        <v>920</v>
      </c>
      <c r="C25" s="252" t="s">
        <v>56</v>
      </c>
      <c r="D25" s="152">
        <v>460</v>
      </c>
      <c r="E25" s="152">
        <f>DD!D66-DD!D76-DD!D77-DD!D80/2</f>
        <v>500</v>
      </c>
      <c r="F25" s="121">
        <f>677-2</f>
        <v>675</v>
      </c>
      <c r="G25" s="249"/>
      <c r="H25" s="152"/>
      <c r="I25" s="249">
        <f t="shared" si="1"/>
        <v>0</v>
      </c>
      <c r="J25" s="149"/>
      <c r="K25" s="1387"/>
    </row>
    <row r="26" spans="1:15" s="24" customFormat="1">
      <c r="A26" s="252" t="s">
        <v>519</v>
      </c>
      <c r="B26" s="251" t="s">
        <v>921</v>
      </c>
      <c r="C26" s="252" t="s">
        <v>56</v>
      </c>
      <c r="D26" s="152">
        <v>657</v>
      </c>
      <c r="E26" s="152">
        <f>DD!D76+DD!D77+DD!D80/2</f>
        <v>751</v>
      </c>
      <c r="F26" s="121">
        <v>651</v>
      </c>
      <c r="G26" s="249"/>
      <c r="H26" s="152"/>
      <c r="I26" s="249">
        <f t="shared" si="1"/>
        <v>0</v>
      </c>
      <c r="J26" s="149"/>
    </row>
    <row r="27" spans="1:15" s="24" customFormat="1">
      <c r="A27" s="252" t="s">
        <v>520</v>
      </c>
      <c r="B27" s="251" t="s">
        <v>476</v>
      </c>
      <c r="C27" s="252" t="s">
        <v>56</v>
      </c>
      <c r="D27" s="152"/>
      <c r="E27" s="152">
        <v>0</v>
      </c>
      <c r="F27" s="121"/>
      <c r="G27" s="249"/>
      <c r="H27" s="152">
        <f>-DD!H81</f>
        <v>258</v>
      </c>
      <c r="I27" s="249"/>
      <c r="J27" s="149"/>
    </row>
    <row r="28" spans="1:15" s="65" customFormat="1">
      <c r="A28" s="715" t="s">
        <v>23</v>
      </c>
      <c r="B28" s="711" t="s">
        <v>1329</v>
      </c>
      <c r="C28" s="715" t="s">
        <v>279</v>
      </c>
      <c r="D28" s="734">
        <v>0</v>
      </c>
      <c r="E28" s="712"/>
      <c r="F28" s="734">
        <f>DD!E82</f>
        <v>0</v>
      </c>
      <c r="G28" s="713"/>
      <c r="H28" s="712"/>
      <c r="I28" s="713"/>
      <c r="J28" s="714"/>
    </row>
    <row r="29" spans="1:15" s="5" customFormat="1">
      <c r="A29" s="791" t="s">
        <v>15</v>
      </c>
      <c r="B29" s="790" t="s">
        <v>24</v>
      </c>
      <c r="C29" s="791" t="s">
        <v>4</v>
      </c>
      <c r="D29" s="792">
        <v>327850.75292999996</v>
      </c>
      <c r="E29" s="792">
        <f>E30+E31+E36</f>
        <v>328382</v>
      </c>
      <c r="F29" s="792">
        <f>F30+F31+F36</f>
        <v>344350.31394700002</v>
      </c>
      <c r="G29" s="793">
        <f t="shared" ref="G29:G34" si="2">F29/E29</f>
        <v>1.0486272510277665</v>
      </c>
      <c r="H29" s="792">
        <f>H30+H31+H37</f>
        <v>383104.45652532403</v>
      </c>
      <c r="I29" s="793">
        <f>H29/F29</f>
        <v>1.1125427827671119</v>
      </c>
      <c r="J29" s="789"/>
      <c r="K29" s="1395"/>
    </row>
    <row r="30" spans="1:15">
      <c r="A30" s="188" t="s">
        <v>59</v>
      </c>
      <c r="B30" s="221" t="s">
        <v>757</v>
      </c>
      <c r="C30" s="451" t="s">
        <v>4</v>
      </c>
      <c r="D30" s="151">
        <v>2193.4217899999999</v>
      </c>
      <c r="E30" s="151">
        <v>0</v>
      </c>
      <c r="F30" s="151">
        <v>0</v>
      </c>
      <c r="G30" s="517"/>
      <c r="H30" s="151">
        <v>0</v>
      </c>
      <c r="I30" s="517"/>
      <c r="J30" s="192"/>
    </row>
    <row r="31" spans="1:15">
      <c r="A31" s="188" t="s">
        <v>16</v>
      </c>
      <c r="B31" s="221" t="s">
        <v>2051</v>
      </c>
      <c r="C31" s="188" t="s">
        <v>4</v>
      </c>
      <c r="D31" s="194">
        <v>306377.10537999996</v>
      </c>
      <c r="E31" s="193">
        <f>E32+E33+E34+E35</f>
        <v>304882</v>
      </c>
      <c r="F31" s="194">
        <f>SUM(F32:F35)</f>
        <v>323567.984933</v>
      </c>
      <c r="G31" s="517">
        <f t="shared" si="2"/>
        <v>1.0612892362717379</v>
      </c>
      <c r="H31" s="193">
        <f>H32+H33+H34+H35+H36</f>
        <v>355154.45652532403</v>
      </c>
      <c r="I31" s="517">
        <f>H31/F31</f>
        <v>1.0976192734236809</v>
      </c>
      <c r="J31" s="2230"/>
      <c r="K31" s="1386"/>
    </row>
    <row r="32" spans="1:15">
      <c r="A32" s="451">
        <v>1</v>
      </c>
      <c r="B32" s="452" t="s">
        <v>518</v>
      </c>
      <c r="C32" s="451" t="s">
        <v>4</v>
      </c>
      <c r="D32" s="513">
        <v>254472.07316099998</v>
      </c>
      <c r="E32" s="513">
        <f>233973+8198+500+712.5*2</f>
        <v>244096</v>
      </c>
      <c r="F32" s="513">
        <f>('[82]DK2024 (11.24)'!$W$12+'[82]DK2024 (11.24)'!$W$15)/10^6</f>
        <v>270812.75009799999</v>
      </c>
      <c r="G32" s="190">
        <f>F32/E32</f>
        <v>1.1094518144418588</v>
      </c>
      <c r="H32" s="513">
        <f>'[88]Tổng hợp(2024)'!$I$26</f>
        <v>271076.41737605457</v>
      </c>
      <c r="I32" s="190">
        <f>H32/F32</f>
        <v>1.0009736147133366</v>
      </c>
      <c r="J32" s="2230"/>
      <c r="K32" s="229"/>
      <c r="L32" s="229"/>
      <c r="N32" s="136"/>
      <c r="O32" s="136"/>
    </row>
    <row r="33" spans="1:17">
      <c r="A33" s="451">
        <v>2</v>
      </c>
      <c r="B33" s="481" t="s">
        <v>494</v>
      </c>
      <c r="C33" s="536" t="s">
        <v>4</v>
      </c>
      <c r="D33" s="1407">
        <v>11046.935708999999</v>
      </c>
      <c r="E33" s="514">
        <v>15000</v>
      </c>
      <c r="F33" s="514">
        <f>'[82]DK2024 (11.24)'!$W$13/10^6</f>
        <v>12955.56697</v>
      </c>
      <c r="G33" s="190">
        <f t="shared" si="2"/>
        <v>0.86370446466666662</v>
      </c>
      <c r="H33" s="1407">
        <f>'[88]Tổng hợp(2024)'!$I$29</f>
        <v>14119.729954624217</v>
      </c>
      <c r="I33" s="190">
        <f>H33/F33</f>
        <v>1.0898581271911882</v>
      </c>
      <c r="J33" s="2230"/>
      <c r="K33" s="242"/>
      <c r="L33" s="242"/>
      <c r="N33" s="242"/>
      <c r="O33" s="242"/>
    </row>
    <row r="34" spans="1:17">
      <c r="A34" s="451">
        <v>3</v>
      </c>
      <c r="B34" s="481" t="s">
        <v>514</v>
      </c>
      <c r="C34" s="536" t="s">
        <v>4</v>
      </c>
      <c r="D34" s="1408">
        <v>40858.096510000003</v>
      </c>
      <c r="E34" s="593">
        <v>45786</v>
      </c>
      <c r="F34" s="515">
        <f>'[82]DK2024 (11.24)'!$W$14/10^6+'[82]DK2024 (11.24)'!$W$19/10^6</f>
        <v>39799.667865000003</v>
      </c>
      <c r="G34" s="190">
        <f t="shared" si="2"/>
        <v>0.86925409218975236</v>
      </c>
      <c r="H34" s="1490">
        <f>'[88]Tổng hợp(2024)'!$I$30</f>
        <v>40235.309194645233</v>
      </c>
      <c r="I34" s="190">
        <f>H34/F34</f>
        <v>1.0109458533956344</v>
      </c>
      <c r="J34" s="2230"/>
      <c r="K34" s="813"/>
      <c r="O34" s="242"/>
      <c r="Q34" s="241"/>
    </row>
    <row r="35" spans="1:17" hidden="1">
      <c r="A35" s="451">
        <v>4</v>
      </c>
      <c r="B35" s="481" t="s">
        <v>758</v>
      </c>
      <c r="C35" s="536" t="s">
        <v>4</v>
      </c>
      <c r="D35" s="179">
        <v>0</v>
      </c>
      <c r="E35" s="179">
        <v>0</v>
      </c>
      <c r="F35" s="179">
        <v>0</v>
      </c>
      <c r="G35" s="190"/>
      <c r="H35" s="179">
        <v>0</v>
      </c>
      <c r="I35" s="190"/>
      <c r="J35" s="2230"/>
      <c r="K35" s="813"/>
    </row>
    <row r="36" spans="1:17" s="18" customFormat="1" ht="15.75" customHeight="1">
      <c r="A36" s="451">
        <v>4</v>
      </c>
      <c r="B36" s="452" t="s">
        <v>2052</v>
      </c>
      <c r="C36" s="451" t="s">
        <v>4</v>
      </c>
      <c r="D36" s="2329">
        <v>19280.225760000001</v>
      </c>
      <c r="E36" s="2330">
        <f>1800*12+1900</f>
        <v>23500</v>
      </c>
      <c r="F36" s="2329">
        <f>'[82]DK2024 (11.24)'!$W$17/10^6</f>
        <v>20782.329013999999</v>
      </c>
      <c r="G36" s="190">
        <f>F36/E36</f>
        <v>0.88435442612765958</v>
      </c>
      <c r="H36" s="84">
        <f>26773-380+3330</f>
        <v>29723</v>
      </c>
      <c r="I36" s="190">
        <f>H36/F36</f>
        <v>1.4302054394373762</v>
      </c>
      <c r="J36" s="2230">
        <f>F36/D36</f>
        <v>1.0779090075343598</v>
      </c>
      <c r="K36" s="727"/>
      <c r="L36" s="2331"/>
      <c r="Q36" s="2332"/>
    </row>
    <row r="37" spans="1:17" s="247" customFormat="1" ht="15.75" customHeight="1">
      <c r="A37" s="2303" t="s">
        <v>17</v>
      </c>
      <c r="B37" s="2254" t="s">
        <v>2053</v>
      </c>
      <c r="C37" s="2255" t="s">
        <v>4</v>
      </c>
      <c r="D37" s="2256"/>
      <c r="E37" s="2257"/>
      <c r="F37" s="2256"/>
      <c r="G37" s="2258"/>
      <c r="H37" s="2259">
        <v>27950</v>
      </c>
      <c r="I37" s="2258"/>
      <c r="J37" s="2260"/>
      <c r="K37" s="2302"/>
      <c r="L37" s="1963"/>
      <c r="Q37" s="248"/>
    </row>
    <row r="38" spans="1:17" ht="16.5" customHeight="1">
      <c r="B38" s="230"/>
      <c r="C38" s="453"/>
      <c r="D38" s="453"/>
      <c r="F38" s="281"/>
      <c r="G38" s="2470" t="s">
        <v>2058</v>
      </c>
      <c r="H38" s="2470"/>
      <c r="I38" s="2470"/>
      <c r="J38" s="2470"/>
      <c r="K38" s="242"/>
    </row>
    <row r="39" spans="1:17" ht="16.8">
      <c r="A39" s="2468" t="s">
        <v>392</v>
      </c>
      <c r="B39" s="2468"/>
      <c r="C39" s="2468"/>
      <c r="D39" s="2468"/>
      <c r="E39" s="2468"/>
      <c r="F39" s="2468"/>
      <c r="G39" s="2469" t="s">
        <v>182</v>
      </c>
      <c r="H39" s="2469"/>
      <c r="I39" s="2469"/>
      <c r="J39" s="2469"/>
    </row>
    <row r="40" spans="1:17">
      <c r="E40" s="1386"/>
      <c r="F40" s="1386"/>
      <c r="H40" s="1386"/>
    </row>
    <row r="41" spans="1:17">
      <c r="E41" s="242"/>
      <c r="F41" s="2240"/>
      <c r="H41" s="1386"/>
    </row>
    <row r="42" spans="1:17">
      <c r="E42" s="1386"/>
      <c r="F42" s="1386"/>
      <c r="H42" s="1386"/>
    </row>
    <row r="43" spans="1:17">
      <c r="A43" s="2360" t="s">
        <v>1812</v>
      </c>
      <c r="B43" s="2360"/>
      <c r="C43" s="2360"/>
      <c r="D43" s="2360"/>
      <c r="E43" s="2360"/>
      <c r="F43" s="2360"/>
      <c r="G43" s="2360" t="s">
        <v>1571</v>
      </c>
      <c r="H43" s="2360"/>
      <c r="I43" s="2360"/>
      <c r="J43" s="2360"/>
    </row>
    <row r="44" spans="1:17">
      <c r="E44" s="1386"/>
      <c r="F44" s="1386"/>
      <c r="H44" s="1386"/>
    </row>
    <row r="45" spans="1:17">
      <c r="F45" s="1386"/>
      <c r="H45" s="1386"/>
    </row>
    <row r="49" spans="3:6">
      <c r="C49" s="454"/>
      <c r="D49" s="454"/>
      <c r="E49" s="243"/>
      <c r="F49" s="244"/>
    </row>
    <row r="50" spans="3:6">
      <c r="C50" s="454"/>
      <c r="D50" s="454"/>
      <c r="E50" s="243"/>
      <c r="F50" s="244"/>
    </row>
    <row r="51" spans="3:6">
      <c r="C51" s="454"/>
      <c r="D51" s="454"/>
      <c r="E51" s="243"/>
      <c r="F51" s="244"/>
    </row>
  </sheetData>
  <mergeCells count="19">
    <mergeCell ref="A1:B1"/>
    <mergeCell ref="H1:J1"/>
    <mergeCell ref="A3:J3"/>
    <mergeCell ref="A5:A6"/>
    <mergeCell ref="B5:B6"/>
    <mergeCell ref="E5:G5"/>
    <mergeCell ref="H5:H6"/>
    <mergeCell ref="I5:I6"/>
    <mergeCell ref="J5:J6"/>
    <mergeCell ref="C5:C6"/>
    <mergeCell ref="D5:D6"/>
    <mergeCell ref="K13:N13"/>
    <mergeCell ref="A43:B43"/>
    <mergeCell ref="C43:F43"/>
    <mergeCell ref="G43:J43"/>
    <mergeCell ref="A39:B39"/>
    <mergeCell ref="C39:F39"/>
    <mergeCell ref="G39:J39"/>
    <mergeCell ref="G38:J38"/>
  </mergeCells>
  <printOptions horizontalCentered="1"/>
  <pageMargins left="0.39370078740157483" right="0" top="0.39370078740157483" bottom="0.3937007874015748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35</vt:i4>
      </vt:variant>
    </vt:vector>
  </HeadingPairs>
  <TitlesOfParts>
    <vt:vector size="36" baseType="lpstr">
      <vt:lpstr>BANG TÍNH</vt:lpstr>
      <vt:lpstr>'01BKH Chi tieu tong hop'!Print_Area</vt:lpstr>
      <vt:lpstr>'01KH Chi tieu kinh te chu yeu'!Print_Area</vt:lpstr>
      <vt:lpstr>'02KH Chi tieu doanh thu'!Print_Area</vt:lpstr>
      <vt:lpstr>'02TH co cau to chuc'!Print_Area</vt:lpstr>
      <vt:lpstr>'03KH GTTT'!Print_Area</vt:lpstr>
      <vt:lpstr>'04AKH ĐT XDCB TTB'!Print_Area</vt:lpstr>
      <vt:lpstr>'04BKH ĐT HINH THANH TSCĐ, XDCB'!Print_Area</vt:lpstr>
      <vt:lpstr>'05 KH KHCNMT '!Print_Area</vt:lpstr>
      <vt:lpstr>'06 KH SUA CHUA TSCD'!Print_Area</vt:lpstr>
      <vt:lpstr>'08 KH LAO DONG TIEN LUONG'!Print_Area</vt:lpstr>
      <vt:lpstr>'09 KH DTHL'!Print_Area</vt:lpstr>
      <vt:lpstr>'10 GVHB'!Print_Area</vt:lpstr>
      <vt:lpstr>'11 QLDN'!Print_Area</vt:lpstr>
      <vt:lpstr>'13 chi tiet KQSXKD'!Print_Area</vt:lpstr>
      <vt:lpstr>'14 PPLN'!Print_Area</vt:lpstr>
      <vt:lpstr>'15A KHTS'!Print_Area</vt:lpstr>
      <vt:lpstr>'16KH dau tu ra ngoai'!Print_Area</vt:lpstr>
      <vt:lpstr>'17KH btoan von'!Print_Area</vt:lpstr>
      <vt:lpstr>'BANG TÍNH'!Print_Area</vt:lpstr>
      <vt:lpstr>CDKT!Print_Area</vt:lpstr>
      <vt:lpstr>'GIAO DỊCH NỘI BỘ'!Print_Area</vt:lpstr>
      <vt:lpstr>KQKD!Print_Area</vt:lpstr>
      <vt:lpstr>LCTT!Print_Area</vt:lpstr>
      <vt:lpstr>'PB 02 CSL'!Print_Area</vt:lpstr>
      <vt:lpstr>'PHONG KHKD'!Print_Area</vt:lpstr>
      <vt:lpstr>'PHONG TCHC'!Print_Area</vt:lpstr>
      <vt:lpstr>'PHONG TCKT'!Print_Area</vt:lpstr>
      <vt:lpstr>'VAY '!Print_Area</vt:lpstr>
      <vt:lpstr>'01BKH Chi tieu tong hop'!Print_Titles</vt:lpstr>
      <vt:lpstr>'01KH Chi tieu kinh te chu yeu'!Print_Titles</vt:lpstr>
      <vt:lpstr>'14 PPLN'!Print_Titles</vt:lpstr>
      <vt:lpstr>'BANG TÍNH'!Print_Titles</vt:lpstr>
      <vt:lpstr>CDKT!Print_Titles</vt:lpstr>
      <vt:lpstr>LCTT!Print_Titles</vt:lpstr>
      <vt:lpstr>'PB 02 CSL'!Print_Titles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public</dc:creator>
  <cp:lastModifiedBy>Ly Tran</cp:lastModifiedBy>
  <cp:lastPrinted>2024-11-06T09:53:37Z</cp:lastPrinted>
  <dcterms:created xsi:type="dcterms:W3CDTF">2010-08-02T08:41:21Z</dcterms:created>
  <dcterms:modified xsi:type="dcterms:W3CDTF">2026-03-05T08:02:19Z</dcterms:modified>
</cp:coreProperties>
</file>